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540" tabRatio="806" firstSheet="73" activeTab="73"/>
  </bookViews>
  <sheets>
    <sheet name="报告说明用表" sheetId="136" state="hidden" r:id="rId1"/>
    <sheet name="明细表模板信息表" sheetId="132" state="hidden" r:id="rId2"/>
    <sheet name="申报表封面" sheetId="99" state="hidden" r:id="rId3"/>
    <sheet name="资产基础法评估明表工作流程图" sheetId="92" state="hidden" r:id="rId4"/>
    <sheet name="索引目录" sheetId="1" state="hidden" r:id="rId5"/>
    <sheet name="基本信息输入表" sheetId="3" state="hidden" r:id="rId6"/>
    <sheet name="填表说明" sheetId="5" state="hidden" r:id="rId7"/>
    <sheet name="资产负债表" sheetId="2" state="hidden" r:id="rId8"/>
    <sheet name="1-汇总表" sheetId="7" state="hidden" r:id="rId9"/>
    <sheet name="2-分类汇总" sheetId="8" state="hidden" r:id="rId10"/>
    <sheet name="3-流动汇总" sheetId="9" state="hidden" r:id="rId11"/>
    <sheet name="表3-1货币汇总表" sheetId="10" state="hidden" r:id="rId12"/>
    <sheet name="3-1-1现金" sheetId="11" state="hidden" r:id="rId13"/>
    <sheet name="3-1-2银行存款" sheetId="12" state="hidden" r:id="rId14"/>
    <sheet name="3-1-3其他货币资金" sheetId="13" state="hidden" r:id="rId15"/>
    <sheet name="3-2交易性金融资产汇总" sheetId="14" state="hidden" r:id="rId16"/>
    <sheet name="3-2-1交易性-股票" sheetId="15" state="hidden" r:id="rId17"/>
    <sheet name="3-2-2交易性-债券" sheetId="16" state="hidden" r:id="rId18"/>
    <sheet name="3-2-3交易性-基金" sheetId="17" state="hidden" r:id="rId19"/>
    <sheet name="3-3衍生金融资产" sheetId="122" state="hidden" r:id="rId20"/>
    <sheet name="3-4应收票据" sheetId="18" state="hidden" r:id="rId21"/>
    <sheet name="3-5应收账款" sheetId="19" state="hidden" r:id="rId22"/>
    <sheet name="3-6应收款项融资" sheetId="121" state="hidden" r:id="rId23"/>
    <sheet name="3-7预付款项" sheetId="20" state="hidden" r:id="rId24"/>
    <sheet name="3-8其他应收款" sheetId="23" state="hidden" r:id="rId25"/>
    <sheet name="3-9存货汇总" sheetId="24" state="hidden" r:id="rId26"/>
    <sheet name="3-9-1材料采购（在途物资）" sheetId="25" state="hidden" r:id="rId27"/>
    <sheet name="3-9-2原材料" sheetId="26" state="hidden" r:id="rId28"/>
    <sheet name="3-9-3在库周转材料" sheetId="27" state="hidden" r:id="rId29"/>
    <sheet name="3-9-4委托加工物资" sheetId="28" state="hidden" r:id="rId30"/>
    <sheet name="3-9-5产成品（库存商品）" sheetId="29" state="hidden" r:id="rId31"/>
    <sheet name="3-9-6在产品（自制半成品）" sheetId="30" state="hidden" r:id="rId32"/>
    <sheet name="3-9-7发出商品" sheetId="31" state="hidden" r:id="rId33"/>
    <sheet name="3-9-8在用周转材料" sheetId="32" state="hidden" r:id="rId34"/>
    <sheet name="3-9-9开发产品" sheetId="98" state="hidden" r:id="rId35"/>
    <sheet name="3-9-10开发成本" sheetId="94" state="hidden" r:id="rId36"/>
    <sheet name="3-9-11消耗性生物资产" sheetId="100" state="hidden" r:id="rId37"/>
    <sheet name="3-9-12合同履约成本" sheetId="113" state="hidden" r:id="rId38"/>
    <sheet name="3-10合同资产" sheetId="117" state="hidden" r:id="rId39"/>
    <sheet name="3-11持有待售资产" sheetId="124" state="hidden" r:id="rId40"/>
    <sheet name="3-12一年到期非流动资产" sheetId="33" state="hidden" r:id="rId41"/>
    <sheet name="3-13其他流动资产" sheetId="34" state="hidden" r:id="rId42"/>
    <sheet name="4-非流动资产汇总" sheetId="35" state="hidden" r:id="rId43"/>
    <sheet name="4-1债权投资" sheetId="39" state="hidden" r:id="rId44"/>
    <sheet name="4-2其他债权投资" sheetId="40" state="hidden" r:id="rId45"/>
    <sheet name="4-3长期应收" sheetId="41" state="hidden" r:id="rId46"/>
    <sheet name="4-4股权投资" sheetId="42" state="hidden" r:id="rId47"/>
    <sheet name="4-5其他权益工具投资" sheetId="125" state="hidden" r:id="rId48"/>
    <sheet name="4-6其他非流动金融资产" sheetId="126" state="hidden" r:id="rId49"/>
    <sheet name="4-7投资性房地产汇总" sheetId="97" state="hidden" r:id="rId50"/>
    <sheet name="4-7-1投资性房地产（成本计量）" sheetId="43" state="hidden" r:id="rId51"/>
    <sheet name="4-7-2投资性房地产（公允计量）" sheetId="44" state="hidden" r:id="rId52"/>
    <sheet name="4-7-3投资性地产（成本计量）" sheetId="45" state="hidden" r:id="rId53"/>
    <sheet name="4-7-4投资性地产（公允计量）" sheetId="46" state="hidden" r:id="rId54"/>
    <sheet name="4-8-1房屋建筑物" sheetId="48" state="hidden" r:id="rId55"/>
    <sheet name="4-8-2构筑物" sheetId="49" state="hidden" r:id="rId56"/>
    <sheet name="4-8-3管道沟槽" sheetId="50" state="hidden" r:id="rId57"/>
    <sheet name="4-8-4井巷工程" sheetId="96" state="hidden" r:id="rId58"/>
    <sheet name="4-8-5机器设备" sheetId="51" state="hidden" r:id="rId59"/>
    <sheet name="4-8-6车辆" sheetId="52" state="hidden" r:id="rId60"/>
    <sheet name="4-8-7电子设备" sheetId="53" state="hidden" r:id="rId61"/>
    <sheet name="4-8-8土地" sheetId="54" state="hidden" r:id="rId62"/>
    <sheet name="4-8-9船舶" sheetId="114" state="hidden" r:id="rId63"/>
    <sheet name="4-9在建工程汇总" sheetId="55" state="hidden" r:id="rId64"/>
    <sheet name="4-9-1在建（土建）" sheetId="56" state="hidden" r:id="rId65"/>
    <sheet name="4-9-2在建（设备）" sheetId="57" state="hidden" r:id="rId66"/>
    <sheet name="4-9-3工程物资" sheetId="133" state="hidden" r:id="rId67"/>
    <sheet name="4-10生产性生物资产" sheetId="60" state="hidden" r:id="rId68"/>
    <sheet name="4-11油气资产" sheetId="61" state="hidden" r:id="rId69"/>
    <sheet name="4-12使用权资产" sheetId="128" state="hidden" r:id="rId70"/>
    <sheet name="4-13无形资产汇总" sheetId="62" state="hidden" r:id="rId71"/>
    <sheet name="4-13-1无形-土地" sheetId="64" state="hidden" r:id="rId72"/>
    <sheet name="4-13-2无形-矿业权" sheetId="63" state="hidden" r:id="rId73"/>
    <sheet name="资产明细" sheetId="144" r:id="rId74"/>
    <sheet name="4-13-3无形-其他" sheetId="65" state="hidden" r:id="rId75"/>
    <sheet name="4-14开发支出" sheetId="66" state="hidden" r:id="rId76"/>
    <sheet name="4-15商誉" sheetId="67" state="hidden" r:id="rId77"/>
    <sheet name="4-16长期待摊费用" sheetId="68" state="hidden" r:id="rId78"/>
    <sheet name="4-17递延所得税资产" sheetId="69" state="hidden" r:id="rId79"/>
    <sheet name="4-18其他非流动资产" sheetId="70" state="hidden" r:id="rId80"/>
    <sheet name="5-流动负债汇总" sheetId="71" state="hidden" r:id="rId81"/>
    <sheet name="5-1短期借款" sheetId="72" state="hidden" r:id="rId82"/>
    <sheet name="5-2交易性金融负债" sheetId="73" state="hidden" r:id="rId83"/>
    <sheet name="5-3衍生金融负债" sheetId="129" state="hidden" r:id="rId84"/>
    <sheet name="5-4应付票据" sheetId="74" state="hidden" r:id="rId85"/>
    <sheet name="5-5应付账款" sheetId="75" state="hidden" r:id="rId86"/>
    <sheet name="5-6预收款项" sheetId="120" state="hidden" r:id="rId87"/>
    <sheet name="5-7合同负债" sheetId="76" state="hidden" r:id="rId88"/>
    <sheet name="5-8职工薪酬" sheetId="77" state="hidden" r:id="rId89"/>
    <sheet name="5-9应交税费" sheetId="78" state="hidden" r:id="rId90"/>
    <sheet name="5-10其他应付款" sheetId="81" state="hidden" r:id="rId91"/>
    <sheet name="5-11持有待售负债" sheetId="130" state="hidden" r:id="rId92"/>
    <sheet name="5-12一年到期非流动负债" sheetId="82" state="hidden" r:id="rId93"/>
    <sheet name="5-13其他流动负债" sheetId="83" state="hidden" r:id="rId94"/>
    <sheet name="6-非流动负债汇总" sheetId="84" state="hidden" r:id="rId95"/>
    <sheet name="6-1长期借款" sheetId="85" state="hidden" r:id="rId96"/>
    <sheet name="6-2应付债券" sheetId="86" state="hidden" r:id="rId97"/>
    <sheet name="6-3租赁负债" sheetId="88" state="hidden" r:id="rId98"/>
    <sheet name="6-4长期应付款" sheetId="87" state="hidden" r:id="rId99"/>
    <sheet name="6-5预计负债" sheetId="89" state="hidden" r:id="rId100"/>
    <sheet name="6-6递延收益" sheetId="131" state="hidden" r:id="rId101"/>
    <sheet name="6-7递延所得税负债" sheetId="90" state="hidden" r:id="rId102"/>
    <sheet name="6-8其他非流动负债" sheetId="91" state="hidden" r:id="rId103"/>
  </sheets>
  <externalReferences>
    <externalReference r:id="rId104"/>
    <externalReference r:id="rId105"/>
  </externalReferences>
  <definedNames>
    <definedName name="_xlnm._FilterDatabase" localSheetId="58" hidden="1">'4-8-5机器设备'!$A$7:$AE$72</definedName>
    <definedName name="_xlnm._FilterDatabase" localSheetId="0" hidden="1">报告说明用表!$B$12:$C$57</definedName>
    <definedName name="bgsm1_1">报告说明用表!$C$14</definedName>
    <definedName name="bgsm1_10">报告说明用表!$C$28</definedName>
    <definedName name="bgsm1_100">报告说明用表!$C$46</definedName>
    <definedName name="bgsm1_11">报告说明用表!$C$29</definedName>
    <definedName name="bgsm1_12">报告说明用表!$C$30</definedName>
    <definedName name="bgsm1_1200">报告说明用表!$C$31</definedName>
    <definedName name="bgsm1_1201">报告说明用表!$C$56</definedName>
    <definedName name="bgsm1_1202">报告说明用表!$C$57</definedName>
    <definedName name="bgsm1_123">报告说明用表!$C$51</definedName>
    <definedName name="bgsm1_13">报告说明用表!$C$36</definedName>
    <definedName name="bgsm1_14">报告说明用表!$C$37</definedName>
    <definedName name="bgsm1_15">报告说明用表!$C$38</definedName>
    <definedName name="bgsm1_16">报告说明用表!$C$43</definedName>
    <definedName name="bgsm1_17">报告说明用表!$C$53</definedName>
    <definedName name="bgsm1_18">报告说明用表!$C$54</definedName>
    <definedName name="bgsm1_19">报告说明用表!$C$55</definedName>
    <definedName name="bgsm1_2">报告说明用表!$C$15</definedName>
    <definedName name="bgsm1_20">报告说明用表!$C$44</definedName>
    <definedName name="bgsm1_21">报告说明用表!$C$47</definedName>
    <definedName name="bgsm1_22">报告说明用表!$C$49</definedName>
    <definedName name="bgsm1_23">报告说明用表!$C$48</definedName>
    <definedName name="bgsm1_24">报告说明用表!$C$52</definedName>
    <definedName name="bgsm1_3">报告说明用表!$C$16</definedName>
    <definedName name="bgsm1_30">报告说明用表!$C$17</definedName>
    <definedName name="bgsm1_4">报告说明用表!$C$18</definedName>
    <definedName name="bgsm1_5">报告说明用表!$C$19</definedName>
    <definedName name="bgsm1_50">报告说明用表!$C$50</definedName>
    <definedName name="bgsm1_54">报告说明用表!$C$58</definedName>
    <definedName name="bgsm1_6">报告说明用表!$C$20</definedName>
    <definedName name="bgsm1_7">报告说明用表!$C$21</definedName>
    <definedName name="bgsm1_8">报告说明用表!$C$26</definedName>
    <definedName name="bgsm1_9">报告说明用表!$C$27</definedName>
    <definedName name="bgsm10_1">报告说明用表!$C$244</definedName>
    <definedName name="bgsm10_2">报告说明用表!$H$254</definedName>
    <definedName name="bgsm11_1">报告说明用表!$D$260</definedName>
    <definedName name="bgsm11_10">报告说明用表!$H$261</definedName>
    <definedName name="bgsm11_11">报告说明用表!$H$262</definedName>
    <definedName name="bgsm11_2">报告说明用表!$D$261</definedName>
    <definedName name="bgsm11_3">报告说明用表!$D$262</definedName>
    <definedName name="bgsm11_4">报告说明用表!$E$260</definedName>
    <definedName name="bgsm11_40">报告说明用表!$C$256</definedName>
    <definedName name="bgsm11_41">报告说明用表!$C$257</definedName>
    <definedName name="bgsm11_5">报告说明用表!$E$261</definedName>
    <definedName name="bgsm11_6">报告说明用表!$E$262</definedName>
    <definedName name="bgsm11_7">报告说明用表!$A$260</definedName>
    <definedName name="bgsm11_8">报告说明用表!$A$261</definedName>
    <definedName name="bgsm11_9">报告说明用表!$A$262</definedName>
    <definedName name="bgsm12_1">报告说明用表!$D$273</definedName>
    <definedName name="bgsm12_10">报告说明用表!$D$269</definedName>
    <definedName name="bgsm12_100">报告说明用表!$H$271</definedName>
    <definedName name="bgsm12_11">报告说明用表!$D$270</definedName>
    <definedName name="bgsm12_12">报告说明用表!$H$267</definedName>
    <definedName name="bgsm12_13">报告说明用表!$H$268</definedName>
    <definedName name="bgsm12_14">报告说明用表!$H$269</definedName>
    <definedName name="bgsm12_15">报告说明用表!$H$270</definedName>
    <definedName name="bgsm12_16">报告说明用表!$I$267</definedName>
    <definedName name="bgsm12_17">报告说明用表!$I$269</definedName>
    <definedName name="bgsm12_18">报告说明用表!$J$267</definedName>
    <definedName name="bgsm12_19">报告说明用表!$J$269</definedName>
    <definedName name="bgsm12_2">报告说明用表!$D$267</definedName>
    <definedName name="bgsm12_20">报告说明用表!$K$268</definedName>
    <definedName name="bgsm12_21">报告说明用表!$K$270</definedName>
    <definedName name="bgsm12_22">报告说明用表!$E$267</definedName>
    <definedName name="bgsm12_23">报告说明用表!$E$268</definedName>
    <definedName name="bgsm12_24">报告说明用表!$E$269</definedName>
    <definedName name="bgsm12_25">报告说明用表!$E$270</definedName>
    <definedName name="bgsm12_3">报告说明用表!$D$268</definedName>
    <definedName name="bgsm12_4">报告说明用表!$A$267</definedName>
    <definedName name="bgsm12_5">报告说明用表!$A$268</definedName>
    <definedName name="bgsm12_6">报告说明用表!$A$269</definedName>
    <definedName name="bgsm12_7">报告说明用表!$A$270</definedName>
    <definedName name="bgsm12_80">报告说明用表!$M$267</definedName>
    <definedName name="bgsm12_81">报告说明用表!$M$269</definedName>
    <definedName name="bgsm13_1">报告说明用表!$E$287</definedName>
    <definedName name="bgsm13_10">报告说明用表!$A$287</definedName>
    <definedName name="bgsm13_100">报告说明用表!$O$280</definedName>
    <definedName name="bgsm13_1000">报告说明用表!$C$275</definedName>
    <definedName name="bgsm13_1001">报告说明用表!$C$276</definedName>
    <definedName name="bgsm13_101">报告说明用表!$O$281</definedName>
    <definedName name="bgsm13_102">报告说明用表!$O$282</definedName>
    <definedName name="bgsm13_103">报告说明用表!$O$283</definedName>
    <definedName name="bgsm13_104">报告说明用表!$O$284</definedName>
    <definedName name="bgsm13_105">报告说明用表!$O$285</definedName>
    <definedName name="bgsm13_106">报告说明用表!$O$286</definedName>
    <definedName name="bgsm13_107">报告说明用表!$O$288</definedName>
    <definedName name="bgsm13_11">报告说明用表!$A$288</definedName>
    <definedName name="bgsm13_12">报告说明用表!$L$280</definedName>
    <definedName name="bgsm13_13">报告说明用表!$L$281</definedName>
    <definedName name="bgsm13_14">报告说明用表!$L$282</definedName>
    <definedName name="bgsm13_15">报告说明用表!$L$283</definedName>
    <definedName name="bgsm13_16">报告说明用表!$L$288</definedName>
    <definedName name="bgsm13_17">报告说明用表!$D$280</definedName>
    <definedName name="bgsm13_18">报告说明用表!$E$280</definedName>
    <definedName name="bgsm13_19">报告说明用表!$D$281</definedName>
    <definedName name="bgsm13_2">报告说明用表!$G$287</definedName>
    <definedName name="bgsm13_20">报告说明用表!$D$282</definedName>
    <definedName name="bgsm13_21">报告说明用表!$D$283</definedName>
    <definedName name="bgsm13_22">报告说明用表!$D$284</definedName>
    <definedName name="bgsm13_23">报告说明用表!$D$285</definedName>
    <definedName name="bgsm13_24">报告说明用表!$D$286</definedName>
    <definedName name="bgsm13_25">报告说明用表!$D$287</definedName>
    <definedName name="bgsm13_26">报告说明用表!$D$288</definedName>
    <definedName name="bgsm13_27">报告说明用表!$E$281</definedName>
    <definedName name="bgsm13_28">报告说明用表!$E$282</definedName>
    <definedName name="bgsm13_29">报告说明用表!$E$283</definedName>
    <definedName name="bgsm13_3">报告说明用表!$A$280</definedName>
    <definedName name="bgsm13_30">报告说明用表!$E$284</definedName>
    <definedName name="bgsm13_31">报告说明用表!$E$285</definedName>
    <definedName name="bgsm13_32">报告说明用表!$E$286</definedName>
    <definedName name="bgsm13_33">报告说明用表!$E$288</definedName>
    <definedName name="bgsm13_34">报告说明用表!$G$280</definedName>
    <definedName name="bgsm13_35">报告说明用表!$G$281</definedName>
    <definedName name="bgsm13_36">报告说明用表!$G$282</definedName>
    <definedName name="bgsm13_37">报告说明用表!$G$283</definedName>
    <definedName name="bgsm13_38">报告说明用表!$G$284</definedName>
    <definedName name="bgsm13_39">报告说明用表!$G$285</definedName>
    <definedName name="bgsm13_4">报告说明用表!$A$281</definedName>
    <definedName name="bgsm13_40">报告说明用表!$G$286</definedName>
    <definedName name="bgsm13_41">报告说明用表!$G$288</definedName>
    <definedName name="bgsm13_42">报告说明用表!$M$280</definedName>
    <definedName name="bgsm13_43">报告说明用表!$M$281</definedName>
    <definedName name="bgsm13_44">报告说明用表!$M$282</definedName>
    <definedName name="bgsm13_45">报告说明用表!$M$283</definedName>
    <definedName name="bgsm13_46">报告说明用表!$M$284</definedName>
    <definedName name="bgsm13_47">报告说明用表!$M$285</definedName>
    <definedName name="bgsm13_48">报告说明用表!$M$286</definedName>
    <definedName name="bgsm13_49">报告说明用表!$M$288</definedName>
    <definedName name="bgsm13_5">报告说明用表!$A$282</definedName>
    <definedName name="bgsm13_50">报告说明用表!$N$280</definedName>
    <definedName name="bgsm13_51">报告说明用表!$N$281</definedName>
    <definedName name="bgsm13_52">报告说明用表!$N$282</definedName>
    <definedName name="bgsm13_53">报告说明用表!$N$283</definedName>
    <definedName name="bgsm13_54">报告说明用表!$N$284</definedName>
    <definedName name="bgsm13_55">报告说明用表!$N$285</definedName>
    <definedName name="bgsm13_56">报告说明用表!$N$286</definedName>
    <definedName name="bgsm13_57">报告说明用表!$N$288</definedName>
    <definedName name="bgsm13_58">报告说明用表!$L$287</definedName>
    <definedName name="bgsm13_6">报告说明用表!$A$283</definedName>
    <definedName name="bgsm13_7">报告说明用表!$A$284</definedName>
    <definedName name="bgsm13_8">报告说明用表!$A$285</definedName>
    <definedName name="bgsm13_9">报告说明用表!$A$286</definedName>
    <definedName name="bgsm14_1">报告说明用表!$A$296</definedName>
    <definedName name="bgsm14_10">报告说明用表!$E$297</definedName>
    <definedName name="bgsm14_11">报告说明用表!$D$298</definedName>
    <definedName name="bgsm14_12">报告说明用表!$E$298</definedName>
    <definedName name="bgsm14_2">报告说明用表!$A$297</definedName>
    <definedName name="bgsm14_3">报告说明用表!$A$298</definedName>
    <definedName name="bgsm14_4">报告说明用表!$H$296</definedName>
    <definedName name="bgsm14_5">报告说明用表!$H$297</definedName>
    <definedName name="bgsm14_6">报告说明用表!$H$298</definedName>
    <definedName name="bgsm14_7">报告说明用表!$D$296</definedName>
    <definedName name="bgsm14_8">报告说明用表!$E$296</definedName>
    <definedName name="bgsm14_9">报告说明用表!$D$297</definedName>
    <definedName name="bgsm15_1">报告说明用表!$A$306</definedName>
    <definedName name="bgsm15_2">报告说明用表!$A$307</definedName>
    <definedName name="bgsm15_20">报告说明用表!$D$308</definedName>
    <definedName name="bgsm15_3">报告说明用表!$A$308</definedName>
    <definedName name="bgsm15_30">报告说明用表!$H$306</definedName>
    <definedName name="bgsm15_31">报告说明用表!$I$306</definedName>
    <definedName name="bgsm15_32">报告说明用表!$I$307</definedName>
    <definedName name="bgsm15_33">报告说明用表!$I$308</definedName>
    <definedName name="bgsm15_4">报告说明用表!$A$310</definedName>
    <definedName name="bgsm15_5">报告说明用表!$E$306</definedName>
    <definedName name="bgsm15_6">报告说明用表!$E$308</definedName>
    <definedName name="bgsm15_7">报告说明用表!$E$307</definedName>
    <definedName name="bgsm15_8">报告说明用表!$D$306</definedName>
    <definedName name="bgsm15_9">报告说明用表!$D$307</definedName>
    <definedName name="bgsm16_1">报告说明用表!$D$317</definedName>
    <definedName name="bgsm16_2">报告说明用表!$E$317</definedName>
    <definedName name="bgsm16_3">报告说明用表!$E$318</definedName>
    <definedName name="bgsm17_1">报告说明用表!$D$324</definedName>
    <definedName name="bgsm17_2">报告说明用表!$E$324</definedName>
    <definedName name="bgsm17_3">报告说明用表!$E$325</definedName>
    <definedName name="bgsm18_1">报告说明用表!$B$329</definedName>
    <definedName name="bgsm18_2">报告说明用表!$F$352</definedName>
    <definedName name="bgsm19_1">报告说明用表!$H$359</definedName>
    <definedName name="bgsm2_1">报告说明用表!$D$69</definedName>
    <definedName name="bgsm2_10">报告说明用表!$G$69</definedName>
    <definedName name="bgsm2_100">报告说明用表!$E$73</definedName>
    <definedName name="bgsm2_101">报告说明用表!$E$74</definedName>
    <definedName name="bgsm2_102">报告说明用表!$E$75</definedName>
    <definedName name="bgsm2_11">报告说明用表!$G$70</definedName>
    <definedName name="bgsm2_12">报告说明用表!$G$71</definedName>
    <definedName name="bgsm2_13">报告说明用表!$H$69</definedName>
    <definedName name="bgsm2_14">报告说明用表!$H$70</definedName>
    <definedName name="bgsm2_15">报告说明用表!$H$71</definedName>
    <definedName name="bgsm2_2">报告说明用表!$D$70</definedName>
    <definedName name="bgsm2_20">报告说明用表!$E$72</definedName>
    <definedName name="bgsm2_206">报告说明用表!$H$125</definedName>
    <definedName name="bgsm2_207">报告说明用表!$H$128</definedName>
    <definedName name="bgsm2_208">报告说明用表!$H$129</definedName>
    <definedName name="bgsm2_209">报告说明用表!$H$130</definedName>
    <definedName name="bgsm2_21">报告说明用表!$H$72</definedName>
    <definedName name="bgsm2_210">报告说明用表!$H$132</definedName>
    <definedName name="bgsm2_211">报告说明用表!$H$133</definedName>
    <definedName name="bgsm2_212">报告说明用表!$H$134</definedName>
    <definedName name="bgsm2_213">报告说明用表!$H$135</definedName>
    <definedName name="bgsm2_214">报告说明用表!$H$138</definedName>
    <definedName name="bgsm2_215">报告说明用表!$H$139</definedName>
    <definedName name="bgsm2_216">报告说明用表!$H$155</definedName>
    <definedName name="bgsm2_217">报告说明用表!$H$156</definedName>
    <definedName name="bgsm2_218">报告说明用表!$H$159</definedName>
    <definedName name="bgsm2_219">报告说明用表!$H$164</definedName>
    <definedName name="bgsm2_220">报告说明用表!$H$165</definedName>
    <definedName name="bgsm2_221">报告说明用表!$H$166</definedName>
    <definedName name="bgsm2_222">报告说明用表!$H$167</definedName>
    <definedName name="bgsm2_223">报告说明用表!$H$168</definedName>
    <definedName name="bgsm2_224">报告说明用表!$H$171</definedName>
    <definedName name="bgsm2_225">报告说明用表!$H$172</definedName>
    <definedName name="bgsm2_226">报告说明用表!$H$173</definedName>
    <definedName name="bgsm2_227">报告说明用表!$H$174</definedName>
    <definedName name="bgsm2_228">报告说明用表!$H$175</definedName>
    <definedName name="bgsm2_229">报告说明用表!$H$176</definedName>
    <definedName name="bgsm2_230">报告说明用表!$H$177</definedName>
    <definedName name="bgsm2_231">报告说明用表!$H$178</definedName>
    <definedName name="bgsm2_232">报告说明用表!$H$179</definedName>
    <definedName name="bgsm2_233">报告说明用表!$H$180</definedName>
    <definedName name="bgsm2_234">报告说明用表!$H$181</definedName>
    <definedName name="bgsm2_235">报告说明用表!$H$182</definedName>
    <definedName name="bgsm2_236">报告说明用表!$H$183</definedName>
    <definedName name="bgsm2_237">报告说明用表!$H$185</definedName>
    <definedName name="bgsm2_238">报告说明用表!$H$186</definedName>
    <definedName name="bgsm2_239">报告说明用表!$H$187</definedName>
    <definedName name="bgsm2_240">报告说明用表!$H$188</definedName>
    <definedName name="bgsm2_241">报告说明用表!$H$189</definedName>
    <definedName name="bgsm2_242">报告说明用表!$H$190</definedName>
    <definedName name="bgsm2_243">报告说明用表!$H$191</definedName>
    <definedName name="bgsm2_244">报告说明用表!$H$192</definedName>
    <definedName name="bgsm2_245">报告说明用表!$D$122</definedName>
    <definedName name="bgsm2_246">报告说明用表!$D$123</definedName>
    <definedName name="bgsm2_247">报告说明用表!$D$125</definedName>
    <definedName name="bgsm2_248">报告说明用表!$D$126</definedName>
    <definedName name="bgsm2_249">报告说明用表!$J$132</definedName>
    <definedName name="bgsm2_250">报告说明用表!$J$133</definedName>
    <definedName name="bgsm2_251">报告说明用表!$J$134</definedName>
    <definedName name="bgsm2_252">报告说明用表!$J$138</definedName>
    <definedName name="bgsm2_253">报告说明用表!$J$139</definedName>
    <definedName name="bgsm2_254">报告说明用表!$D$135</definedName>
    <definedName name="bgsm2_255">报告说明用表!$D$136</definedName>
    <definedName name="bgsm2_256">报告说明用表!$D$140</definedName>
    <definedName name="bgsm2_257">报告说明用表!$D$141</definedName>
    <definedName name="bgsm2_258">报告说明用表!$D$156</definedName>
    <definedName name="bgsm2_259">报告说明用表!$D$157</definedName>
    <definedName name="bgsm2_3">报告说明用表!$D$71</definedName>
    <definedName name="bgsm2_4">报告说明用表!$E$69</definedName>
    <definedName name="bgsm2_5">报告说明用表!$E$70</definedName>
    <definedName name="bgsm2_6">报告说明用表!$E$71</definedName>
    <definedName name="bgsm2_7">报告说明用表!$F$69</definedName>
    <definedName name="bgsm2_8">报告说明用表!$F$70</definedName>
    <definedName name="bgsm2_9">报告说明用表!$F$71</definedName>
    <definedName name="bgsm20_1">报告说明用表!$D$363</definedName>
    <definedName name="bgsm20_10">报告说明用表!$D$372</definedName>
    <definedName name="bgsm20_11">报告说明用表!$D$373</definedName>
    <definedName name="bgsm20_12">报告说明用表!$D$374</definedName>
    <definedName name="bgsm20_13">报告说明用表!$D$375</definedName>
    <definedName name="bgsm20_14">报告说明用表!$D$376</definedName>
    <definedName name="bgsm20_2">报告说明用表!$D$364</definedName>
    <definedName name="bgsm20_3">报告说明用表!$D$365</definedName>
    <definedName name="bgsm20_4">报告说明用表!$D$366</definedName>
    <definedName name="bgsm20_5">报告说明用表!$D$367</definedName>
    <definedName name="bgsm20_6">报告说明用表!$D$368</definedName>
    <definedName name="bgsm20_7">报告说明用表!$D$369</definedName>
    <definedName name="bgsm20_8">报告说明用表!$D$370</definedName>
    <definedName name="bgsm20_9">报告说明用表!$D$371</definedName>
    <definedName name="bgsm3_1">报告说明用表!$D$77</definedName>
    <definedName name="bgsm3_10">报告说明用表!$A$81</definedName>
    <definedName name="bgsm3_11">报告说明用表!$A$82</definedName>
    <definedName name="bgsm3_12">报告说明用表!$A$83</definedName>
    <definedName name="bgsm3_13">报告说明用表!$A$84</definedName>
    <definedName name="bgsm3_14">报告说明用表!$A$85</definedName>
    <definedName name="bgsm3_15">报告说明用表!$A$86</definedName>
    <definedName name="bgsm3_2">报告说明用表!$C$206</definedName>
    <definedName name="bgsm3_3">报告说明用表!$C$264</definedName>
    <definedName name="bgsm3_4">报告说明用表!$H$82</definedName>
    <definedName name="bgsm3_5">报告说明用表!$C$222</definedName>
    <definedName name="bgsm3_6">报告说明用表!$H$84</definedName>
    <definedName name="bgsm3_7">报告说明用表!$C$293</definedName>
    <definedName name="bgsm3_8">报告说明用表!$H$86</definedName>
    <definedName name="bgsm3_9">报告说明用表!$A$80</definedName>
    <definedName name="bgsm4_1">报告说明用表!$D$91</definedName>
    <definedName name="bgsm4_10">报告说明用表!$G$91</definedName>
    <definedName name="bgsm4_100">报告说明用表!$B$89</definedName>
    <definedName name="bgsm4_1000">报告说明用表!$K$105</definedName>
    <definedName name="bgsm4_101">报告说明用表!$G$105</definedName>
    <definedName name="bgsm4_11">报告说明用表!$H$93</definedName>
    <definedName name="bgsm4_110">报告说明用表!$D$95</definedName>
    <definedName name="bgsm4_111">报告说明用表!$D$96</definedName>
    <definedName name="bgsm4_112">报告说明用表!$D$97</definedName>
    <definedName name="bgsm4_113">报告说明用表!$E$95</definedName>
    <definedName name="bgsm4_114">报告说明用表!$E$96</definedName>
    <definedName name="bgsm4_115">报告说明用表!$E$97</definedName>
    <definedName name="bgsm4_12">报告说明用表!$G$93</definedName>
    <definedName name="bgsm4_13">报告说明用表!$H$94</definedName>
    <definedName name="bgsm4_14">报告说明用表!$G$94</definedName>
    <definedName name="bgsm4_15">报告说明用表!$H$95</definedName>
    <definedName name="bgsm4_16">报告说明用表!$G$95</definedName>
    <definedName name="bgsm4_17">报告说明用表!$H$96</definedName>
    <definedName name="bgsm4_18">报告说明用表!$G$96</definedName>
    <definedName name="bgsm4_19">报告说明用表!$H$97</definedName>
    <definedName name="bgsm4_2">报告说明用表!$D$92</definedName>
    <definedName name="bgsm4_20">报告说明用表!$G$97</definedName>
    <definedName name="bgsm4_21">报告说明用表!$H$98</definedName>
    <definedName name="bgsm4_22">报告说明用表!$G$98</definedName>
    <definedName name="bgsm4_23">报告说明用表!$H$100</definedName>
    <definedName name="bgsm4_24">报告说明用表!$G$100</definedName>
    <definedName name="bgsm4_25">报告说明用表!$H$104</definedName>
    <definedName name="bgsm4_26">报告说明用表!$G$104</definedName>
    <definedName name="bgsm4_28">报告说明用表!$M$91</definedName>
    <definedName name="bgsm4_29">报告说明用表!$M$93</definedName>
    <definedName name="bgsm4_3">报告说明用表!$D$102</definedName>
    <definedName name="bgsm4_30">报告说明用表!$M$94</definedName>
    <definedName name="bgsm4_31">报告说明用表!$M$95</definedName>
    <definedName name="bgsm4_32">报告说明用表!$M$96</definedName>
    <definedName name="bgsm4_33">报告说明用表!$M$97</definedName>
    <definedName name="bgsm4_34">报告说明用表!$M$98</definedName>
    <definedName name="bgsm4_35">报告说明用表!$M$100</definedName>
    <definedName name="bgsm4_36">报告说明用表!$M$104</definedName>
    <definedName name="bgsm4_37">报告说明用表!$K$91</definedName>
    <definedName name="bgsm4_38">报告说明用表!$K$93</definedName>
    <definedName name="bgsm4_39">报告说明用表!$K$94</definedName>
    <definedName name="bgsm4_4">报告说明用表!$D$103</definedName>
    <definedName name="bgsm4_40">报告说明用表!$K$95</definedName>
    <definedName name="bgsm4_41">报告说明用表!$K$96</definedName>
    <definedName name="bgsm4_42">报告说明用表!$K$97</definedName>
    <definedName name="bgsm4_43">报告说明用表!$K$98</definedName>
    <definedName name="bgsm4_44">报告说明用表!$K$100</definedName>
    <definedName name="bgsm4_45">报告说明用表!$K$104</definedName>
    <definedName name="bgsm4_5">报告说明用表!$E$91</definedName>
    <definedName name="bgsm4_6">报告说明用表!$E$92</definedName>
    <definedName name="bgsm4_7">报告说明用表!$E$102</definedName>
    <definedName name="bgsm4_73">报告说明用表!$C$32</definedName>
    <definedName name="bgsm4_74">报告说明用表!$C$33</definedName>
    <definedName name="bgsm4_75">报告说明用表!$C$34</definedName>
    <definedName name="bgsm4_76">报告说明用表!$C$35</definedName>
    <definedName name="bgsm4_77">报告说明用表!$C$303</definedName>
    <definedName name="bgsm4_8">报告说明用表!$E$103</definedName>
    <definedName name="bgsm4_9">报告说明用表!$H$91</definedName>
    <definedName name="bgsm5_1">报告说明用表!$B$108</definedName>
    <definedName name="bgsm5_10">报告说明用表!$E$112</definedName>
    <definedName name="bgsm5_100">报告说明用表!$E$188</definedName>
    <definedName name="bgsm5_1000">报告说明用表!$A$150</definedName>
    <definedName name="bgsm5_101">报告说明用表!$D$189</definedName>
    <definedName name="bgsm5_102">报告说明用表!$E$189</definedName>
    <definedName name="bgsm5_103">报告说明用表!$D$190</definedName>
    <definedName name="bgsm5_104">报告说明用表!$E$190</definedName>
    <definedName name="bgsm5_105">报告说明用表!$D$191</definedName>
    <definedName name="bgsm5_106">报告说明用表!$E$191</definedName>
    <definedName name="bgsm5_107">报告说明用表!$D$192</definedName>
    <definedName name="bgsm5_108">报告说明用表!$E$192</definedName>
    <definedName name="bgsm5_109">报告说明用表!$A$110</definedName>
    <definedName name="bgsm5_11">报告说明用表!$D$113</definedName>
    <definedName name="bgsm5_110">报告说明用表!$A$111</definedName>
    <definedName name="bgsm5_111">报告说明用表!$A$112</definedName>
    <definedName name="bgsm5_112">报告说明用表!$A$113</definedName>
    <definedName name="bgsm5_113">报告说明用表!$A$116</definedName>
    <definedName name="bgsm5_114">报告说明用表!$A$117</definedName>
    <definedName name="bgsm5_115">报告说明用表!$A$118</definedName>
    <definedName name="bgsm5_116">报告说明用表!$A$121</definedName>
    <definedName name="bgsm5_117">报告说明用表!$A$124</definedName>
    <definedName name="bgsm5_118">报告说明用表!$A$127</definedName>
    <definedName name="bgsm5_119">报告说明用表!$A$128</definedName>
    <definedName name="bgsm5_12">报告说明用表!$E$113</definedName>
    <definedName name="bgsm5_120">报告说明用表!$A$129</definedName>
    <definedName name="bgsm5_121">报告说明用表!$A$130</definedName>
    <definedName name="bgsm5_123">报告说明用表!$A$132</definedName>
    <definedName name="bgsm5_1234">报告说明用表!$M$109</definedName>
    <definedName name="bgsm5_1235">报告说明用表!$M$131</definedName>
    <definedName name="bgsm5_1236">报告说明用表!$M$170</definedName>
    <definedName name="bgsm5_1237">报告说明用表!$M$184</definedName>
    <definedName name="bgsm5_1238">报告说明用表!$M$169</definedName>
    <definedName name="bgsm5_1239">报告说明用表!$M$193</definedName>
    <definedName name="bgsm5_124">报告说明用表!$A$133</definedName>
    <definedName name="bgsm5_125">报告说明用表!$A$134</definedName>
    <definedName name="bgsm5_126">报告说明用表!$A$137</definedName>
    <definedName name="bgsm5_127">报告说明用表!$A$138</definedName>
    <definedName name="bgsm5_128">报告说明用表!$A$139</definedName>
    <definedName name="bgsm5_129">报告说明用表!$A$142</definedName>
    <definedName name="bgsm5_13">报告说明用表!$D$116</definedName>
    <definedName name="bgsm5_130">报告说明用表!$A$153</definedName>
    <definedName name="bgsm5_131">报告说明用表!$A$154</definedName>
    <definedName name="bgsm5_132">报告说明用表!$A$155</definedName>
    <definedName name="bgsm5_133">报告说明用表!$A$158</definedName>
    <definedName name="bgsm5_134">报告说明用表!$A$159</definedName>
    <definedName name="bgsm5_135">报告说明用表!$A$163</definedName>
    <definedName name="bgsm5_136">报告说明用表!$A$164</definedName>
    <definedName name="bgsm5_137">报告说明用表!$A$165</definedName>
    <definedName name="bgsm5_138">报告说明用表!$A$166</definedName>
    <definedName name="bgsm5_139">报告说明用表!$A$167</definedName>
    <definedName name="bgsm5_14">报告说明用表!$E$116</definedName>
    <definedName name="bgsm5_140">报告说明用表!$A$168</definedName>
    <definedName name="bgsm5_141">报告说明用表!$A$171</definedName>
    <definedName name="bgsm5_142">报告说明用表!$A$172</definedName>
    <definedName name="bgsm5_143">报告说明用表!$A$173</definedName>
    <definedName name="bgsm5_144">报告说明用表!$A$174</definedName>
    <definedName name="bgsm5_145">报告说明用表!$A$175</definedName>
    <definedName name="bgsm5_146">报告说明用表!$A$176</definedName>
    <definedName name="bgsm5_147">报告说明用表!$A$177</definedName>
    <definedName name="bgsm5_148">报告说明用表!$A$178</definedName>
    <definedName name="bgsm5_149">报告说明用表!$A$179</definedName>
    <definedName name="bgsm5_15">报告说明用表!$D$117</definedName>
    <definedName name="bgsm5_150">报告说明用表!$A$180</definedName>
    <definedName name="bgsm5_151">报告说明用表!$A$181</definedName>
    <definedName name="bgsm5_152">报告说明用表!$A$182</definedName>
    <definedName name="bgsm5_153">报告说明用表!$A$183</definedName>
    <definedName name="bgsm5_154">报告说明用表!$A$185</definedName>
    <definedName name="bgsm5_155">报告说明用表!$A$186</definedName>
    <definedName name="bgsm5_156">报告说明用表!$A$187</definedName>
    <definedName name="bgsm5_157">报告说明用表!$A$188</definedName>
    <definedName name="bgsm5_158">报告说明用表!$A$189</definedName>
    <definedName name="bgsm5_159">报告说明用表!$A$190</definedName>
    <definedName name="bgsm5_16">报告说明用表!$E$117</definedName>
    <definedName name="bgsm5_160">报告说明用表!$A$191</definedName>
    <definedName name="bgsm5_161">报告说明用表!$A$192</definedName>
    <definedName name="bgsm5_17">报告说明用表!$D$118</definedName>
    <definedName name="bgsm5_18">报告说明用表!$E$118</definedName>
    <definedName name="bgsm5_19">报告说明用表!$D$121</definedName>
    <definedName name="bgsm5_199">报告说明用表!$H$113</definedName>
    <definedName name="bgsm5_2">报告说明用表!$D$194</definedName>
    <definedName name="bgsm5_20">报告说明用表!$E$121</definedName>
    <definedName name="bgsm5_200">报告说明用表!$H$114</definedName>
    <definedName name="bgsm5_2000">报告说明用表!$D$114</definedName>
    <definedName name="bgsm5_201">报告说明用表!$D$115</definedName>
    <definedName name="bgsm5_202">报告说明用表!$H$117</definedName>
    <definedName name="bgsm5_203">报告说明用表!$H$118</definedName>
    <definedName name="bgsm5_204">报告说明用表!$D$120</definedName>
    <definedName name="bgsm5_205">报告说明用表!$H$119</definedName>
    <definedName name="bgsm5_21">报告说明用表!$D$124</definedName>
    <definedName name="bgsm5_22">报告说明用表!$E$124</definedName>
    <definedName name="bgsm5_23">报告说明用表!$D$127</definedName>
    <definedName name="bgsm5_230">报告说明用表!$K$132</definedName>
    <definedName name="bgsm5_231">报告说明用表!$K$133</definedName>
    <definedName name="bgsm5_232">报告说明用表!$K$134</definedName>
    <definedName name="bgsm5_233">报告说明用表!$K$138</definedName>
    <definedName name="bgsm5_234">报告说明用表!$K$139</definedName>
    <definedName name="bgsm5_24">报告说明用表!$E$127</definedName>
    <definedName name="bgsm5_240">报告说明用表!$D$143</definedName>
    <definedName name="bgsm5_241">报告说明用表!$D$152</definedName>
    <definedName name="bgsm5_242">报告说明用表!$J$155</definedName>
    <definedName name="bgsm5_245">报告说明用表!$D$119</definedName>
    <definedName name="bgsm5_25">报告说明用表!$D$128</definedName>
    <definedName name="bgsm5_26">报告说明用表!$E$128</definedName>
    <definedName name="bgsm5_27">报告说明用表!$D$129</definedName>
    <definedName name="bgsm5_28">报告说明用表!$E$129</definedName>
    <definedName name="bgsm5_29">报告说明用表!$D$130</definedName>
    <definedName name="bgsm5_3">报告说明用表!$I$109</definedName>
    <definedName name="bgsm5_30">报告说明用表!$E$130</definedName>
    <definedName name="bgsm5_300">报告说明用表!$D$170</definedName>
    <definedName name="bgsm5_301">报告说明用表!$D$184</definedName>
    <definedName name="bgsm5_31">报告说明用表!$D$132</definedName>
    <definedName name="bgsm5_32">报告说明用表!$E$132</definedName>
    <definedName name="bgsm5_321">报告说明用表!$E$109</definedName>
    <definedName name="bgsm5_322">报告说明用表!$E$131</definedName>
    <definedName name="bgsm5_323">报告说明用表!$E$169</definedName>
    <definedName name="bgsm5_324">报告说明用表!$E$170</definedName>
    <definedName name="bgsm5_325">报告说明用表!$E$184</definedName>
    <definedName name="bgsm5_326">报告说明用表!$E$193</definedName>
    <definedName name="bgsm5_33">报告说明用表!$D$133</definedName>
    <definedName name="bgsm5_34">报告说明用表!$E$133</definedName>
    <definedName name="bgsm5_35">报告说明用表!$D$134</definedName>
    <definedName name="bgsm5_36">报告说明用表!$E$134</definedName>
    <definedName name="bgsm5_37">报告说明用表!$D$137</definedName>
    <definedName name="bgsm5_38">报告说明用表!$E$137</definedName>
    <definedName name="bgsm5_39">报告说明用表!$D$138</definedName>
    <definedName name="bgsm5_4">报告说明用表!$I$110</definedName>
    <definedName name="bgsm5_40">报告说明用表!$E$138</definedName>
    <definedName name="bgsm5_41">报告说明用表!$D$139</definedName>
    <definedName name="bgsm5_42">报告说明用表!$E$139</definedName>
    <definedName name="bgsm5_43">报告说明用表!$D$142</definedName>
    <definedName name="bgsm5_44">报告说明用表!$E$142</definedName>
    <definedName name="bgsm5_45">报告说明用表!$D$153</definedName>
    <definedName name="bgsm5_46">报告说明用表!$E$153</definedName>
    <definedName name="bgsm5_47">报告说明用表!$D$154</definedName>
    <definedName name="bgsm5_48">报告说明用表!$E$154</definedName>
    <definedName name="bgsm5_49">报告说明用表!$D$155</definedName>
    <definedName name="bgsm5_5">报告说明用表!$E$110</definedName>
    <definedName name="bgsm5_50">报告说明用表!$E$155</definedName>
    <definedName name="bgsm5_501">报告说明用表!$L$115</definedName>
    <definedName name="bgsm5_502">报告说明用表!$L$120</definedName>
    <definedName name="bgsm5_503">报告说明用表!$L$123</definedName>
    <definedName name="bgsm5_504">报告说明用表!$L$126</definedName>
    <definedName name="bgsm5_505">报告说明用表!$L$132</definedName>
    <definedName name="bgsm5_506">报告说明用表!$L$133</definedName>
    <definedName name="bgsm5_507">报告说明用表!$L$134</definedName>
    <definedName name="bgsm5_508">报告说明用表!$L$136</definedName>
    <definedName name="bgsm5_509">报告说明用表!$L$138</definedName>
    <definedName name="bgsm5_51">报告说明用表!$D$158</definedName>
    <definedName name="bgsm5_510">报告说明用表!$L$139</definedName>
    <definedName name="bgsm5_511">报告说明用表!$L$141</definedName>
    <definedName name="bgsm5_512">报告说明用表!$L$152</definedName>
    <definedName name="bgsm5_513">报告说明用表!$L$155</definedName>
    <definedName name="bgsm5_514">报告说明用表!$L$156</definedName>
    <definedName name="bgsm5_52">报告说明用表!$E$158</definedName>
    <definedName name="bgsm5_53">报告说明用表!$D$159</definedName>
    <definedName name="bgsm5_54">报告说明用表!$E$159</definedName>
    <definedName name="bgsm5_55">报告说明用表!$D$163</definedName>
    <definedName name="bgsm5_56">报告说明用表!$E$163</definedName>
    <definedName name="bgsm5_57">报告说明用表!$D$164</definedName>
    <definedName name="bgsm5_58">报告说明用表!$E$164</definedName>
    <definedName name="bgsm5_59">报告说明用表!$D$165</definedName>
    <definedName name="bgsm5_6">报告说明用表!$D$110</definedName>
    <definedName name="bgsm5_60">报告说明用表!$E$165</definedName>
    <definedName name="bgsm5_61">报告说明用表!$D$166</definedName>
    <definedName name="bgsm5_62">报告说明用表!$E$166</definedName>
    <definedName name="bgsm5_63">报告说明用表!$D$167</definedName>
    <definedName name="bgsm5_64">报告说明用表!$E$167</definedName>
    <definedName name="bgsm5_65">报告说明用表!$D$168</definedName>
    <definedName name="bgsm5_66">报告说明用表!$E$168</definedName>
    <definedName name="bgsm5_67">报告说明用表!$D$171</definedName>
    <definedName name="bgsm5_68">报告说明用表!$E$171</definedName>
    <definedName name="bgsm5_69">报告说明用表!$D$172</definedName>
    <definedName name="bgsm5_7">报告说明用表!$D$111</definedName>
    <definedName name="bgsm5_70">报告说明用表!$E$172</definedName>
    <definedName name="bgsm5_71">报告说明用表!$D$173</definedName>
    <definedName name="bgsm5_72">报告说明用表!$E$173</definedName>
    <definedName name="bgsm5_73">报告说明用表!$D$174</definedName>
    <definedName name="bgsm5_74">报告说明用表!$E$174</definedName>
    <definedName name="bgsm5_75">报告说明用表!$D$175</definedName>
    <definedName name="bgsm5_76">报告说明用表!$E$175</definedName>
    <definedName name="bgsm5_77">报告说明用表!$D$176</definedName>
    <definedName name="bgsm5_78">报告说明用表!$E$176</definedName>
    <definedName name="bgsm5_79">报告说明用表!$D$177</definedName>
    <definedName name="bgsm5_8">报告说明用表!$E$111</definedName>
    <definedName name="bgsm5_80">报告说明用表!$E$177</definedName>
    <definedName name="bgsm5_81">报告说明用表!$D$178</definedName>
    <definedName name="bgsm5_82">报告说明用表!$E$178</definedName>
    <definedName name="bgsm5_83">报告说明用表!$D$179</definedName>
    <definedName name="bgsm5_84">报告说明用表!$E$179</definedName>
    <definedName name="bgsm5_85">报告说明用表!$D$180</definedName>
    <definedName name="bgsm5_86">报告说明用表!$E$180</definedName>
    <definedName name="bgsm5_87">报告说明用表!$D$181</definedName>
    <definedName name="bgsm5_88">报告说明用表!$E$181</definedName>
    <definedName name="bgsm5_89">报告说明用表!$D$182</definedName>
    <definedName name="bgsm5_9">报告说明用表!$D$112</definedName>
    <definedName name="bgsm5_90">报告说明用表!$E$182</definedName>
    <definedName name="bgsm5_91">报告说明用表!$D$183</definedName>
    <definedName name="bgsm5_92">报告说明用表!$E$183</definedName>
    <definedName name="bgsm5_93">报告说明用表!$D$185</definedName>
    <definedName name="bgsm5_94">报告说明用表!$E$185</definedName>
    <definedName name="bgsm5_95">报告说明用表!$D$186</definedName>
    <definedName name="bgsm5_96">报告说明用表!$E$186</definedName>
    <definedName name="bgsm5_97">报告说明用表!$D$187</definedName>
    <definedName name="bgsm5_98">报告说明用表!$E$187</definedName>
    <definedName name="bgsm5_99">报告说明用表!$D$188</definedName>
    <definedName name="bgsm6_1">报告说明用表!$L$197</definedName>
    <definedName name="bgsm6_2">报告说明用表!$Q$200</definedName>
    <definedName name="bgsm6_3">报告说明用表!$L$201</definedName>
    <definedName name="bgsm6_4">报告说明用表!$Q$204</definedName>
    <definedName name="bgsm7_1">报告说明用表!$H$209</definedName>
    <definedName name="bgsm7_10">报告说明用表!$H$218</definedName>
    <definedName name="bgsm7_100">报告说明用表!$L$209</definedName>
    <definedName name="bgsm7_101">报告说明用表!$L$210</definedName>
    <definedName name="bgsm7_102">报告说明用表!$L$211</definedName>
    <definedName name="bgsm7_103">报告说明用表!$L$212</definedName>
    <definedName name="bgsm7_104">报告说明用表!$L$213</definedName>
    <definedName name="bgsm7_105">报告说明用表!$L$214</definedName>
    <definedName name="bgsm7_106">报告说明用表!$L$215</definedName>
    <definedName name="bgsm7_107">报告说明用表!$L$216</definedName>
    <definedName name="bgsm7_108">报告说明用表!$L$217</definedName>
    <definedName name="bgsm7_109">报告说明用表!$L$218</definedName>
    <definedName name="bgsm7_11">报告说明用表!$H$219</definedName>
    <definedName name="bgsm7_110">报告说明用表!$L$219</definedName>
    <definedName name="bgsm7_12">报告说明用表!$H$220</definedName>
    <definedName name="bgsm7_13">报告说明用表!$D$209</definedName>
    <definedName name="bgsm7_14">报告说明用表!$E$209</definedName>
    <definedName name="bgsm7_15">报告说明用表!$D$210</definedName>
    <definedName name="bgsm7_16">报告说明用表!$E$210</definedName>
    <definedName name="bgsm7_17">报告说明用表!$D$211</definedName>
    <definedName name="bgsm7_18">报告说明用表!$E$211</definedName>
    <definedName name="bgsm7_19">报告说明用表!$D$212</definedName>
    <definedName name="bgsm7_2">报告说明用表!$H$210</definedName>
    <definedName name="bgsm7_20">报告说明用表!$E$212</definedName>
    <definedName name="bgsm7_21">报告说明用表!$D$213</definedName>
    <definedName name="bgsm7_22">报告说明用表!$E$213</definedName>
    <definedName name="bgsm7_23">报告说明用表!$D$214</definedName>
    <definedName name="bgsm7_24">报告说明用表!$E$214</definedName>
    <definedName name="bgsm7_25">报告说明用表!$D$215</definedName>
    <definedName name="bgsm7_26">报告说明用表!$E$215</definedName>
    <definedName name="bgsm7_27">报告说明用表!$D$216</definedName>
    <definedName name="bgsm7_28">报告说明用表!$E$216</definedName>
    <definedName name="bgsm7_29">报告说明用表!$D$217</definedName>
    <definedName name="bgsm7_3">报告说明用表!$H$211</definedName>
    <definedName name="bgsm7_30">报告说明用表!$E$217</definedName>
    <definedName name="bgsm7_31">报告说明用表!$D$218</definedName>
    <definedName name="bgsm7_32">报告说明用表!$E$218</definedName>
    <definedName name="bgsm7_33">报告说明用表!$D$219</definedName>
    <definedName name="bgsm7_34">报告说明用表!$E$219</definedName>
    <definedName name="bgsm7_35">报告说明用表!$D$220</definedName>
    <definedName name="bgsm7_36">报告说明用表!$E$220</definedName>
    <definedName name="bgsm7_37">报告说明用表!$A$209</definedName>
    <definedName name="bgsm7_38">报告说明用表!$A$210</definedName>
    <definedName name="bgsm7_39">报告说明用表!$A$211</definedName>
    <definedName name="bgsm7_4">报告说明用表!$H$212</definedName>
    <definedName name="bgsm7_40">报告说明用表!$A$212</definedName>
    <definedName name="bgsm7_41">报告说明用表!$A$213</definedName>
    <definedName name="bgsm7_42">报告说明用表!$A$214</definedName>
    <definedName name="bgsm7_43">报告说明用表!$A$215</definedName>
    <definedName name="bgsm7_44">报告说明用表!$A$216</definedName>
    <definedName name="bgsm7_45">报告说明用表!$A$217</definedName>
    <definedName name="bgsm7_46">报告说明用表!$A$218</definedName>
    <definedName name="bgsm7_47">报告说明用表!$A$219</definedName>
    <definedName name="bgsm7_48">报告说明用表!$A$220</definedName>
    <definedName name="bgsm7_49">报告说明用表!$I$209</definedName>
    <definedName name="bgsm7_5">报告说明用表!$H$213</definedName>
    <definedName name="bgsm7_50">报告说明用表!$I$210</definedName>
    <definedName name="bgsm7_51">报告说明用表!$I$211</definedName>
    <definedName name="bgsm7_52">报告说明用表!$I$212</definedName>
    <definedName name="bgsm7_53">报告说明用表!$I$213</definedName>
    <definedName name="bgsm7_54">报告说明用表!$I$214</definedName>
    <definedName name="bgsm7_55">报告说明用表!$I$215</definedName>
    <definedName name="bgsm7_56">报告说明用表!$I$216</definedName>
    <definedName name="bgsm7_57">报告说明用表!$I$217</definedName>
    <definedName name="bgsm7_58">报告说明用表!$I$218</definedName>
    <definedName name="bgsm7_59">报告说明用表!$I$219</definedName>
    <definedName name="bgsm7_6">报告说明用表!$H$214</definedName>
    <definedName name="bgsm7_60">报告说明用表!$J$209</definedName>
    <definedName name="bgsm7_61">报告说明用表!$J$210</definedName>
    <definedName name="bgsm7_62">报告说明用表!$J$211</definedName>
    <definedName name="bgsm7_63">报告说明用表!$J$212</definedName>
    <definedName name="bgsm7_64">报告说明用表!$J$213</definedName>
    <definedName name="bgsm7_65">报告说明用表!$J$214</definedName>
    <definedName name="bgsm7_66">报告说明用表!$J$215</definedName>
    <definedName name="bgsm7_67">报告说明用表!$J$216</definedName>
    <definedName name="bgsm7_68">报告说明用表!$J$217</definedName>
    <definedName name="bgsm7_69">报告说明用表!$J$218</definedName>
    <definedName name="bgsm7_7">报告说明用表!$H$215</definedName>
    <definedName name="bgsm7_70">报告说明用表!$J$219</definedName>
    <definedName name="bgsm7_8">报告说明用表!$H$216</definedName>
    <definedName name="bgsm7_9">报告说明用表!$H$217</definedName>
    <definedName name="bgsm8_1">报告说明用表!$H$225</definedName>
    <definedName name="bgsm8_10">报告说明用表!$A$225</definedName>
    <definedName name="bgsm8_11">报告说明用表!$A$226</definedName>
    <definedName name="bgsm8_12">报告说明用表!$A$227</definedName>
    <definedName name="bgsm8_2">报告说明用表!$H$226</definedName>
    <definedName name="bgsm8_3">报告说明用表!$H$227</definedName>
    <definedName name="bgsm8_4">报告说明用表!$D$225</definedName>
    <definedName name="bgsm8_5">报告说明用表!$E$225</definedName>
    <definedName name="bgsm8_6">报告说明用表!$D$226</definedName>
    <definedName name="bgsm8_7">报告说明用表!$E$226</definedName>
    <definedName name="bgsm8_8">报告说明用表!$D$227</definedName>
    <definedName name="bgsm8_9">报告说明用表!$E$227</definedName>
    <definedName name="bgsm9_1">报告说明用表!$C$231</definedName>
    <definedName name="bgsm9_2">报告说明用表!$H$241</definedName>
    <definedName name="bgsmdx1_1">报告说明用表!$C$60</definedName>
    <definedName name="bgsmdx1_2">报告说明用表!$C$61</definedName>
    <definedName name="bgsmdx1_3">报告说明用表!$C$62</definedName>
    <definedName name="bgsmdx1_4">报告说明用表!$C$63</definedName>
    <definedName name="bgsmdx1_6">报告说明用表!$C$59</definedName>
    <definedName name="bgsmdx1_7">报告说明用表!$B$13</definedName>
    <definedName name="_xlnm.Print_Area" localSheetId="8">'1-汇总表'!$A$2:$G$23</definedName>
    <definedName name="_xlnm.Print_Area" localSheetId="9">'2-分类汇总'!$A$2:$G$93</definedName>
    <definedName name="_xlnm.Print_Area" localSheetId="38">'3-10合同资产'!$A$2:$N$33</definedName>
    <definedName name="_xlnm.Print_Area" localSheetId="39">'3-11持有待售资产'!$A$2:$M$29</definedName>
    <definedName name="_xlnm.Print_Area" localSheetId="12">'3-1-1现金'!$A$2:$J$29</definedName>
    <definedName name="_xlnm.Print_Area" localSheetId="40">'3-12一年到期非流动资产'!$A$2:$I$29</definedName>
    <definedName name="_xlnm.Print_Area" localSheetId="13">'3-1-2银行存款'!$A$2:$K$29</definedName>
    <definedName name="_xlnm.Print_Area" localSheetId="14">'3-1-3其他货币资金'!$A$2:$K$29</definedName>
    <definedName name="_xlnm.Print_Area" localSheetId="41">'3-13其他流动资产'!$A$2:$J$29</definedName>
    <definedName name="_xlnm.Print_Area" localSheetId="16">'3-2-1交易性-股票'!$A$2:$M$29</definedName>
    <definedName name="_xlnm.Print_Area" localSheetId="17">'3-2-2交易性-债券'!$A$2:$M$29</definedName>
    <definedName name="_xlnm.Print_Area" localSheetId="18">'3-2-3交易性-基金'!$A$2:$M$29</definedName>
    <definedName name="_xlnm.Print_Area" localSheetId="15">'3-2交易性金融资产汇总'!$A$2:$G$28</definedName>
    <definedName name="_xlnm.Print_Area" localSheetId="19">'3-3衍生金融资产'!$A$2:$J$29</definedName>
    <definedName name="_xlnm.Print_Area" localSheetId="20">'3-4应收票据'!$A$2:$J$30</definedName>
    <definedName name="_xlnm.Print_Area" localSheetId="21">'3-5应收账款'!$A$2:$U$33</definedName>
    <definedName name="_xlnm.Print_Area" localSheetId="22">'3-6应收款项融资'!$A$2:$J$30</definedName>
    <definedName name="_xlnm.Print_Area" localSheetId="23">'3-7预付款项'!$A$2:$U$32</definedName>
    <definedName name="_xlnm.Print_Area" localSheetId="24">'3-8其他应收款'!$A$2:$U$33</definedName>
    <definedName name="_xlnm.Print_Area" localSheetId="35">'3-9-10开发成本'!$A$2:$AA$32</definedName>
    <definedName name="_xlnm.Print_Area" localSheetId="36">'3-9-11消耗性生物资产'!$A$2:$Q$32</definedName>
    <definedName name="_xlnm.Print_Area" localSheetId="37">'3-9-12合同履约成本'!$A$2:$AF$30</definedName>
    <definedName name="_xlnm.Print_Area" localSheetId="26">'3-9-1材料采购（在途物资）'!$A$2:$N$32</definedName>
    <definedName name="_xlnm.Print_Area" localSheetId="27">'3-9-2原材料'!$A$2:$Q$32</definedName>
    <definedName name="_xlnm.Print_Area" localSheetId="28">'3-9-3在库周转材料'!$A$2:$Q$32</definedName>
    <definedName name="_xlnm.Print_Area" localSheetId="29">'3-9-4委托加工物资'!$A$2:$O$32</definedName>
    <definedName name="_xlnm.Print_Area" localSheetId="30">'3-9-5产成品（库存商品）'!$A$2:$Q$32</definedName>
    <definedName name="_xlnm.Print_Area" localSheetId="31">'3-9-6在产品（自制半成品）'!$A$2:$O$32</definedName>
    <definedName name="_xlnm.Print_Area" localSheetId="32">'3-9-7发出商品'!$A$2:$O$32</definedName>
    <definedName name="_xlnm.Print_Area" localSheetId="33">'3-9-8在用周转材料'!$A$2:$P$32</definedName>
    <definedName name="_xlnm.Print_Area" localSheetId="34">'3-9-9开发产品'!$A$2:$Z$32</definedName>
    <definedName name="_xlnm.Print_Area" localSheetId="25">'3-9存货汇总'!$A$2:$H$28</definedName>
    <definedName name="_xlnm.Print_Area" localSheetId="10">'3-流动汇总'!$A$2:$G$32</definedName>
    <definedName name="_xlnm.Print_Area" localSheetId="67">'4-10生产性生物资产'!$A$2:$P$32</definedName>
    <definedName name="_xlnm.Print_Area" localSheetId="68">'4-11油气资产'!$A$2:$R$32</definedName>
    <definedName name="_xlnm.Print_Area" localSheetId="69">'4-12使用权资产'!$A$2:$L$29</definedName>
    <definedName name="_xlnm.Print_Area" localSheetId="71">'4-13-1无形-土地'!$A$2:$U$31</definedName>
    <definedName name="_xlnm.Print_Area" localSheetId="72">'4-13-2无形-矿业权'!$A$2:$R$31</definedName>
    <definedName name="_xlnm.Print_Area" localSheetId="74">'4-13-3无形-其他'!$A$2:$P$69</definedName>
    <definedName name="_xlnm.Print_Area" localSheetId="70">'4-13无形资产汇总'!$A$2:$H$28</definedName>
    <definedName name="_xlnm.Print_Area" localSheetId="75">'4-14开发支出'!$A$2:$N$29</definedName>
    <definedName name="_xlnm.Print_Area" localSheetId="76">'4-15商誉'!$A$2:$I$31</definedName>
    <definedName name="_xlnm.Print_Area" localSheetId="77">'4-16长期待摊费用'!$A$2:$L$29</definedName>
    <definedName name="_xlnm.Print_Area" localSheetId="78">'4-17递延所得税资产'!$A$2:$G$29</definedName>
    <definedName name="_xlnm.Print_Area" localSheetId="79">'4-18其他非流动资产'!$A$2:$H$29</definedName>
    <definedName name="_xlnm.Print_Area" localSheetId="43">'4-1债权投资'!$A$2:$M$32</definedName>
    <definedName name="_xlnm.Print_Area" localSheetId="44">'4-2其他债权投资'!$A$2:$N$32</definedName>
    <definedName name="_xlnm.Print_Area" localSheetId="45">'4-3长期应收'!$A$2:$J$32</definedName>
    <definedName name="_xlnm.Print_Area" localSheetId="46">'4-4股权投资'!$A$2:$N$32</definedName>
    <definedName name="_xlnm.Print_Area" localSheetId="47">'4-5其他权益工具投资'!$A$2:$M$32</definedName>
    <definedName name="_xlnm.Print_Area" localSheetId="48">'4-6其他非流动金融资产'!$A$2:$N$32</definedName>
    <definedName name="_xlnm.Print_Area" localSheetId="50">'4-7-1投资性房地产（成本计量）'!$A$2:$AB$32</definedName>
    <definedName name="_xlnm.Print_Area" localSheetId="51">'4-7-2投资性房地产（公允计量）'!$A$2:$W$30</definedName>
    <definedName name="_xlnm.Print_Area" localSheetId="52">'4-7-3投资性地产（成本计量）'!$A$2:$S$32</definedName>
    <definedName name="_xlnm.Print_Area" localSheetId="53">'4-7-4投资性地产（公允计量）'!$A$2:$R$29</definedName>
    <definedName name="_xlnm.Print_Area" localSheetId="49">'4-7投资性房地产汇总'!$A$2:$H$28</definedName>
    <definedName name="_xlnm.Print_Area" localSheetId="54">'4-8-1房屋建筑物'!$A$2:$AE$32</definedName>
    <definedName name="_xlnm.Print_Area" localSheetId="55">'4-8-2构筑物'!$A$2:$V$32</definedName>
    <definedName name="_xlnm.Print_Area" localSheetId="56">'4-8-3管道沟槽'!$A$2:$V$32</definedName>
    <definedName name="_xlnm.Print_Area" localSheetId="57">'4-8-4井巷工程'!$A$2:$AB$32</definedName>
    <definedName name="_xlnm.Print_Area" localSheetId="58">'4-8-5机器设备'!$A$2:$AB$71</definedName>
    <definedName name="_xlnm.Print_Area" localSheetId="59">'4-8-6车辆'!$A$2:$Y$32</definedName>
    <definedName name="_xlnm.Print_Area" localSheetId="60">'4-8-7电子设备'!$A$2:$V$32</definedName>
    <definedName name="_xlnm.Print_Area" localSheetId="61">'4-8-8土地'!$A$2:$S$30</definedName>
    <definedName name="_xlnm.Print_Area" localSheetId="62">'4-8-9船舶'!$A$2:$AU$32</definedName>
    <definedName name="_xlnm.Print_Area" localSheetId="64">'4-9-1在建（土建）'!$A$2:$S$32</definedName>
    <definedName name="_xlnm.Print_Area" localSheetId="65">'4-9-2在建（设备）'!$A$2:$W$32</definedName>
    <definedName name="_xlnm.Print_Area" localSheetId="66">'4-9-3工程物资'!$A$2:$Q$32</definedName>
    <definedName name="_xlnm.Print_Area" localSheetId="63">'4-9在建工程汇总'!$A$2:$G$28</definedName>
    <definedName name="_xlnm.Print_Area" localSheetId="42">'4-非流动资产汇总'!$A$2:$G$48</definedName>
    <definedName name="_xlnm.Print_Area" localSheetId="90">'5-10其他应付款'!$A$2:$J$29</definedName>
    <definedName name="_xlnm.Print_Area" localSheetId="91">'5-11持有待售负债'!$A$2:$J$29</definedName>
    <definedName name="_xlnm.Print_Area" localSheetId="92">'5-12一年到期非流动负债'!$A$2:$I$29</definedName>
    <definedName name="_xlnm.Print_Area" localSheetId="93">'5-13其他流动负债'!$A$2:$H$29</definedName>
    <definedName name="_xlnm.Print_Area" localSheetId="81">'5-1短期借款'!$A$2:$M$29</definedName>
    <definedName name="_xlnm.Print_Area" localSheetId="82">'5-2交易性金融负债'!$A$2:$K$29</definedName>
    <definedName name="_xlnm.Print_Area" localSheetId="83">'5-3衍生金融负债'!$A$2:$J$29</definedName>
    <definedName name="_xlnm.Print_Area" localSheetId="84">'5-4应付票据'!$A$2:$I$29</definedName>
    <definedName name="_xlnm.Print_Area" localSheetId="85">'5-5应付账款'!$A$2:$J$29</definedName>
    <definedName name="_xlnm.Print_Area" localSheetId="86">'5-6预收款项'!$A$2:$J$29</definedName>
    <definedName name="_xlnm.Print_Area" localSheetId="87">'5-7合同负债'!$A$2:$J$29</definedName>
    <definedName name="_xlnm.Print_Area" localSheetId="88">'5-8职工薪酬'!$A$2:$G$29</definedName>
    <definedName name="_xlnm.Print_Area" localSheetId="89">'5-9应交税费'!$A$2:$H$29</definedName>
    <definedName name="_xlnm.Print_Area" localSheetId="80">'5-流动负债汇总'!$A$2:$G$30</definedName>
    <definedName name="_xlnm.Print_Area" localSheetId="95">'6-1长期借款'!$A$2:$M$29</definedName>
    <definedName name="_xlnm.Print_Area" localSheetId="96">'6-2应付债券'!$A$2:$J$29</definedName>
    <definedName name="_xlnm.Print_Area" localSheetId="97">'6-3租赁负债'!$A$2:$J$29</definedName>
    <definedName name="_xlnm.Print_Area" localSheetId="98">'6-4长期应付款'!$A$2:$H$29</definedName>
    <definedName name="_xlnm.Print_Area" localSheetId="99">'6-5预计负债'!$A$2:$H$29</definedName>
    <definedName name="_xlnm.Print_Area" localSheetId="100">'6-6递延收益'!$A$2:$G$29</definedName>
    <definedName name="_xlnm.Print_Area" localSheetId="101">'6-7递延所得税负债'!$A$2:$G$29</definedName>
    <definedName name="_xlnm.Print_Area" localSheetId="102">'6-8其他非流动负债'!$A$2:$H$29</definedName>
    <definedName name="_xlnm.Print_Area" localSheetId="94">'6-非流动负债汇总'!$A$2:$G$29</definedName>
    <definedName name="_xlnm.Print_Area" localSheetId="11">'表3-1货币汇总表'!$A$2:$H$28</definedName>
    <definedName name="_xlnm.Print_Area" localSheetId="5">基本信息输入表!$A$2:$R$106</definedName>
    <definedName name="_xlnm.Print_Area" localSheetId="6">填表说明!$B$1:$B$192</definedName>
    <definedName name="_xlnm.Print_Area" localSheetId="7">资产负债表!$A$2:$F$41</definedName>
    <definedName name="_xlnm.Print_Area">#REF!</definedName>
    <definedName name="Print_Area_MI">#REF!</definedName>
    <definedName name="_xlnm.Print_Titles" localSheetId="8">'1-汇总表'!$2:$7</definedName>
    <definedName name="_xlnm.Print_Titles" localSheetId="9">'2-分类汇总'!$2:$6</definedName>
    <definedName name="_xlnm.Print_Titles" localSheetId="38">'3-10合同资产'!$2:$7</definedName>
    <definedName name="_xlnm.Print_Titles" localSheetId="39">'3-11持有待售资产'!$2:$6</definedName>
    <definedName name="_xlnm.Print_Titles" localSheetId="12">'3-1-1现金'!$2:$6</definedName>
    <definedName name="_xlnm.Print_Titles" localSheetId="40">'3-12一年到期非流动资产'!$2:$6</definedName>
    <definedName name="_xlnm.Print_Titles" localSheetId="13">'3-1-2银行存款'!$2:$6</definedName>
    <definedName name="_xlnm.Print_Titles" localSheetId="14">'3-1-3其他货币资金'!$2:$6</definedName>
    <definedName name="_xlnm.Print_Titles" localSheetId="41">'3-13其他流动资产'!$2:$6</definedName>
    <definedName name="_xlnm.Print_Titles" localSheetId="16">'3-2-1交易性-股票'!$2:$6</definedName>
    <definedName name="_xlnm.Print_Titles" localSheetId="17">'3-2-2交易性-债券'!$2:$6</definedName>
    <definedName name="_xlnm.Print_Titles" localSheetId="18">'3-2-3交易性-基金'!$2:$6</definedName>
    <definedName name="_xlnm.Print_Titles" localSheetId="19">'3-3衍生金融资产'!$2:$6</definedName>
    <definedName name="_xlnm.Print_Titles" localSheetId="20">'3-4应收票据'!$2:$7</definedName>
    <definedName name="_xlnm.Print_Titles" localSheetId="21">'3-5应收账款'!$2:$7</definedName>
    <definedName name="_xlnm.Print_Titles" localSheetId="22">'3-6应收款项融资'!$2:$7</definedName>
    <definedName name="_xlnm.Print_Titles" localSheetId="23">'3-7预付款项'!$2:$7</definedName>
    <definedName name="_xlnm.Print_Titles" localSheetId="24">'3-8其他应收款'!$2:$7</definedName>
    <definedName name="_xlnm.Print_Titles" localSheetId="36">'3-9-11消耗性生物资产'!$2:$7</definedName>
    <definedName name="_xlnm.Print_Titles" localSheetId="37">'3-9-12合同履约成本'!$2:$7</definedName>
    <definedName name="_xlnm.Print_Titles" localSheetId="26">'3-9-1材料采购（在途物资）'!$2:$7</definedName>
    <definedName name="_xlnm.Print_Titles" localSheetId="27">'3-9-2原材料'!$2:$7</definedName>
    <definedName name="_xlnm.Print_Titles" localSheetId="28">'3-9-3在库周转材料'!$2:$7</definedName>
    <definedName name="_xlnm.Print_Titles" localSheetId="29">'3-9-4委托加工物资'!$2:$7</definedName>
    <definedName name="_xlnm.Print_Titles" localSheetId="30">'3-9-5产成品（库存商品）'!$2:$7</definedName>
    <definedName name="_xlnm.Print_Titles" localSheetId="31">'3-9-6在产品（自制半成品）'!$2:$7</definedName>
    <definedName name="_xlnm.Print_Titles" localSheetId="32">'3-9-7发出商品'!$2:$7</definedName>
    <definedName name="_xlnm.Print_Titles" localSheetId="33">'3-9-8在用周转材料'!$2:$7</definedName>
    <definedName name="_xlnm.Print_Titles" localSheetId="25">'3-9存货汇总'!$2:$6</definedName>
    <definedName name="_xlnm.Print_Titles" localSheetId="67">'4-10生产性生物资产'!$2:$7</definedName>
    <definedName name="_xlnm.Print_Titles" localSheetId="68">'4-11油气资产'!$2:$7</definedName>
    <definedName name="_xlnm.Print_Titles" localSheetId="69">'4-12使用权资产'!$2:$6</definedName>
    <definedName name="_xlnm.Print_Titles" localSheetId="71">'4-13-1无形-土地'!$2:$6</definedName>
    <definedName name="_xlnm.Print_Titles" localSheetId="72">'4-13-2无形-矿业权'!$2:$6</definedName>
    <definedName name="_xlnm.Print_Titles" localSheetId="74">'4-13-3无形-其他'!$2:$6</definedName>
    <definedName name="_xlnm.Print_Titles" localSheetId="70">'4-13无形资产汇总'!$2:$6</definedName>
    <definedName name="_xlnm.Print_Titles" localSheetId="76">'4-15商誉'!$2:$6</definedName>
    <definedName name="_xlnm.Print_Titles" localSheetId="77">'4-16长期待摊费用'!$2:$6</definedName>
    <definedName name="_xlnm.Print_Titles" localSheetId="78">'4-17递延所得税资产'!$2:$6</definedName>
    <definedName name="_xlnm.Print_Titles" localSheetId="79">'4-18其他非流动资产'!$2:$6</definedName>
    <definedName name="_xlnm.Print_Titles" localSheetId="43">'4-1债权投资'!$2:$7</definedName>
    <definedName name="_xlnm.Print_Titles" localSheetId="44">'4-2其他债权投资'!$2:$7</definedName>
    <definedName name="_xlnm.Print_Titles" localSheetId="45">'4-3长期应收'!$2:$7</definedName>
    <definedName name="_xlnm.Print_Titles" localSheetId="46">'4-4股权投资'!$2:$7</definedName>
    <definedName name="_xlnm.Print_Titles" localSheetId="47">'4-5其他权益工具投资'!$2:$7</definedName>
    <definedName name="_xlnm.Print_Titles" localSheetId="48">'4-6其他非流动金融资产'!$2:$7</definedName>
    <definedName name="_xlnm.Print_Titles" localSheetId="51">'4-7-2投资性房地产（公允计量）'!$2:$7</definedName>
    <definedName name="_xlnm.Print_Titles" localSheetId="52">'4-7-3投资性地产（成本计量）'!$2:$7</definedName>
    <definedName name="_xlnm.Print_Titles" localSheetId="49">'4-7投资性房地产汇总'!$2:$6</definedName>
    <definedName name="_xlnm.Print_Titles" localSheetId="54">'4-8-1房屋建筑物'!$2:$7</definedName>
    <definedName name="_xlnm.Print_Titles" localSheetId="55">'4-8-2构筑物'!$2:$7</definedName>
    <definedName name="_xlnm.Print_Titles" localSheetId="56">'4-8-3管道沟槽'!$2:$7</definedName>
    <definedName name="_xlnm.Print_Titles" localSheetId="57">'4-8-4井巷工程'!$2:$7</definedName>
    <definedName name="_xlnm.Print_Titles" localSheetId="58">'4-8-5机器设备'!$2:$7</definedName>
    <definedName name="_xlnm.Print_Titles" localSheetId="59">'4-8-6车辆'!$2:$7</definedName>
    <definedName name="_xlnm.Print_Titles" localSheetId="60">'4-8-7电子设备'!$2:$7</definedName>
    <definedName name="_xlnm.Print_Titles" localSheetId="61">'4-8-8土地'!$2:$7</definedName>
    <definedName name="_xlnm.Print_Titles" localSheetId="62">'4-8-9船舶'!$2:$7</definedName>
    <definedName name="_xlnm.Print_Titles" localSheetId="65">'4-9-2在建（设备）'!$2:$7</definedName>
    <definedName name="_xlnm.Print_Titles" localSheetId="66">'4-9-3工程物资'!$2:$7</definedName>
    <definedName name="_xlnm.Print_Titles" localSheetId="63">'4-9在建工程汇总'!$2:$8</definedName>
    <definedName name="_xlnm.Print_Titles" localSheetId="42">'4-非流动资产汇总'!$2:$6</definedName>
    <definedName name="_xlnm.Print_Titles" localSheetId="90">'5-10其他应付款'!$2:$6</definedName>
    <definedName name="_xlnm.Print_Titles" localSheetId="91">'5-11持有待售负债'!$2:$6</definedName>
    <definedName name="_xlnm.Print_Titles" localSheetId="92">'5-12一年到期非流动负债'!$2:$6</definedName>
    <definedName name="_xlnm.Print_Titles" localSheetId="93">'5-13其他流动负债'!$2:$6</definedName>
    <definedName name="_xlnm.Print_Titles" localSheetId="81">'5-1短期借款'!$2:$6</definedName>
    <definedName name="_xlnm.Print_Titles" localSheetId="82">'5-2交易性金融负债'!$2:$6</definedName>
    <definedName name="_xlnm.Print_Titles" localSheetId="83">'5-3衍生金融负债'!$2:$6</definedName>
    <definedName name="_xlnm.Print_Titles" localSheetId="84">'5-4应付票据'!$2:$6</definedName>
    <definedName name="_xlnm.Print_Titles" localSheetId="85">'5-5应付账款'!$2:$6</definedName>
    <definedName name="_xlnm.Print_Titles" localSheetId="87">'5-7合同负债'!$2:$6</definedName>
    <definedName name="_xlnm.Print_Titles" localSheetId="88">'5-8职工薪酬'!$2:$6</definedName>
    <definedName name="_xlnm.Print_Titles" localSheetId="89">'5-9应交税费'!$2:$6</definedName>
    <definedName name="_xlnm.Print_Titles" localSheetId="80">'5-流动负债汇总'!$2:$6</definedName>
    <definedName name="_xlnm.Print_Titles" localSheetId="95">'6-1长期借款'!$2:$6</definedName>
    <definedName name="_xlnm.Print_Titles" localSheetId="96">'6-2应付债券'!$2:$6</definedName>
    <definedName name="_xlnm.Print_Titles" localSheetId="97">'6-3租赁负债'!$2:$6</definedName>
    <definedName name="_xlnm.Print_Titles" localSheetId="98">'6-4长期应付款'!$2:$6</definedName>
    <definedName name="_xlnm.Print_Titles" localSheetId="99">'6-5预计负债'!$2:$6</definedName>
    <definedName name="_xlnm.Print_Titles" localSheetId="100">'6-6递延收益'!$2:$6</definedName>
    <definedName name="_xlnm.Print_Titles" localSheetId="101">'6-7递延所得税负债'!$2:$6</definedName>
    <definedName name="_xlnm.Print_Titles" localSheetId="102">'6-8其他非流动负债'!$2:$6</definedName>
    <definedName name="_xlnm.Print_Titles" localSheetId="94">'6-非流动负债汇总'!$2:$6</definedName>
    <definedName name="sheet10_1" localSheetId="10">'3-流动汇总'!$C$31</definedName>
    <definedName name="sheet10_10" localSheetId="10">'3-流动汇总'!$C$9</definedName>
    <definedName name="sheet10_100" localSheetId="10">'3-流动汇总'!$F$22</definedName>
    <definedName name="sheet10_101" localSheetId="10">'3-流动汇总'!$G$22</definedName>
    <definedName name="sheet10_102" localSheetId="10">'3-流动汇总'!$F$23</definedName>
    <definedName name="sheet10_103" localSheetId="10">'3-流动汇总'!$G$23</definedName>
    <definedName name="sheet10_104" localSheetId="10">'3-流动汇总'!$F$24</definedName>
    <definedName name="sheet10_105" localSheetId="10">'3-流动汇总'!$G$24</definedName>
    <definedName name="sheet10_106" localSheetId="10">'3-流动汇总'!$F$25</definedName>
    <definedName name="sheet10_107" localSheetId="10">'3-流动汇总'!$G$25</definedName>
    <definedName name="sheet10_108" localSheetId="10">'3-流动汇总'!$F$26</definedName>
    <definedName name="sheet10_109" localSheetId="10">'3-流动汇总'!$G$26</definedName>
    <definedName name="sheet10_11" localSheetId="10">'3-流动汇总'!$D$9</definedName>
    <definedName name="sheet10_110" localSheetId="10">'3-流动汇总'!$F$27</definedName>
    <definedName name="sheet10_111" localSheetId="10">'3-流动汇总'!$G$27</definedName>
    <definedName name="sheet10_112" localSheetId="10">'3-流动汇总'!$F$31</definedName>
    <definedName name="sheet10_113" localSheetId="10">'3-流动汇总'!$G$31</definedName>
    <definedName name="sheet10_114" localSheetId="10">'3-流动汇总'!$F$32</definedName>
    <definedName name="sheet10_12" localSheetId="10">'3-流动汇总'!$E$9</definedName>
    <definedName name="sheet10_13" localSheetId="10">'3-流动汇总'!$C$10</definedName>
    <definedName name="sheet10_14" localSheetId="10">'3-流动汇总'!$D$10</definedName>
    <definedName name="sheet10_15" localSheetId="10">'3-流动汇总'!$E$10</definedName>
    <definedName name="sheet10_16" localSheetId="10">'3-流动汇总'!$C$11</definedName>
    <definedName name="sheet10_17" localSheetId="10">'3-流动汇总'!$D$11</definedName>
    <definedName name="sheet10_18" localSheetId="10">'3-流动汇总'!$E$11</definedName>
    <definedName name="sheet10_19" localSheetId="10">'3-流动汇总'!$C$12</definedName>
    <definedName name="sheet10_2" localSheetId="10">'3-流动汇总'!$D$31</definedName>
    <definedName name="sheet10_20" localSheetId="10">'3-流动汇总'!$D$12</definedName>
    <definedName name="sheet10_21" localSheetId="10">'3-流动汇总'!$E$12</definedName>
    <definedName name="sheet10_22" localSheetId="10">'3-流动汇总'!$C$13</definedName>
    <definedName name="sheet10_23" localSheetId="10">'3-流动汇总'!$D$13</definedName>
    <definedName name="sheet10_24" localSheetId="10">'3-流动汇总'!$E$13</definedName>
    <definedName name="sheet10_25" localSheetId="10">'3-流动汇总'!$C$14</definedName>
    <definedName name="sheet10_26" localSheetId="10">'3-流动汇总'!$D$14</definedName>
    <definedName name="sheet10_27" localSheetId="10">'3-流动汇总'!$E$14</definedName>
    <definedName name="sheet10_28" localSheetId="10">'3-流动汇总'!$C$15</definedName>
    <definedName name="sheet10_29" localSheetId="10">'3-流动汇总'!$D$15</definedName>
    <definedName name="sheet10_3" localSheetId="10">'3-流动汇总'!$E$31</definedName>
    <definedName name="sheet10_30" localSheetId="10">'3-流动汇总'!$E$15</definedName>
    <definedName name="sheet10_31" localSheetId="10">'3-流动汇总'!$C$16</definedName>
    <definedName name="sheet10_32" localSheetId="10">'3-流动汇总'!$D$16</definedName>
    <definedName name="sheet10_33" localSheetId="10">'3-流动汇总'!$E$16</definedName>
    <definedName name="sheet10_34" localSheetId="10">'3-流动汇总'!$C$17</definedName>
    <definedName name="sheet10_35" localSheetId="10">'3-流动汇总'!$D$17</definedName>
    <definedName name="sheet10_36" localSheetId="10">'3-流动汇总'!$E$17</definedName>
    <definedName name="sheet10_37" localSheetId="10">'3-流动汇总'!$C$18</definedName>
    <definedName name="sheet10_38" localSheetId="10">'3-流动汇总'!$D$18</definedName>
    <definedName name="sheet10_39" localSheetId="10">'3-流动汇总'!$E$18</definedName>
    <definedName name="sheet10_4" localSheetId="10">'3-流动汇总'!$C$7</definedName>
    <definedName name="sheet10_40" localSheetId="10">'3-流动汇总'!$C$19</definedName>
    <definedName name="sheet10_41" localSheetId="10">'3-流动汇总'!$D$19</definedName>
    <definedName name="sheet10_42" localSheetId="10">'3-流动汇总'!$E$19</definedName>
    <definedName name="sheet10_43" localSheetId="10">'3-流动汇总'!$C$20</definedName>
    <definedName name="sheet10_44" localSheetId="10">'3-流动汇总'!$D$20</definedName>
    <definedName name="sheet10_45" localSheetId="10">'3-流动汇总'!$E$20</definedName>
    <definedName name="sheet10_46" localSheetId="10">'3-流动汇总'!$C$21</definedName>
    <definedName name="sheet10_47" localSheetId="10">'3-流动汇总'!$D$21</definedName>
    <definedName name="sheet10_48" localSheetId="10">'3-流动汇总'!$E$21</definedName>
    <definedName name="sheet10_49" localSheetId="10">'3-流动汇总'!$C$22</definedName>
    <definedName name="sheet10_5" localSheetId="10">'3-流动汇总'!$D$7</definedName>
    <definedName name="sheet10_50" localSheetId="10">'3-流动汇总'!$D$22</definedName>
    <definedName name="sheet10_51" localSheetId="10">'3-流动汇总'!$E$22</definedName>
    <definedName name="sheet10_52" localSheetId="10">'3-流动汇总'!$C$23</definedName>
    <definedName name="sheet10_53" localSheetId="10">'3-流动汇总'!$D$23</definedName>
    <definedName name="sheet10_54" localSheetId="10">'3-流动汇总'!$E$23</definedName>
    <definedName name="sheet10_55" localSheetId="10">'3-流动汇总'!$C$24</definedName>
    <definedName name="sheet10_56" localSheetId="10">'3-流动汇总'!$D$24</definedName>
    <definedName name="sheet10_57" localSheetId="10">'3-流动汇总'!$E$24</definedName>
    <definedName name="sheet10_58" localSheetId="10">'3-流动汇总'!$C$25</definedName>
    <definedName name="sheet10_59" localSheetId="10">'3-流动汇总'!$D$25</definedName>
    <definedName name="sheet10_6" localSheetId="10">'3-流动汇总'!$E$7</definedName>
    <definedName name="sheet10_60" localSheetId="10">'3-流动汇总'!$E$25</definedName>
    <definedName name="sheet10_61" localSheetId="10">'3-流动汇总'!$C$26</definedName>
    <definedName name="sheet10_62" localSheetId="10">'3-流动汇总'!$D$26</definedName>
    <definedName name="sheet10_63" localSheetId="10">'3-流动汇总'!$E$26</definedName>
    <definedName name="sheet10_64" localSheetId="10">'3-流动汇总'!$C$27</definedName>
    <definedName name="sheet10_65" localSheetId="10">'3-流动汇总'!$D$27</definedName>
    <definedName name="sheet10_66" localSheetId="10">'3-流动汇总'!$E$27</definedName>
    <definedName name="sheet10_67" localSheetId="10">'3-流动汇总'!$A$3</definedName>
    <definedName name="sheet10_68" localSheetId="10">'3-流动汇总'!$A$5</definedName>
    <definedName name="sheet10_69" localSheetId="10">'3-流动汇总'!$G$5</definedName>
    <definedName name="sheet10_7" localSheetId="10">'3-流动汇总'!$C$8</definedName>
    <definedName name="sheet10_70" localSheetId="10">'3-流动汇总'!$F$7</definedName>
    <definedName name="sheet10_71" localSheetId="10">'3-流动汇总'!$G$7</definedName>
    <definedName name="sheet10_72" localSheetId="10">'3-流动汇总'!$F$8</definedName>
    <definedName name="sheet10_73" localSheetId="10">'3-流动汇总'!$G$8</definedName>
    <definedName name="sheet10_74" localSheetId="10">'3-流动汇总'!$F$9</definedName>
    <definedName name="sheet10_75" localSheetId="10">'3-流动汇总'!$G$9</definedName>
    <definedName name="sheet10_76" localSheetId="10">'3-流动汇总'!$F$10</definedName>
    <definedName name="sheet10_77" localSheetId="10">'3-流动汇总'!$G$10</definedName>
    <definedName name="sheet10_78" localSheetId="10">'3-流动汇总'!$F$11</definedName>
    <definedName name="sheet10_79" localSheetId="10">'3-流动汇总'!$G$11</definedName>
    <definedName name="sheet10_8" localSheetId="10">'3-流动汇总'!$D$8</definedName>
    <definedName name="sheet10_80" localSheetId="10">'3-流动汇总'!$F$12</definedName>
    <definedName name="sheet10_81" localSheetId="10">'3-流动汇总'!$G$12</definedName>
    <definedName name="sheet10_82" localSheetId="10">'3-流动汇总'!$F$13</definedName>
    <definedName name="sheet10_83" localSheetId="10">'3-流动汇总'!$G$13</definedName>
    <definedName name="sheet10_84" localSheetId="10">'3-流动汇总'!$F$14</definedName>
    <definedName name="sheet10_85" localSheetId="10">'3-流动汇总'!$G$14</definedName>
    <definedName name="sheet10_86" localSheetId="10">'3-流动汇总'!$F$15</definedName>
    <definedName name="sheet10_87" localSheetId="10">'3-流动汇总'!$G$15</definedName>
    <definedName name="sheet10_88" localSheetId="10">'3-流动汇总'!$F$16</definedName>
    <definedName name="sheet10_89" localSheetId="10">'3-流动汇总'!$G$16</definedName>
    <definedName name="sheet10_9" localSheetId="10">'3-流动汇总'!$E$8</definedName>
    <definedName name="sheet10_90" localSheetId="10">'3-流动汇总'!$F$17</definedName>
    <definedName name="sheet10_91" localSheetId="10">'3-流动汇总'!$G$17</definedName>
    <definedName name="sheet10_92" localSheetId="10">'3-流动汇总'!$F$18</definedName>
    <definedName name="sheet10_93" localSheetId="10">'3-流动汇总'!$G$18</definedName>
    <definedName name="sheet10_94" localSheetId="10">'3-流动汇总'!$F$19</definedName>
    <definedName name="sheet10_95" localSheetId="10">'3-流动汇总'!$G$19</definedName>
    <definedName name="sheet10_96" localSheetId="10">'3-流动汇总'!$F$20</definedName>
    <definedName name="sheet10_97" localSheetId="10">'3-流动汇总'!$G$20</definedName>
    <definedName name="sheet10_98" localSheetId="10">'3-流动汇总'!$F$21</definedName>
    <definedName name="sheet10_99" localSheetId="10">'3-流动汇总'!$G$21</definedName>
    <definedName name="sheet100_1" localSheetId="100">'6-6递延收益'!$D$27</definedName>
    <definedName name="sheet100_10" localSheetId="100">'6-6递延收益'!$A$26</definedName>
    <definedName name="sheet100_11" localSheetId="100">'6-6递延收益'!$D$7</definedName>
    <definedName name="sheet100_12" localSheetId="100">'6-6递延收益'!$D$26</definedName>
    <definedName name="sheet100_13" localSheetId="100">'6-6递延收益'!$E$7</definedName>
    <definedName name="sheet100_14" localSheetId="100">'6-6递延收益'!$E$26</definedName>
    <definedName name="sheet100_15" localSheetId="100">'6-6递延收益'!$F$7</definedName>
    <definedName name="sheet100_16" localSheetId="100">'6-6递延收益'!$F$26</definedName>
    <definedName name="sheet100_17" localSheetId="100">'6-6递延收益'!$A$28</definedName>
    <definedName name="sheet100_18" localSheetId="100">'6-6递延收益'!$E$28</definedName>
    <definedName name="sheet100_19" localSheetId="100">'6-6递延收益'!$A$29</definedName>
    <definedName name="sheet100_2" localSheetId="100">'6-6递延收益'!$E$27</definedName>
    <definedName name="sheet100_3" localSheetId="100">'6-6递延收益'!$F$27</definedName>
    <definedName name="sheet100_4" localSheetId="100">'6-6递延收益'!$A$3</definedName>
    <definedName name="sheet100_5" localSheetId="100">'6-6递延收益'!$A$5</definedName>
    <definedName name="sheet100_6" localSheetId="100">'6-6递延收益'!$G$5</definedName>
    <definedName name="sheet100_7" localSheetId="100">'6-6递延收益'!$B$7</definedName>
    <definedName name="sheet100_8" localSheetId="100">'6-6递延收益'!$A$7</definedName>
    <definedName name="sheet100_9" localSheetId="100">'6-6递延收益'!$B$26</definedName>
    <definedName name="sheet101_1" localSheetId="101">'6-7递延所得税负债'!$D$27</definedName>
    <definedName name="sheet101_10" localSheetId="101">'6-7递延所得税负债'!$A$26</definedName>
    <definedName name="sheet101_11" localSheetId="101">'6-7递延所得税负债'!$D$7</definedName>
    <definedName name="sheet101_12" localSheetId="101">'6-7递延所得税负债'!$D$26</definedName>
    <definedName name="sheet101_13" localSheetId="101">'6-7递延所得税负债'!$E$7</definedName>
    <definedName name="sheet101_14" localSheetId="101">'6-7递延所得税负债'!$E$26</definedName>
    <definedName name="sheet101_15" localSheetId="101">'6-7递延所得税负债'!$F$7</definedName>
    <definedName name="sheet101_16" localSheetId="101">'6-7递延所得税负债'!$F$26</definedName>
    <definedName name="sheet101_17" localSheetId="101">'6-7递延所得税负债'!$A$28</definedName>
    <definedName name="sheet101_18" localSheetId="101">'6-7递延所得税负债'!$E$28</definedName>
    <definedName name="sheet101_19" localSheetId="101">'6-7递延所得税负债'!$A$29</definedName>
    <definedName name="sheet101_2" localSheetId="101">'6-7递延所得税负债'!$E$27</definedName>
    <definedName name="sheet101_3" localSheetId="101">'6-7递延所得税负债'!$F$27</definedName>
    <definedName name="sheet101_4" localSheetId="101">'6-7递延所得税负债'!$A$3</definedName>
    <definedName name="sheet101_5" localSheetId="101">'6-7递延所得税负债'!$A$5</definedName>
    <definedName name="sheet101_6" localSheetId="101">'6-7递延所得税负债'!$G$5</definedName>
    <definedName name="sheet101_7" localSheetId="101">'6-7递延所得税负债'!$B$7</definedName>
    <definedName name="sheet101_8" localSheetId="101">'6-7递延所得税负债'!$A$7</definedName>
    <definedName name="sheet101_9" localSheetId="101">'6-7递延所得税负债'!$B$26</definedName>
    <definedName name="sheet102_1" localSheetId="102">'6-8其他非流动负债'!$E$27</definedName>
    <definedName name="sheet102_10" localSheetId="102">'6-8其他非流动负债'!$A$26</definedName>
    <definedName name="sheet102_11" localSheetId="102">'6-8其他非流动负债'!$E$7</definedName>
    <definedName name="sheet102_12" localSheetId="102">'6-8其他非流动负债'!$E$26</definedName>
    <definedName name="sheet102_13" localSheetId="102">'6-8其他非流动负债'!$F$7</definedName>
    <definedName name="sheet102_14" localSheetId="102">'6-8其他非流动负债'!$F$26</definedName>
    <definedName name="sheet102_15" localSheetId="102">'6-8其他非流动负债'!$G$7</definedName>
    <definedName name="sheet102_16" localSheetId="102">'6-8其他非流动负债'!$G$26</definedName>
    <definedName name="sheet102_17" localSheetId="102">'6-8其他非流动负债'!$A$28</definedName>
    <definedName name="sheet102_18" localSheetId="102">'6-8其他非流动负债'!$F$28</definedName>
    <definedName name="sheet102_19" localSheetId="102">'6-8其他非流动负债'!$A$29</definedName>
    <definedName name="sheet102_2" localSheetId="102">'6-8其他非流动负债'!$F$27</definedName>
    <definedName name="sheet102_3" localSheetId="102">'6-8其他非流动负债'!$G$27</definedName>
    <definedName name="sheet102_4" localSheetId="102">'6-8其他非流动负债'!$A$3</definedName>
    <definedName name="sheet102_5" localSheetId="102">'6-8其他非流动负债'!$A$5</definedName>
    <definedName name="sheet102_6" localSheetId="102">'6-8其他非流动负债'!$H$5</definedName>
    <definedName name="sheet102_7" localSheetId="102">'6-8其他非流动负债'!$B$7</definedName>
    <definedName name="sheet102_8" localSheetId="102">'6-8其他非流动负债'!$A$7</definedName>
    <definedName name="sheet102_9" localSheetId="102">'6-8其他非流动负债'!$B$26</definedName>
    <definedName name="sheet11_1" localSheetId="11">'表3-1货币汇总表'!$C$27</definedName>
    <definedName name="sheet11_10" localSheetId="11">'表3-1货币汇总表'!$F$7</definedName>
    <definedName name="sheet11_11" localSheetId="11">'表3-1货币汇总表'!$G$7</definedName>
    <definedName name="sheet11_12" localSheetId="11">'表3-1货币汇总表'!$C$8</definedName>
    <definedName name="sheet11_13" localSheetId="11">'表3-1货币汇总表'!$D$8</definedName>
    <definedName name="sheet11_14" localSheetId="11">'表3-1货币汇总表'!$E$8</definedName>
    <definedName name="sheet11_15" localSheetId="11">'表3-1货币汇总表'!$F$8</definedName>
    <definedName name="sheet11_16" localSheetId="11">'表3-1货币汇总表'!$G$8</definedName>
    <definedName name="sheet11_17" localSheetId="11">'表3-1货币汇总表'!$C$9</definedName>
    <definedName name="sheet11_18" localSheetId="11">'表3-1货币汇总表'!$D$9</definedName>
    <definedName name="sheet11_19" localSheetId="11">'表3-1货币汇总表'!$E$9</definedName>
    <definedName name="sheet11_2" localSheetId="11">'表3-1货币汇总表'!$D$27</definedName>
    <definedName name="sheet11_20" localSheetId="11">'表3-1货币汇总表'!$F$9</definedName>
    <definedName name="sheet11_21" localSheetId="11">'表3-1货币汇总表'!$G$9</definedName>
    <definedName name="sheet11_22" localSheetId="11">'表3-1货币汇总表'!$C$26</definedName>
    <definedName name="sheet11_23" localSheetId="11">'表3-1货币汇总表'!$D$26</definedName>
    <definedName name="sheet11_24" localSheetId="11">'表3-1货币汇总表'!$E$26</definedName>
    <definedName name="sheet11_25" localSheetId="11">'表3-1货币汇总表'!$F$27</definedName>
    <definedName name="sheet11_26" localSheetId="11">'表3-1货币汇总表'!$G$27</definedName>
    <definedName name="sheet11_27" localSheetId="11">'表3-1货币汇总表'!$F$28</definedName>
    <definedName name="sheet11_3" localSheetId="11">'表3-1货币汇总表'!$E$27</definedName>
    <definedName name="sheet11_4" localSheetId="11">'表3-1货币汇总表'!$A$3</definedName>
    <definedName name="sheet11_5" localSheetId="11">'表3-1货币汇总表'!$A$5</definedName>
    <definedName name="sheet11_6" localSheetId="11">'表3-1货币汇总表'!$G$5</definedName>
    <definedName name="sheet11_7" localSheetId="11">'表3-1货币汇总表'!$C$7</definedName>
    <definedName name="sheet11_8" localSheetId="11">'表3-1货币汇总表'!$D$7</definedName>
    <definedName name="sheet11_9" localSheetId="11">'表3-1货币汇总表'!$E$7</definedName>
    <definedName name="sheet12_1" localSheetId="12">'3-1-1现金'!$F$27</definedName>
    <definedName name="sheet12_10" localSheetId="12">'3-1-1现金'!$I$7</definedName>
    <definedName name="sheet12_11" localSheetId="12">'3-1-1现金'!$G$26</definedName>
    <definedName name="sheet12_12" localSheetId="12">'3-1-1现金'!$A$26</definedName>
    <definedName name="sheet12_13" localSheetId="12">'3-1-1现金'!$H$26</definedName>
    <definedName name="sheet12_14" localSheetId="12">'3-1-1现金'!$I$26</definedName>
    <definedName name="sheet12_15" localSheetId="12">'3-1-1现金'!$F$7</definedName>
    <definedName name="sheet12_16" localSheetId="12">'3-1-1现金'!$F$26</definedName>
    <definedName name="sheet12_17" localSheetId="12">'3-1-1现金'!$I$27</definedName>
    <definedName name="sheet12_18" localSheetId="12">'3-1-1现金'!$A$28</definedName>
    <definedName name="sheet12_19" localSheetId="12">'3-1-1现金'!$H$28</definedName>
    <definedName name="sheet12_2" localSheetId="12">'3-1-1现金'!$G$27</definedName>
    <definedName name="sheet12_20" localSheetId="12">'3-1-1现金'!$A$29</definedName>
    <definedName name="sheet12_21" localSheetId="12">'3-1-1现金'!$D$7</definedName>
    <definedName name="sheet12_22" localSheetId="12">'3-1-1现金'!$D$27</definedName>
    <definedName name="sheet12_3" localSheetId="12">'3-1-1现金'!$H$27</definedName>
    <definedName name="sheet12_4" localSheetId="12">'3-1-1现金'!$A$3</definedName>
    <definedName name="sheet12_5" localSheetId="12">'3-1-1现金'!$A$5</definedName>
    <definedName name="sheet12_6" localSheetId="12">'3-1-1现金'!$I$5</definedName>
    <definedName name="sheet12_7" localSheetId="12">'3-1-1现金'!$G$7</definedName>
    <definedName name="sheet12_8" localSheetId="12">'3-1-1现金'!$A$7</definedName>
    <definedName name="sheet12_9" localSheetId="12">'3-1-1现金'!$H$7</definedName>
    <definedName name="sheet13_1" localSheetId="13">'3-1-2银行存款'!$G$27</definedName>
    <definedName name="sheet13_10" localSheetId="13">'3-1-2银行存款'!$J$7</definedName>
    <definedName name="sheet13_11" localSheetId="13">'3-1-2银行存款'!$H$26</definedName>
    <definedName name="sheet13_12" localSheetId="13">'3-1-2银行存款'!$A$26</definedName>
    <definedName name="sheet13_13" localSheetId="13">'3-1-2银行存款'!$I$26</definedName>
    <definedName name="sheet13_14" localSheetId="13">'3-1-2银行存款'!$J$26</definedName>
    <definedName name="sheet13_15" localSheetId="13">'3-1-2银行存款'!$G$7</definedName>
    <definedName name="sheet13_16" localSheetId="13">'3-1-2银行存款'!$G$26</definedName>
    <definedName name="sheet13_17" localSheetId="13">'3-1-2银行存款'!$J$27</definedName>
    <definedName name="sheet13_18" localSheetId="13">'3-1-2银行存款'!$A$28</definedName>
    <definedName name="sheet13_19" localSheetId="13">'3-1-2银行存款'!$I$28</definedName>
    <definedName name="sheet13_2" localSheetId="13">'3-1-2银行存款'!$H$27</definedName>
    <definedName name="sheet13_20" localSheetId="13">'3-1-2银行存款'!$A$29</definedName>
    <definedName name="sheet13_21" localSheetId="13">'3-1-2银行存款'!$E$7</definedName>
    <definedName name="sheet13_22" localSheetId="13">'3-1-2银行存款'!$E$27</definedName>
    <definedName name="sheet13_3" localSheetId="13">'3-1-2银行存款'!$I$27</definedName>
    <definedName name="sheet13_4" localSheetId="13">'3-1-2银行存款'!$A$3</definedName>
    <definedName name="sheet13_5" localSheetId="13">'3-1-2银行存款'!$A$5</definedName>
    <definedName name="sheet13_6" localSheetId="13">'3-1-2银行存款'!$J$5</definedName>
    <definedName name="sheet13_7" localSheetId="13">'3-1-2银行存款'!$H$7</definedName>
    <definedName name="sheet13_8" localSheetId="13">'3-1-2银行存款'!$A$7</definedName>
    <definedName name="sheet13_9" localSheetId="13">'3-1-2银行存款'!$I$7</definedName>
    <definedName name="sheet14_1" localSheetId="14">'3-1-3其他货币资金'!$G$27</definedName>
    <definedName name="sheet14_10" localSheetId="14">'3-1-3其他货币资金'!$J$7</definedName>
    <definedName name="sheet14_11" localSheetId="14">'3-1-3其他货币资金'!$H$26</definedName>
    <definedName name="sheet14_12" localSheetId="14">'3-1-3其他货币资金'!$A$26</definedName>
    <definedName name="sheet14_13" localSheetId="14">'3-1-3其他货币资金'!$I$26</definedName>
    <definedName name="sheet14_14" localSheetId="14">'3-1-3其他货币资金'!$J$26</definedName>
    <definedName name="sheet14_15" localSheetId="14">'3-1-3其他货币资金'!$G$7</definedName>
    <definedName name="sheet14_16" localSheetId="14">'3-1-3其他货币资金'!$G$26</definedName>
    <definedName name="sheet14_17" localSheetId="14">'3-1-3其他货币资金'!$J$27</definedName>
    <definedName name="sheet14_18" localSheetId="14">'3-1-3其他货币资金'!$A$28</definedName>
    <definedName name="sheet14_19" localSheetId="14">'3-1-3其他货币资金'!$I$28</definedName>
    <definedName name="sheet14_2" localSheetId="14">'3-1-3其他货币资金'!$H$27</definedName>
    <definedName name="sheet14_20" localSheetId="14">'3-1-3其他货币资金'!$A$29</definedName>
    <definedName name="sheet14_21" localSheetId="14">'3-1-3其他货币资金'!$E$7</definedName>
    <definedName name="sheet14_22" localSheetId="14">'3-1-3其他货币资金'!$E$27</definedName>
    <definedName name="sheet14_3" localSheetId="14">'3-1-3其他货币资金'!$I$27</definedName>
    <definedName name="sheet14_4" localSheetId="14">'3-1-3其他货币资金'!$A$3</definedName>
    <definedName name="sheet14_5" localSheetId="14">'3-1-3其他货币资金'!$A$5</definedName>
    <definedName name="sheet14_6" localSheetId="14">'3-1-3其他货币资金'!$K$5</definedName>
    <definedName name="sheet14_7" localSheetId="14">'3-1-3其他货币资金'!$H$7</definedName>
    <definedName name="sheet14_8" localSheetId="14">'3-1-3其他货币资金'!$A$7</definedName>
    <definedName name="sheet14_9" localSheetId="14">'3-1-3其他货币资金'!$I$7</definedName>
    <definedName name="sheet15_1" localSheetId="15">'3-2交易性金融资产汇总'!$C$27</definedName>
    <definedName name="sheet15_10" localSheetId="15">'3-2交易性金融资产汇总'!$F$7</definedName>
    <definedName name="sheet15_11" localSheetId="15">'3-2交易性金融资产汇总'!$G$7</definedName>
    <definedName name="sheet15_12" localSheetId="15">'3-2交易性金融资产汇总'!$C$8</definedName>
    <definedName name="sheet15_13" localSheetId="15">'3-2交易性金融资产汇总'!$D$8</definedName>
    <definedName name="sheet15_14" localSheetId="15">'3-2交易性金融资产汇总'!$E$8</definedName>
    <definedName name="sheet15_15" localSheetId="15">'3-2交易性金融资产汇总'!$F$8</definedName>
    <definedName name="sheet15_16" localSheetId="15">'3-2交易性金融资产汇总'!$G$8</definedName>
    <definedName name="sheet15_17" localSheetId="15">'3-2交易性金融资产汇总'!$C$9</definedName>
    <definedName name="sheet15_18" localSheetId="15">'3-2交易性金融资产汇总'!$D$9</definedName>
    <definedName name="sheet15_19" localSheetId="15">'3-2交易性金融资产汇总'!$E$9</definedName>
    <definedName name="sheet15_2" localSheetId="15">'3-2交易性金融资产汇总'!$D$27</definedName>
    <definedName name="sheet15_20" localSheetId="15">'3-2交易性金融资产汇总'!$F$9</definedName>
    <definedName name="sheet15_21" localSheetId="15">'3-2交易性金融资产汇总'!$G$9</definedName>
    <definedName name="sheet15_22" localSheetId="15">'3-2交易性金融资产汇总'!$D$10</definedName>
    <definedName name="sheet15_23" localSheetId="15">'3-2交易性金融资产汇总'!$F$10</definedName>
    <definedName name="sheet15_24" localSheetId="15">'3-2交易性金融资产汇总'!$G$10</definedName>
    <definedName name="sheet15_25" localSheetId="15">'3-2交易性金融资产汇总'!$D$11</definedName>
    <definedName name="sheet15_26" localSheetId="15">'3-2交易性金融资产汇总'!$F$11</definedName>
    <definedName name="sheet15_27" localSheetId="15">'3-2交易性金融资产汇总'!$G$11</definedName>
    <definedName name="sheet15_28" localSheetId="15">'3-2交易性金融资产汇总'!$C$26</definedName>
    <definedName name="sheet15_29" localSheetId="15">'3-2交易性金融资产汇总'!$D$26</definedName>
    <definedName name="sheet15_3" localSheetId="15">'3-2交易性金融资产汇总'!$E$27</definedName>
    <definedName name="sheet15_30" localSheetId="15">'3-2交易性金融资产汇总'!$E$26</definedName>
    <definedName name="sheet15_31" localSheetId="15">'3-2交易性金融资产汇总'!$F$27</definedName>
    <definedName name="sheet15_32" localSheetId="15">'3-2交易性金融资产汇总'!$G$27</definedName>
    <definedName name="sheet15_33" localSheetId="15">'3-2交易性金融资产汇总'!$E$28</definedName>
    <definedName name="sheet15_4" localSheetId="15">'3-2交易性金融资产汇总'!$A$3</definedName>
    <definedName name="sheet15_5" localSheetId="15">'3-2交易性金融资产汇总'!$A$5</definedName>
    <definedName name="sheet15_6" localSheetId="15">'3-2交易性金融资产汇总'!$G$5</definedName>
    <definedName name="sheet15_7" localSheetId="15">'3-2交易性金融资产汇总'!$C$7</definedName>
    <definedName name="sheet15_8" localSheetId="15">'3-2交易性金融资产汇总'!$D$7</definedName>
    <definedName name="sheet15_9" localSheetId="15">'3-2交易性金融资产汇总'!$E$7</definedName>
    <definedName name="sheet16_1" localSheetId="16">'3-2-1交易性-股票'!$I$27</definedName>
    <definedName name="sheet16_10" localSheetId="16">'3-2-1交易性-股票'!$K$7</definedName>
    <definedName name="sheet16_11" localSheetId="16">'3-2-1交易性-股票'!$L$7</definedName>
    <definedName name="sheet16_12" localSheetId="16">'3-2-1交易性-股票'!$C$26</definedName>
    <definedName name="sheet16_13" localSheetId="16">'3-2-1交易性-股票'!$A$26</definedName>
    <definedName name="sheet16_14" localSheetId="16">'3-2-1交易性-股票'!$J$26</definedName>
    <definedName name="sheet16_15" localSheetId="16">'3-2-1交易性-股票'!$K$26</definedName>
    <definedName name="sheet16_16" localSheetId="16">'3-2-1交易性-股票'!$L$26</definedName>
    <definedName name="sheet16_17" localSheetId="16">'3-2-1交易性-股票'!$I$7</definedName>
    <definedName name="sheet16_18" localSheetId="16">'3-2-1交易性-股票'!$I$26</definedName>
    <definedName name="sheet16_19" localSheetId="16">'3-2-1交易性-股票'!$L$27</definedName>
    <definedName name="sheet16_2" localSheetId="16">'3-2-1交易性-股票'!$J$27</definedName>
    <definedName name="sheet16_20" localSheetId="16">'3-2-1交易性-股票'!$A$28</definedName>
    <definedName name="sheet16_21" localSheetId="16">'3-2-1交易性-股票'!$K$28</definedName>
    <definedName name="sheet16_22" localSheetId="16">'3-2-1交易性-股票'!$A$29</definedName>
    <definedName name="sheet16_23" localSheetId="16">'3-2-1交易性-股票'!$G$7</definedName>
    <definedName name="sheet16_24" localSheetId="16">'3-2-1交易性-股票'!$G$27</definedName>
    <definedName name="sheet16_25" localSheetId="16">'3-2-1交易性-股票'!$H$7</definedName>
    <definedName name="sheet16_26" localSheetId="16">'3-2-1交易性-股票'!$H$27</definedName>
    <definedName name="sheet16_3" localSheetId="16">'3-2-1交易性-股票'!$K$27</definedName>
    <definedName name="sheet16_4" localSheetId="16">'3-2-1交易性-股票'!$A$3</definedName>
    <definedName name="sheet16_5" localSheetId="16">'3-2-1交易性-股票'!$A$5</definedName>
    <definedName name="sheet16_6" localSheetId="16">'3-2-1交易性-股票'!$L$5</definedName>
    <definedName name="sheet16_7" localSheetId="16">'3-2-1交易性-股票'!$C$7</definedName>
    <definedName name="sheet16_8" localSheetId="16">'3-2-1交易性-股票'!$A$7</definedName>
    <definedName name="sheet16_9" localSheetId="16">'3-2-1交易性-股票'!$J$7</definedName>
    <definedName name="sheet17_1" localSheetId="17">'3-2-2交易性-债券'!$I$27</definedName>
    <definedName name="sheet17_10" localSheetId="17">'3-2-2交易性-债券'!$K$7</definedName>
    <definedName name="sheet17_11" localSheetId="17">'3-2-2交易性-债券'!$L$7</definedName>
    <definedName name="sheet17_12" localSheetId="17">'3-2-2交易性-债券'!$C$26</definedName>
    <definedName name="sheet17_13" localSheetId="17">'3-2-2交易性-债券'!$A$26</definedName>
    <definedName name="sheet17_14" localSheetId="17">'3-2-2交易性-债券'!$J$26</definedName>
    <definedName name="sheet17_15" localSheetId="17">'3-2-2交易性-债券'!$K$26</definedName>
    <definedName name="sheet17_16" localSheetId="17">'3-2-2交易性-债券'!$L$26</definedName>
    <definedName name="sheet17_17" localSheetId="17">'3-2-2交易性-债券'!$I$7</definedName>
    <definedName name="sheet17_18" localSheetId="17">'3-2-2交易性-债券'!$I$26</definedName>
    <definedName name="sheet17_19" localSheetId="17">'3-2-2交易性-债券'!$L$27</definedName>
    <definedName name="sheet17_2" localSheetId="17">'3-2-2交易性-债券'!$J$27</definedName>
    <definedName name="sheet17_20" localSheetId="17">'3-2-2交易性-债券'!$A$28</definedName>
    <definedName name="sheet17_21" localSheetId="17">'3-2-2交易性-债券'!$K$28</definedName>
    <definedName name="sheet17_22" localSheetId="17">'3-2-2交易性-债券'!$A$29</definedName>
    <definedName name="sheet17_23" localSheetId="17">'3-2-2交易性-债券'!$H$7</definedName>
    <definedName name="sheet17_24" localSheetId="17">'3-2-2交易性-债券'!$H$27</definedName>
    <definedName name="sheet17_25" localSheetId="17">'3-2-2交易性-债券'!$G$7</definedName>
    <definedName name="sheet17_26" localSheetId="17">'3-2-2交易性-债券'!$G$27</definedName>
    <definedName name="sheet17_3" localSheetId="17">'3-2-2交易性-债券'!$K$27</definedName>
    <definedName name="sheet17_4" localSheetId="17">'3-2-2交易性-债券'!$A$3</definedName>
    <definedName name="sheet17_5" localSheetId="17">'3-2-2交易性-债券'!$A$5</definedName>
    <definedName name="sheet17_6" localSheetId="17">'3-2-2交易性-债券'!$L$5</definedName>
    <definedName name="sheet17_7" localSheetId="17">'3-2-2交易性-债券'!$C$7</definedName>
    <definedName name="sheet17_8" localSheetId="17">'3-2-2交易性-债券'!$A$7</definedName>
    <definedName name="sheet17_9" localSheetId="17">'3-2-2交易性-债券'!$J$7</definedName>
    <definedName name="sheet18_1" localSheetId="18">'3-2-3交易性-基金'!$I$27</definedName>
    <definedName name="sheet18_10" localSheetId="18">'3-2-3交易性-基金'!$K$7</definedName>
    <definedName name="sheet18_11" localSheetId="18">'3-2-3交易性-基金'!$L$7</definedName>
    <definedName name="sheet18_12" localSheetId="18">'3-2-3交易性-基金'!$C$26</definedName>
    <definedName name="sheet18_13" localSheetId="18">'3-2-3交易性-基金'!$A$26</definedName>
    <definedName name="sheet18_14" localSheetId="18">'3-2-3交易性-基金'!$J$26</definedName>
    <definedName name="sheet18_15" localSheetId="18">'3-2-3交易性-基金'!$K$26</definedName>
    <definedName name="sheet18_16" localSheetId="18">'3-2-3交易性-基金'!$L$26</definedName>
    <definedName name="sheet18_17" localSheetId="18">'3-2-3交易性-基金'!$I$7</definedName>
    <definedName name="sheet18_18" localSheetId="18">'3-2-3交易性-基金'!$I$26</definedName>
    <definedName name="sheet18_19" localSheetId="18">'3-2-3交易性-基金'!$L$27</definedName>
    <definedName name="sheet18_2" localSheetId="18">'3-2-3交易性-基金'!$J$27</definedName>
    <definedName name="sheet18_20" localSheetId="18">'3-2-3交易性-基金'!$A$28</definedName>
    <definedName name="sheet18_21" localSheetId="18">'3-2-3交易性-基金'!$K$28</definedName>
    <definedName name="sheet18_22" localSheetId="18">'3-2-3交易性-基金'!$A$29</definedName>
    <definedName name="sheet18_23" localSheetId="18">'3-2-3交易性-基金'!$G$7</definedName>
    <definedName name="sheet18_24" localSheetId="18">'3-2-3交易性-基金'!$G$27</definedName>
    <definedName name="sheet18_25" localSheetId="18">'3-2-3交易性-基金'!$H$7</definedName>
    <definedName name="sheet18_26" localSheetId="18">'3-2-3交易性-基金'!$H$27</definedName>
    <definedName name="sheet18_3" localSheetId="18">'3-2-3交易性-基金'!$K$27</definedName>
    <definedName name="sheet18_4" localSheetId="18">'3-2-3交易性-基金'!$A$3</definedName>
    <definedName name="sheet18_5" localSheetId="18">'3-2-3交易性-基金'!$A$5</definedName>
    <definedName name="sheet18_6" localSheetId="18">'3-2-3交易性-基金'!$L$5</definedName>
    <definedName name="sheet18_7" localSheetId="18">'3-2-3交易性-基金'!$C$7</definedName>
    <definedName name="sheet18_8" localSheetId="18">'3-2-3交易性-基金'!$A$7</definedName>
    <definedName name="sheet18_9" localSheetId="18">'3-2-3交易性-基金'!$J$7</definedName>
    <definedName name="sheet19_1" localSheetId="19">'3-3衍生金融资产'!$F$27</definedName>
    <definedName name="sheet19_10" localSheetId="19">'3-3衍生金融资产'!$H$7</definedName>
    <definedName name="sheet19_11" localSheetId="19">'3-3衍生金融资产'!$I$7</definedName>
    <definedName name="sheet19_12" localSheetId="19">'3-3衍生金融资产'!$C$26</definedName>
    <definedName name="sheet19_13" localSheetId="19">'3-3衍生金融资产'!$A$26</definedName>
    <definedName name="sheet19_14" localSheetId="19">'3-3衍生金融资产'!$G$26</definedName>
    <definedName name="sheet19_15" localSheetId="19">'3-3衍生金融资产'!$H$26</definedName>
    <definedName name="sheet19_16" localSheetId="19">'3-3衍生金融资产'!$I$26</definedName>
    <definedName name="sheet19_17" localSheetId="19">'3-3衍生金融资产'!$F$7</definedName>
    <definedName name="sheet19_18" localSheetId="19">'3-3衍生金融资产'!$F$26</definedName>
    <definedName name="sheet19_19" localSheetId="19">'3-3衍生金融资产'!$I$27</definedName>
    <definedName name="sheet19_2" localSheetId="19">'3-3衍生金融资产'!$G$27</definedName>
    <definedName name="sheet19_20" localSheetId="19">'3-3衍生金融资产'!$A$28</definedName>
    <definedName name="sheet19_21" localSheetId="19">'3-3衍生金融资产'!$H$28</definedName>
    <definedName name="sheet19_22" localSheetId="19">'3-3衍生金融资产'!$A$29</definedName>
    <definedName name="sheet19_23" localSheetId="19">'3-3衍生金融资产'!$E$7</definedName>
    <definedName name="sheet19_24" localSheetId="19">'3-3衍生金融资产'!$E$27</definedName>
    <definedName name="sheet19_3" localSheetId="19">'3-3衍生金融资产'!$H$27</definedName>
    <definedName name="sheet19_4" localSheetId="19">'3-3衍生金融资产'!$A$3</definedName>
    <definedName name="sheet19_5" localSheetId="19">'3-3衍生金融资产'!$A$5</definedName>
    <definedName name="sheet19_6" localSheetId="19">'3-3衍生金融资产'!$I$5</definedName>
    <definedName name="sheet19_7" localSheetId="19">'3-3衍生金融资产'!$C$7</definedName>
    <definedName name="sheet19_8" localSheetId="19">'3-3衍生金融资产'!$A$7</definedName>
    <definedName name="sheet19_9" localSheetId="19">'3-3衍生金融资产'!$G$7</definedName>
    <definedName name="sheet2_1" localSheetId="2">申报表封面!$A$10</definedName>
    <definedName name="sheet20_1" localSheetId="20">'3-4应收票据'!$F$28</definedName>
    <definedName name="sheet20_10" localSheetId="20">'3-4应收票据'!$H$8</definedName>
    <definedName name="sheet20_11" localSheetId="20">'3-4应收票据'!$I$8</definedName>
    <definedName name="sheet20_12" localSheetId="20">'3-4应收票据'!$B$27</definedName>
    <definedName name="sheet20_13" localSheetId="20">'3-4应收票据'!$A$27</definedName>
    <definedName name="sheet20_14" localSheetId="20">'3-4应收票据'!$G$27</definedName>
    <definedName name="sheet20_15" localSheetId="20">'3-4应收票据'!$H$27</definedName>
    <definedName name="sheet20_16" localSheetId="20">'3-4应收票据'!$I$27</definedName>
    <definedName name="sheet20_17" localSheetId="20">'3-4应收票据'!$F$8</definedName>
    <definedName name="sheet20_18" localSheetId="20">'3-4应收票据'!$F$27</definedName>
    <definedName name="sheet20_19" localSheetId="20">'3-4应收票据'!$I$28</definedName>
    <definedName name="sheet20_2" localSheetId="20">'3-4应收票据'!$G$28</definedName>
    <definedName name="sheet20_20" localSheetId="20">'3-4应收票据'!$A$29</definedName>
    <definedName name="sheet20_21" localSheetId="20">'3-4应收票据'!$H$29</definedName>
    <definedName name="sheet20_22" localSheetId="20">'3-4应收票据'!$A$30</definedName>
    <definedName name="sheet20_23" localSheetId="20">'3-4应收票据'!$E$8</definedName>
    <definedName name="sheet20_24" localSheetId="20">'3-4应收票据'!$E$28</definedName>
    <definedName name="sheet20_3" localSheetId="20">'3-4应收票据'!$H$28</definedName>
    <definedName name="sheet20_4" localSheetId="20">'3-4应收票据'!$A$3</definedName>
    <definedName name="sheet20_5" localSheetId="20">'3-4应收票据'!$A$5</definedName>
    <definedName name="sheet20_6" localSheetId="20">'3-4应收票据'!$J$5</definedName>
    <definedName name="sheet20_7" localSheetId="20">'3-4应收票据'!$B$8</definedName>
    <definedName name="sheet20_8" localSheetId="20">'3-4应收票据'!$A$8</definedName>
    <definedName name="sheet20_9" localSheetId="20">'3-4应收票据'!$G$8</definedName>
    <definedName name="sheet21_1" localSheetId="21">'3-5应收账款'!$O$28</definedName>
    <definedName name="sheet21_10" localSheetId="21">'3-5应收账款'!$B$8</definedName>
    <definedName name="sheet21_100" localSheetId="21">'3-5应收账款'!$O$31</definedName>
    <definedName name="sheet21_101" localSheetId="21">'3-5应收账款'!$T$31</definedName>
    <definedName name="sheet21_102" localSheetId="21">'3-5应收账款'!$A$32</definedName>
    <definedName name="sheet21_103" localSheetId="21">'3-5应收账款'!$S$32</definedName>
    <definedName name="sheet21_104" localSheetId="21">'3-5应收账款'!$A$33</definedName>
    <definedName name="sheet21_105" localSheetId="21">'3-5应收账款'!$R$31</definedName>
    <definedName name="sheet21_106" localSheetId="21">'3-5应收账款'!$P$31</definedName>
    <definedName name="sheet21_107" localSheetId="21">'3-5应收账款'!$N$8</definedName>
    <definedName name="sheet21_108" localSheetId="21">'3-5应收账款'!$N$31</definedName>
    <definedName name="sheet21_109" localSheetId="21">'3-5应收账款'!$E$8</definedName>
    <definedName name="sheet21_11" localSheetId="21">'3-5应收账款'!$A$8</definedName>
    <definedName name="sheet21_110" localSheetId="21">'3-5应收账款'!$E$31</definedName>
    <definedName name="sheet21_12" localSheetId="21">'3-5应收账款'!$F$8</definedName>
    <definedName name="sheet21_13" localSheetId="21">'3-5应收账款'!$K$8</definedName>
    <definedName name="sheet21_14" localSheetId="21">'3-5应收账款'!$L$8</definedName>
    <definedName name="sheet21_15" localSheetId="21">'3-5应收账款'!$Q$8</definedName>
    <definedName name="sheet21_16" localSheetId="21">'3-5应收账款'!$S$8</definedName>
    <definedName name="sheet21_17" localSheetId="21">'3-5应收账款'!$T$8</definedName>
    <definedName name="sheet21_18" localSheetId="21">'3-5应收账款'!$F$9</definedName>
    <definedName name="sheet21_19" localSheetId="21">'3-5应收账款'!$K$9</definedName>
    <definedName name="sheet21_2" localSheetId="21">'3-5应收账款'!$Q$28</definedName>
    <definedName name="sheet21_20" localSheetId="21">'3-5应收账款'!$L$9</definedName>
    <definedName name="sheet21_21" localSheetId="21">'3-5应收账款'!$F$10</definedName>
    <definedName name="sheet21_22" localSheetId="21">'3-5应收账款'!$K$10</definedName>
    <definedName name="sheet21_23" localSheetId="21">'3-5应收账款'!$L$10</definedName>
    <definedName name="sheet21_24" localSheetId="21">'3-5应收账款'!$F$19</definedName>
    <definedName name="sheet21_25" localSheetId="21">'3-5应收账款'!$K$19</definedName>
    <definedName name="sheet21_26" localSheetId="21">'3-5应收账款'!$L$19</definedName>
    <definedName name="sheet21_27" localSheetId="21">'3-5应收账款'!$F$20</definedName>
    <definedName name="sheet21_28" localSheetId="21">'3-5应收账款'!$K$20</definedName>
    <definedName name="sheet21_29" localSheetId="21">'3-5应收账款'!$L$20</definedName>
    <definedName name="sheet21_3" localSheetId="21">'3-5应收账款'!$S$31</definedName>
    <definedName name="sheet21_30" localSheetId="21">'3-5应收账款'!$F$21</definedName>
    <definedName name="sheet21_31" localSheetId="21">'3-5应收账款'!$K$21</definedName>
    <definedName name="sheet21_32" localSheetId="21">'3-5应收账款'!$L$21</definedName>
    <definedName name="sheet21_33" localSheetId="21">'3-5应收账款'!$F$22</definedName>
    <definedName name="sheet21_34" localSheetId="21">'3-5应收账款'!$K$22</definedName>
    <definedName name="sheet21_35" localSheetId="21">'3-5应收账款'!$L$22</definedName>
    <definedName name="sheet21_36" localSheetId="21">'3-5应收账款'!$F$23</definedName>
    <definedName name="sheet21_37" localSheetId="21">'3-5应收账款'!$K$23</definedName>
    <definedName name="sheet21_38" localSheetId="21">'3-5应收账款'!$L$23</definedName>
    <definedName name="sheet21_39" localSheetId="21">'3-5应收账款'!$F$24</definedName>
    <definedName name="sheet21_4" localSheetId="21">'3-5应收账款'!$O$29</definedName>
    <definedName name="sheet21_40" localSheetId="21">'3-5应收账款'!$K$24</definedName>
    <definedName name="sheet21_41" localSheetId="21">'3-5应收账款'!$L$24</definedName>
    <definedName name="sheet21_42" localSheetId="21">'3-5应收账款'!$F$25</definedName>
    <definedName name="sheet21_43" localSheetId="21">'3-5应收账款'!$K$25</definedName>
    <definedName name="sheet21_44" localSheetId="21">'3-5应收账款'!$L$25</definedName>
    <definedName name="sheet21_45" localSheetId="21">'3-5应收账款'!$F$26</definedName>
    <definedName name="sheet21_46" localSheetId="21">'3-5应收账款'!$K$26</definedName>
    <definedName name="sheet21_47" localSheetId="21">'3-5应收账款'!$L$26</definedName>
    <definedName name="sheet21_48" localSheetId="21">'3-5应收账款'!$B$27</definedName>
    <definedName name="sheet21_49" localSheetId="21">'3-5应收账款'!$A$27</definedName>
    <definedName name="sheet21_5" localSheetId="21">'3-5应收账款'!$Q$29</definedName>
    <definedName name="sheet21_50" localSheetId="21">'3-5应收账款'!$F$27</definedName>
    <definedName name="sheet21_51" localSheetId="21">'3-5应收账款'!$K$27</definedName>
    <definedName name="sheet21_52" localSheetId="21">'3-5应收账款'!$L$27</definedName>
    <definedName name="sheet21_53" localSheetId="21">'3-5应收账款'!$Q$27</definedName>
    <definedName name="sheet21_54" localSheetId="21">'3-5应收账款'!$S$27</definedName>
    <definedName name="sheet21_55" localSheetId="21">'3-5应收账款'!$T$27</definedName>
    <definedName name="sheet21_56" localSheetId="21">'3-5应收账款'!$F$28</definedName>
    <definedName name="sheet21_57" localSheetId="21">'3-5应收账款'!$G$8</definedName>
    <definedName name="sheet21_58" localSheetId="21">'3-5应收账款'!$G$27</definedName>
    <definedName name="sheet21_59" localSheetId="21">'3-5应收账款'!$G$28</definedName>
    <definedName name="sheet21_6" localSheetId="21">'3-5应收账款'!$Q$31</definedName>
    <definedName name="sheet21_60" localSheetId="21">'3-5应收账款'!$H$8</definedName>
    <definedName name="sheet21_61" localSheetId="21">'3-5应收账款'!$H$27</definedName>
    <definedName name="sheet21_62" localSheetId="21">'3-5应收账款'!$H$28</definedName>
    <definedName name="sheet21_63" localSheetId="21">'3-5应收账款'!$I$8</definedName>
    <definedName name="sheet21_64" localSheetId="21">'3-5应收账款'!$I$27</definedName>
    <definedName name="sheet21_65" localSheetId="21">'3-5应收账款'!$I$28</definedName>
    <definedName name="sheet21_66" localSheetId="21">'3-5应收账款'!$J$8</definedName>
    <definedName name="sheet21_67" localSheetId="21">'3-5应收账款'!$J$27</definedName>
    <definedName name="sheet21_68" localSheetId="21">'3-5应收账款'!$J$28</definedName>
    <definedName name="sheet21_69" localSheetId="21">'3-5应收账款'!$K$28</definedName>
    <definedName name="sheet21_7" localSheetId="21">'3-5应收账款'!$A$3</definedName>
    <definedName name="sheet21_70" localSheetId="21">'3-5应收账款'!$L$28</definedName>
    <definedName name="sheet21_71" localSheetId="21">'3-5应收账款'!$O$8</definedName>
    <definedName name="sheet21_72" localSheetId="21">'3-5应收账款'!$O$27</definedName>
    <definedName name="sheet21_73" localSheetId="21">'3-5应收账款'!$P$8</definedName>
    <definedName name="sheet21_74" localSheetId="21">'3-5应收账款'!$P$27</definedName>
    <definedName name="sheet21_75" localSheetId="21">'3-5应收账款'!$P$28</definedName>
    <definedName name="sheet21_76" localSheetId="21">'3-5应收账款'!$R$8</definedName>
    <definedName name="sheet21_77" localSheetId="21">'3-5应收账款'!$R$27</definedName>
    <definedName name="sheet21_78" localSheetId="21">'3-5应收账款'!$R$28</definedName>
    <definedName name="sheet21_79" localSheetId="21">'3-5应收账款'!$S$28</definedName>
    <definedName name="sheet21_8" localSheetId="21">'3-5应收账款'!$A$5</definedName>
    <definedName name="sheet21_80" localSheetId="21">'3-5应收账款'!$T$28</definedName>
    <definedName name="sheet21_81" localSheetId="21">'3-5应收账款'!$L$29</definedName>
    <definedName name="sheet21_82" localSheetId="21">'3-5应收账款'!$S$29</definedName>
    <definedName name="sheet21_83" localSheetId="21">'3-5应收账款'!$T$29</definedName>
    <definedName name="sheet21_84" localSheetId="21">'3-5应收账款'!$S$30</definedName>
    <definedName name="sheet21_85" localSheetId="21">'3-5应收账款'!$Q$30</definedName>
    <definedName name="sheet21_86" localSheetId="21">'3-5应收账款'!$T$30</definedName>
    <definedName name="sheet21_87" localSheetId="21">'3-5应收账款'!$F$29</definedName>
    <definedName name="sheet21_88" localSheetId="21">'3-5应收账款'!$F$31</definedName>
    <definedName name="sheet21_89" localSheetId="21">'3-5应收账款'!$G$29</definedName>
    <definedName name="sheet21_9" localSheetId="21">'3-5应收账款'!$U$5</definedName>
    <definedName name="sheet21_90" localSheetId="21">'3-5应收账款'!$G$31</definedName>
    <definedName name="sheet21_91" localSheetId="21">'3-5应收账款'!$H$29</definedName>
    <definedName name="sheet21_92" localSheetId="21">'3-5应收账款'!$H$31</definedName>
    <definedName name="sheet21_93" localSheetId="21">'3-5应收账款'!$I$29</definedName>
    <definedName name="sheet21_94" localSheetId="21">'3-5应收账款'!$I$31</definedName>
    <definedName name="sheet21_95" localSheetId="21">'3-5应收账款'!$J$29</definedName>
    <definedName name="sheet21_96" localSheetId="21">'3-5应收账款'!$J$31</definedName>
    <definedName name="sheet21_97" localSheetId="21">'3-5应收账款'!$K$29</definedName>
    <definedName name="sheet21_98" localSheetId="21">'3-5应收账款'!$K$31</definedName>
    <definedName name="sheet21_99" localSheetId="21">'3-5应收账款'!$L$31</definedName>
    <definedName name="sheet22_1" localSheetId="22">'3-6应收款项融资'!$F$28</definedName>
    <definedName name="sheet22_10" localSheetId="22">'3-6应收款项融资'!$H$8</definedName>
    <definedName name="sheet22_11" localSheetId="22">'3-6应收款项融资'!$I$8</definedName>
    <definedName name="sheet22_12" localSheetId="22">'3-6应收款项融资'!$B$27</definedName>
    <definedName name="sheet22_13" localSheetId="22">'3-6应收款项融资'!$A$27</definedName>
    <definedName name="sheet22_14" localSheetId="22">'3-6应收款项融资'!$G$27</definedName>
    <definedName name="sheet22_15" localSheetId="22">'3-6应收款项融资'!$H$27</definedName>
    <definedName name="sheet22_16" localSheetId="22">'3-6应收款项融资'!$I$27</definedName>
    <definedName name="sheet22_17" localSheetId="22">'3-6应收款项融资'!$F$8</definedName>
    <definedName name="sheet22_18" localSheetId="22">'3-6应收款项融资'!$F$27</definedName>
    <definedName name="sheet22_19" localSheetId="22">'3-6应收款项融资'!$I$28</definedName>
    <definedName name="sheet22_2" localSheetId="22">'3-6应收款项融资'!$G$28</definedName>
    <definedName name="sheet22_20" localSheetId="22">'3-6应收款项融资'!$A$29</definedName>
    <definedName name="sheet22_21" localSheetId="22">'3-6应收款项融资'!$H$29</definedName>
    <definedName name="sheet22_22" localSheetId="22">'3-6应收款项融资'!$A$30</definedName>
    <definedName name="sheet22_23" localSheetId="22">'3-6应收款项融资'!$E$8</definedName>
    <definedName name="sheet22_24" localSheetId="22">'3-6应收款项融资'!$E$28</definedName>
    <definedName name="sheet22_3" localSheetId="22">'3-6应收款项融资'!$H$28</definedName>
    <definedName name="sheet22_4" localSheetId="22">'3-6应收款项融资'!$A$3</definedName>
    <definedName name="sheet22_5" localSheetId="22">'3-6应收款项融资'!$A$5</definedName>
    <definedName name="sheet22_6" localSheetId="22">'3-6应收款项融资'!$J$5</definedName>
    <definedName name="sheet22_7" localSheetId="22">'3-6应收款项融资'!$B$8</definedName>
    <definedName name="sheet22_8" localSheetId="22">'3-6应收款项融资'!$A$8</definedName>
    <definedName name="sheet22_9" localSheetId="22">'3-6应收款项融资'!$G$8</definedName>
    <definedName name="sheet23_1" localSheetId="23">'3-7预付款项'!$P$30</definedName>
    <definedName name="sheet23_10" localSheetId="23">'3-7预付款项'!$K$8</definedName>
    <definedName name="sheet23_100" localSheetId="23">'3-7预付款项'!$I$30</definedName>
    <definedName name="sheet23_101" localSheetId="23">'3-7预付款项'!$J$29</definedName>
    <definedName name="sheet23_102" localSheetId="23">'3-7预付款项'!$J$30</definedName>
    <definedName name="sheet23_103" localSheetId="23">'3-7预付款项'!$K$29</definedName>
    <definedName name="sheet23_104" localSheetId="23">'3-7预付款项'!$K$30</definedName>
    <definedName name="sheet23_105" localSheetId="23">'3-7预付款项'!$L$29</definedName>
    <definedName name="sheet23_106" localSheetId="23">'3-7预付款项'!$L$30</definedName>
    <definedName name="sheet23_107" localSheetId="23">'3-7预付款项'!$T$30</definedName>
    <definedName name="sheet23_108" localSheetId="23">'3-7预付款项'!$A$31</definedName>
    <definedName name="sheet23_109" localSheetId="23">'3-7预付款项'!$S$31</definedName>
    <definedName name="sheet23_11" localSheetId="23">'3-7预付款项'!$L$8</definedName>
    <definedName name="sheet23_110" localSheetId="23">'3-7预付款项'!$A$32</definedName>
    <definedName name="sheet23_111" localSheetId="23">'3-7预付款项'!$R$30</definedName>
    <definedName name="sheet23_112" localSheetId="23">'3-7预付款项'!$N$8</definedName>
    <definedName name="sheet23_113" localSheetId="23">'3-7预付款项'!$N$30</definedName>
    <definedName name="sheet23_114" localSheetId="23">'3-7预付款项'!$E$8</definedName>
    <definedName name="sheet23_115" localSheetId="23">'3-7预付款项'!$E$30</definedName>
    <definedName name="sheet23_12" localSheetId="23">'3-7预付款项'!$Q$8</definedName>
    <definedName name="sheet23_13" localSheetId="23">'3-7预付款项'!$S$8</definedName>
    <definedName name="sheet23_14" localSheetId="23">'3-7预付款项'!$T$8</definedName>
    <definedName name="sheet23_15" localSheetId="23">'3-7预付款项'!$F$9</definedName>
    <definedName name="sheet23_16" localSheetId="23">'3-7预付款项'!$K$9</definedName>
    <definedName name="sheet23_17" localSheetId="23">'3-7预付款项'!$L$9</definedName>
    <definedName name="sheet23_18" localSheetId="23">'3-7预付款项'!$F$10</definedName>
    <definedName name="sheet23_19" localSheetId="23">'3-7预付款项'!$K$10</definedName>
    <definedName name="sheet23_2" localSheetId="23">'3-7预付款项'!$Q$30</definedName>
    <definedName name="sheet23_20" localSheetId="23">'3-7预付款项'!$L$10</definedName>
    <definedName name="sheet23_21" localSheetId="23">'3-7预付款项'!$F$11</definedName>
    <definedName name="sheet23_22" localSheetId="23">'3-7预付款项'!$K$11</definedName>
    <definedName name="sheet23_23" localSheetId="23">'3-7预付款项'!$L$11</definedName>
    <definedName name="sheet23_24" localSheetId="23">'3-7预付款项'!$F$12</definedName>
    <definedName name="sheet23_25" localSheetId="23">'3-7预付款项'!$K$12</definedName>
    <definedName name="sheet23_26" localSheetId="23">'3-7预付款项'!$L$12</definedName>
    <definedName name="sheet23_27" localSheetId="23">'3-7预付款项'!$F$13</definedName>
    <definedName name="sheet23_28" localSheetId="23">'3-7预付款项'!$K$13</definedName>
    <definedName name="sheet23_29" localSheetId="23">'3-7预付款项'!$L$13</definedName>
    <definedName name="sheet23_3" localSheetId="23">'3-7预付款项'!$S$30</definedName>
    <definedName name="sheet23_30" localSheetId="23">'3-7预付款项'!$F$14</definedName>
    <definedName name="sheet23_31" localSheetId="23">'3-7预付款项'!$K$14</definedName>
    <definedName name="sheet23_32" localSheetId="23">'3-7预付款项'!$L$14</definedName>
    <definedName name="sheet23_33" localSheetId="23">'3-7预付款项'!$F$15</definedName>
    <definedName name="sheet23_34" localSheetId="23">'3-7预付款项'!$K$15</definedName>
    <definedName name="sheet23_35" localSheetId="23">'3-7预付款项'!$L$15</definedName>
    <definedName name="sheet23_36" localSheetId="23">'3-7预付款项'!$F$20</definedName>
    <definedName name="sheet23_37" localSheetId="23">'3-7预付款项'!$K$20</definedName>
    <definedName name="sheet23_38" localSheetId="23">'3-7预付款项'!$L$20</definedName>
    <definedName name="sheet23_39" localSheetId="23">'3-7预付款项'!$F$21</definedName>
    <definedName name="sheet23_4" localSheetId="23">'3-7预付款项'!$A$3</definedName>
    <definedName name="sheet23_40" localSheetId="23">'3-7预付款项'!$K$21</definedName>
    <definedName name="sheet23_41" localSheetId="23">'3-7预付款项'!$L$21</definedName>
    <definedName name="sheet23_42" localSheetId="23">'3-7预付款项'!$F$22</definedName>
    <definedName name="sheet23_43" localSheetId="23">'3-7预付款项'!$K$22</definedName>
    <definedName name="sheet23_44" localSheetId="23">'3-7预付款项'!$L$22</definedName>
    <definedName name="sheet23_45" localSheetId="23">'3-7预付款项'!$F$23</definedName>
    <definedName name="sheet23_46" localSheetId="23">'3-7预付款项'!$K$23</definedName>
    <definedName name="sheet23_47" localSheetId="23">'3-7预付款项'!$L$23</definedName>
    <definedName name="sheet23_48" localSheetId="23">'3-7预付款项'!$F$24</definedName>
    <definedName name="sheet23_49" localSheetId="23">'3-7预付款项'!$K$24</definedName>
    <definedName name="sheet23_5" localSheetId="23">'3-7预付款项'!$A$5</definedName>
    <definedName name="sheet23_50" localSheetId="23">'3-7预付款项'!$L$24</definedName>
    <definedName name="sheet23_51" localSheetId="23">'3-7预付款项'!$F$25</definedName>
    <definedName name="sheet23_52" localSheetId="23">'3-7预付款项'!$K$25</definedName>
    <definedName name="sheet23_53" localSheetId="23">'3-7预付款项'!$L$25</definedName>
    <definedName name="sheet23_54" localSheetId="23">'3-7预付款项'!$F$26</definedName>
    <definedName name="sheet23_55" localSheetId="23">'3-7预付款项'!$K$26</definedName>
    <definedName name="sheet23_56" localSheetId="23">'3-7预付款项'!$L$26</definedName>
    <definedName name="sheet23_57" localSheetId="23">'3-7预付款项'!$B$27</definedName>
    <definedName name="sheet23_58" localSheetId="23">'3-7预付款项'!$A$27</definedName>
    <definedName name="sheet23_59" localSheetId="23">'3-7预付款项'!$F$27</definedName>
    <definedName name="sheet23_6" localSheetId="23">'3-7预付款项'!$U$5</definedName>
    <definedName name="sheet23_60" localSheetId="23">'3-7预付款项'!$K$27</definedName>
    <definedName name="sheet23_61" localSheetId="23">'3-7预付款项'!$L$27</definedName>
    <definedName name="sheet23_62" localSheetId="23">'3-7预付款项'!$Q$27</definedName>
    <definedName name="sheet23_63" localSheetId="23">'3-7预付款项'!$S$27</definedName>
    <definedName name="sheet23_64" localSheetId="23">'3-7预付款项'!$T$27</definedName>
    <definedName name="sheet23_65" localSheetId="23">'3-7预付款项'!$F$28</definedName>
    <definedName name="sheet23_66" localSheetId="23">'3-7预付款项'!$G$8</definedName>
    <definedName name="sheet23_67" localSheetId="23">'3-7预付款项'!$G$27</definedName>
    <definedName name="sheet23_68" localSheetId="23">'3-7预付款项'!$G$28</definedName>
    <definedName name="sheet23_69" localSheetId="23">'3-7预付款项'!$H$8</definedName>
    <definedName name="sheet23_7" localSheetId="23">'3-7预付款项'!$B$8</definedName>
    <definedName name="sheet23_70" localSheetId="23">'3-7预付款项'!$H$27</definedName>
    <definedName name="sheet23_71" localSheetId="23">'3-7预付款项'!$H$28</definedName>
    <definedName name="sheet23_72" localSheetId="23">'3-7预付款项'!$I$8</definedName>
    <definedName name="sheet23_73" localSheetId="23">'3-7预付款项'!$I$27</definedName>
    <definedName name="sheet23_74" localSheetId="23">'3-7预付款项'!$I$28</definedName>
    <definedName name="sheet23_75" localSheetId="23">'3-7预付款项'!$J$8</definedName>
    <definedName name="sheet23_76" localSheetId="23">'3-7预付款项'!$J$27</definedName>
    <definedName name="sheet23_77" localSheetId="23">'3-7预付款项'!$J$28</definedName>
    <definedName name="sheet23_78" localSheetId="23">'3-7预付款项'!$K$28</definedName>
    <definedName name="sheet23_79" localSheetId="23">'3-7预付款项'!$L$28</definedName>
    <definedName name="sheet23_8" localSheetId="23">'3-7预付款项'!$A$8</definedName>
    <definedName name="sheet23_80" localSheetId="23">'3-7预付款项'!$P$8</definedName>
    <definedName name="sheet23_81" localSheetId="23">'3-7预付款项'!$P$27</definedName>
    <definedName name="sheet23_82" localSheetId="23">'3-7预付款项'!$P$28</definedName>
    <definedName name="sheet23_83" localSheetId="23">'3-7预付款项'!$Q$28</definedName>
    <definedName name="sheet23_84" localSheetId="23">'3-7预付款项'!$R$8</definedName>
    <definedName name="sheet23_85" localSheetId="23">'3-7预付款项'!$R$27</definedName>
    <definedName name="sheet23_86" localSheetId="23">'3-7预付款项'!$R$28</definedName>
    <definedName name="sheet23_87" localSheetId="23">'3-7预付款项'!$S$28</definedName>
    <definedName name="sheet23_88" localSheetId="23">'3-7预付款项'!$T$28</definedName>
    <definedName name="sheet23_89" localSheetId="23">'3-7预付款项'!$P$29</definedName>
    <definedName name="sheet23_9" localSheetId="23">'3-7预付款项'!$F$8</definedName>
    <definedName name="sheet23_90" localSheetId="23">'3-7预付款项'!$Q$29</definedName>
    <definedName name="sheet23_91" localSheetId="23">'3-7预付款项'!$S$29</definedName>
    <definedName name="sheet23_92" localSheetId="23">'3-7预付款项'!$T$29</definedName>
    <definedName name="sheet23_93" localSheetId="23">'3-7预付款项'!$F$29</definedName>
    <definedName name="sheet23_94" localSheetId="23">'3-7预付款项'!$F$30</definedName>
    <definedName name="sheet23_95" localSheetId="23">'3-7预付款项'!$G$29</definedName>
    <definedName name="sheet23_96" localSheetId="23">'3-7预付款项'!$G$30</definedName>
    <definedName name="sheet23_97" localSheetId="23">'3-7预付款项'!$H$29</definedName>
    <definedName name="sheet23_98" localSheetId="23">'3-7预付款项'!$H$30</definedName>
    <definedName name="sheet23_99" localSheetId="23">'3-7预付款项'!$I$29</definedName>
    <definedName name="sheet24_1" localSheetId="24">'3-8其他应收款'!$O$28</definedName>
    <definedName name="sheet24_10" localSheetId="24">'3-8其他应收款'!$A$8</definedName>
    <definedName name="sheet24_100" localSheetId="24">'3-8其他应收款'!$P$27</definedName>
    <definedName name="sheet24_101" localSheetId="24">'3-8其他应收款'!$P$28</definedName>
    <definedName name="sheet24_102" localSheetId="24">'3-8其他应收款'!$R$8</definedName>
    <definedName name="sheet24_103" localSheetId="24">'3-8其他应收款'!$R$27</definedName>
    <definedName name="sheet24_104" localSheetId="24">'3-8其他应收款'!$R$28</definedName>
    <definedName name="sheet24_105" localSheetId="24">'3-8其他应收款'!$S$28</definedName>
    <definedName name="sheet24_106" localSheetId="24">'3-8其他应收款'!$T$28</definedName>
    <definedName name="sheet24_107" localSheetId="24">'3-8其他应收款'!$S$29</definedName>
    <definedName name="sheet24_108" localSheetId="24">'3-8其他应收款'!$T$29</definedName>
    <definedName name="sheet24_109" localSheetId="24">'3-8其他应收款'!$S$30</definedName>
    <definedName name="sheet24_11" localSheetId="24">'3-8其他应收款'!$F$8</definedName>
    <definedName name="sheet24_110" localSheetId="24">'3-8其他应收款'!$Q$30</definedName>
    <definedName name="sheet24_111" localSheetId="24">'3-8其他应收款'!$T$30</definedName>
    <definedName name="sheet24_112" localSheetId="24">'3-8其他应收款'!$F$29</definedName>
    <definedName name="sheet24_113" localSheetId="24">'3-8其他应收款'!$F$31</definedName>
    <definedName name="sheet24_114" localSheetId="24">'3-8其他应收款'!$G$29</definedName>
    <definedName name="sheet24_115" localSheetId="24">'3-8其他应收款'!$G$31</definedName>
    <definedName name="sheet24_116" localSheetId="24">'3-8其他应收款'!$H$29</definedName>
    <definedName name="sheet24_117" localSheetId="24">'3-8其他应收款'!$H$31</definedName>
    <definedName name="sheet24_118" localSheetId="24">'3-8其他应收款'!$I$29</definedName>
    <definedName name="sheet24_119" localSheetId="24">'3-8其他应收款'!$I$31</definedName>
    <definedName name="sheet24_12" localSheetId="24">'3-8其他应收款'!$K$8</definedName>
    <definedName name="sheet24_120" localSheetId="24">'3-8其他应收款'!$J$29</definedName>
    <definedName name="sheet24_121" localSheetId="24">'3-8其他应收款'!$J$31</definedName>
    <definedName name="sheet24_122" localSheetId="24">'3-8其他应收款'!$K$29</definedName>
    <definedName name="sheet24_123" localSheetId="24">'3-8其他应收款'!$K$31</definedName>
    <definedName name="sheet24_124" localSheetId="24">'3-8其他应收款'!$L$29</definedName>
    <definedName name="sheet24_125" localSheetId="24">'3-8其他应收款'!$L$31</definedName>
    <definedName name="sheet24_126" localSheetId="24">'3-8其他应收款'!$O$31</definedName>
    <definedName name="sheet24_127" localSheetId="24">'3-8其他应收款'!$Q$31</definedName>
    <definedName name="sheet24_128" localSheetId="24">'3-8其他应收款'!$T$31</definedName>
    <definedName name="sheet24_129" localSheetId="24">'3-8其他应收款'!$A$32</definedName>
    <definedName name="sheet24_13" localSheetId="24">'3-8其他应收款'!$L$8</definedName>
    <definedName name="sheet24_130" localSheetId="24">'3-8其他应收款'!$S$32</definedName>
    <definedName name="sheet24_131" localSheetId="24">'3-8其他应收款'!$A$33</definedName>
    <definedName name="sheet24_132" localSheetId="24">'3-8其他应收款'!$R$32</definedName>
    <definedName name="sheet24_133" localSheetId="24">'3-8其他应收款'!$P$31</definedName>
    <definedName name="sheet24_134" localSheetId="24">'3-8其他应收款'!$N$8</definedName>
    <definedName name="sheet24_135" localSheetId="24">'3-8其他应收款'!$N$31</definedName>
    <definedName name="sheet24_136" localSheetId="24">'3-8其他应收款'!$E$8</definedName>
    <definedName name="sheet24_137" localSheetId="24">'3-8其他应收款'!$E$31</definedName>
    <definedName name="sheet24_14" localSheetId="24">'3-8其他应收款'!$Q$8</definedName>
    <definedName name="sheet24_15" localSheetId="24">'3-8其他应收款'!$S$8</definedName>
    <definedName name="sheet24_16" localSheetId="24">'3-8其他应收款'!$T$8</definedName>
    <definedName name="sheet24_17" localSheetId="24">'3-8其他应收款'!$F$9</definedName>
    <definedName name="sheet24_18" localSheetId="24">'3-8其他应收款'!$K$9</definedName>
    <definedName name="sheet24_19" localSheetId="24">'3-8其他应收款'!$L$9</definedName>
    <definedName name="sheet24_2" localSheetId="24">'3-8其他应收款'!$Q$28</definedName>
    <definedName name="sheet24_20" localSheetId="24">'3-8其他应收款'!$F$10</definedName>
    <definedName name="sheet24_21" localSheetId="24">'3-8其他应收款'!$K$10</definedName>
    <definedName name="sheet24_22" localSheetId="24">'3-8其他应收款'!$L$10</definedName>
    <definedName name="sheet24_23" localSheetId="24">'3-8其他应收款'!$F$11</definedName>
    <definedName name="sheet24_24" localSheetId="24">'3-8其他应收款'!$K$11</definedName>
    <definedName name="sheet24_25" localSheetId="24">'3-8其他应收款'!$L$11</definedName>
    <definedName name="sheet24_26" localSheetId="24">'3-8其他应收款'!$F$12</definedName>
    <definedName name="sheet24_27" localSheetId="24">'3-8其他应收款'!$K$12</definedName>
    <definedName name="sheet24_28" localSheetId="24">'3-8其他应收款'!$L$12</definedName>
    <definedName name="sheet24_29" localSheetId="24">'3-8其他应收款'!$F$13</definedName>
    <definedName name="sheet24_3" localSheetId="24">'3-8其他应收款'!$S$31</definedName>
    <definedName name="sheet24_30" localSheetId="24">'3-8其他应收款'!$K$13</definedName>
    <definedName name="sheet24_31" localSheetId="24">'3-8其他应收款'!$L$13</definedName>
    <definedName name="sheet24_32" localSheetId="24">'3-8其他应收款'!$F$14</definedName>
    <definedName name="sheet24_33" localSheetId="24">'3-8其他应收款'!$K$14</definedName>
    <definedName name="sheet24_34" localSheetId="24">'3-8其他应收款'!$L$14</definedName>
    <definedName name="sheet24_35" localSheetId="24">'3-8其他应收款'!$F$15</definedName>
    <definedName name="sheet24_36" localSheetId="24">'3-8其他应收款'!$K$15</definedName>
    <definedName name="sheet24_37" localSheetId="24">'3-8其他应收款'!$L$15</definedName>
    <definedName name="sheet24_38" localSheetId="24">'3-8其他应收款'!$F$16</definedName>
    <definedName name="sheet24_39" localSheetId="24">'3-8其他应收款'!$K$16</definedName>
    <definedName name="sheet24_4" localSheetId="24">'3-8其他应收款'!$O$29</definedName>
    <definedName name="sheet24_40" localSheetId="24">'3-8其他应收款'!$L$16</definedName>
    <definedName name="sheet24_41" localSheetId="24">'3-8其他应收款'!$F$17</definedName>
    <definedName name="sheet24_42" localSheetId="24">'3-8其他应收款'!$K$17</definedName>
    <definedName name="sheet24_43" localSheetId="24">'3-8其他应收款'!$L$17</definedName>
    <definedName name="sheet24_44" localSheetId="24">'3-8其他应收款'!$F$18</definedName>
    <definedName name="sheet24_45" localSheetId="24">'3-8其他应收款'!$K$18</definedName>
    <definedName name="sheet24_46" localSheetId="24">'3-8其他应收款'!$L$18</definedName>
    <definedName name="sheet24_47" localSheetId="24">'3-8其他应收款'!$F$19</definedName>
    <definedName name="sheet24_48" localSheetId="24">'3-8其他应收款'!$K$19</definedName>
    <definedName name="sheet24_49" localSheetId="24">'3-8其他应收款'!$L$19</definedName>
    <definedName name="sheet24_5" localSheetId="24">'3-8其他应收款'!$Q$29</definedName>
    <definedName name="sheet24_50" localSheetId="24">'3-8其他应收款'!$F$20</definedName>
    <definedName name="sheet24_51" localSheetId="24">'3-8其他应收款'!$K$20</definedName>
    <definedName name="sheet24_52" localSheetId="24">'3-8其他应收款'!$L$20</definedName>
    <definedName name="sheet24_53" localSheetId="24">'3-8其他应收款'!$F$21</definedName>
    <definedName name="sheet24_54" localSheetId="24">'3-8其他应收款'!$K$21</definedName>
    <definedName name="sheet24_55" localSheetId="24">'3-8其他应收款'!$L$21</definedName>
    <definedName name="sheet24_59" localSheetId="24">'3-8其他应收款'!$F$22</definedName>
    <definedName name="sheet24_6" localSheetId="24">'3-8其他应收款'!$A$3</definedName>
    <definedName name="sheet24_60" localSheetId="24">'3-8其他应收款'!$K$22</definedName>
    <definedName name="sheet24_61" localSheetId="24">'3-8其他应收款'!$L$22</definedName>
    <definedName name="sheet24_62" localSheetId="24">'3-8其他应收款'!$F$23</definedName>
    <definedName name="sheet24_63" localSheetId="24">'3-8其他应收款'!$K$23</definedName>
    <definedName name="sheet24_64" localSheetId="24">'3-8其他应收款'!$L$23</definedName>
    <definedName name="sheet24_65" localSheetId="24">'3-8其他应收款'!$F$24</definedName>
    <definedName name="sheet24_66" localSheetId="24">'3-8其他应收款'!$K$24</definedName>
    <definedName name="sheet24_67" localSheetId="24">'3-8其他应收款'!$L$24</definedName>
    <definedName name="sheet24_68" localSheetId="24">'3-8其他应收款'!$F$25</definedName>
    <definedName name="sheet24_69" localSheetId="24">'3-8其他应收款'!$K$25</definedName>
    <definedName name="sheet24_7" localSheetId="24">'3-8其他应收款'!$A$5</definedName>
    <definedName name="sheet24_70" localSheetId="24">'3-8其他应收款'!$L$25</definedName>
    <definedName name="sheet24_71" localSheetId="24">'3-8其他应收款'!$F$26</definedName>
    <definedName name="sheet24_72" localSheetId="24">'3-8其他应收款'!$K$26</definedName>
    <definedName name="sheet24_73" localSheetId="24">'3-8其他应收款'!$L$26</definedName>
    <definedName name="sheet24_74" localSheetId="24">'3-8其他应收款'!$B$27</definedName>
    <definedName name="sheet24_75" localSheetId="24">'3-8其他应收款'!$A$27</definedName>
    <definedName name="sheet24_76" localSheetId="24">'3-8其他应收款'!$F$27</definedName>
    <definedName name="sheet24_77" localSheetId="24">'3-8其他应收款'!$K$27</definedName>
    <definedName name="sheet24_78" localSheetId="24">'3-8其他应收款'!$L$27</definedName>
    <definedName name="sheet24_79" localSheetId="24">'3-8其他应收款'!$Q$27</definedName>
    <definedName name="sheet24_8" localSheetId="24">'3-8其他应收款'!$U$5</definedName>
    <definedName name="sheet24_80" localSheetId="24">'3-8其他应收款'!$S$27</definedName>
    <definedName name="sheet24_81" localSheetId="24">'3-8其他应收款'!$T$27</definedName>
    <definedName name="sheet24_82" localSheetId="24">'3-8其他应收款'!$F$28</definedName>
    <definedName name="sheet24_83" localSheetId="24">'3-8其他应收款'!$G$8</definedName>
    <definedName name="sheet24_84" localSheetId="24">'3-8其他应收款'!$G$27</definedName>
    <definedName name="sheet24_85" localSheetId="24">'3-8其他应收款'!$G$28</definedName>
    <definedName name="sheet24_86" localSheetId="24">'3-8其他应收款'!$H$8</definedName>
    <definedName name="sheet24_87" localSheetId="24">'3-8其他应收款'!$H$27</definedName>
    <definedName name="sheet24_88" localSheetId="24">'3-8其他应收款'!$H$28</definedName>
    <definedName name="sheet24_89" localSheetId="24">'3-8其他应收款'!$I$8</definedName>
    <definedName name="sheet24_9" localSheetId="24">'3-8其他应收款'!$B$8</definedName>
    <definedName name="sheet24_90" localSheetId="24">'3-8其他应收款'!$I$27</definedName>
    <definedName name="sheet24_91" localSheetId="24">'3-8其他应收款'!$I$28</definedName>
    <definedName name="sheet24_92" localSheetId="24">'3-8其他应收款'!$J$8</definedName>
    <definedName name="sheet24_93" localSheetId="24">'3-8其他应收款'!$J$27</definedName>
    <definedName name="sheet24_94" localSheetId="24">'3-8其他应收款'!$J$28</definedName>
    <definedName name="sheet24_95" localSheetId="24">'3-8其他应收款'!$K$28</definedName>
    <definedName name="sheet24_96" localSheetId="24">'3-8其他应收款'!$L$28</definedName>
    <definedName name="sheet24_97" localSheetId="24">'3-8其他应收款'!$O$8</definedName>
    <definedName name="sheet24_98" localSheetId="24">'3-8其他应收款'!$O$27</definedName>
    <definedName name="sheet24_99" localSheetId="24">'3-8其他应收款'!$P$8</definedName>
    <definedName name="sheet25_1" localSheetId="25">'3-9存货汇总'!$C$25</definedName>
    <definedName name="sheet25_10" localSheetId="25">'3-9存货汇总'!$E$7</definedName>
    <definedName name="sheet25_11" localSheetId="25">'3-9存货汇总'!$F$7</definedName>
    <definedName name="sheet25_12" localSheetId="25">'3-9存货汇总'!$G$7</definedName>
    <definedName name="sheet25_13" localSheetId="25">'3-9存货汇总'!$H$7</definedName>
    <definedName name="sheet25_14" localSheetId="25">'3-9存货汇总'!$D$8</definedName>
    <definedName name="sheet25_15" localSheetId="25">'3-9存货汇总'!$E$8</definedName>
    <definedName name="sheet25_16" localSheetId="25">'3-9存货汇总'!$F$8</definedName>
    <definedName name="sheet25_17" localSheetId="25">'3-9存货汇总'!$G$8</definedName>
    <definedName name="sheet25_18" localSheetId="25">'3-9存货汇总'!$H$8</definedName>
    <definedName name="sheet25_19" localSheetId="25">'3-9存货汇总'!$D$9</definedName>
    <definedName name="sheet25_2" localSheetId="25">'3-9存货汇总'!$D$25</definedName>
    <definedName name="sheet25_20" localSheetId="25">'3-9存货汇总'!$E$9</definedName>
    <definedName name="sheet25_21" localSheetId="25">'3-9存货汇总'!$F$9</definedName>
    <definedName name="sheet25_22" localSheetId="25">'3-9存货汇总'!$G$9</definedName>
    <definedName name="sheet25_23" localSheetId="25">'3-9存货汇总'!$H$9</definedName>
    <definedName name="sheet25_24" localSheetId="25">'3-9存货汇总'!$D$10</definedName>
    <definedName name="sheet25_25" localSheetId="25">'3-9存货汇总'!$E$10</definedName>
    <definedName name="sheet25_26" localSheetId="25">'3-9存货汇总'!$F$10</definedName>
    <definedName name="sheet25_27" localSheetId="25">'3-9存货汇总'!$G$10</definedName>
    <definedName name="sheet25_28" localSheetId="25">'3-9存货汇总'!$H$10</definedName>
    <definedName name="sheet25_29" localSheetId="25">'3-9存货汇总'!$D$11</definedName>
    <definedName name="sheet25_3" localSheetId="25">'3-9存货汇总'!$F$25</definedName>
    <definedName name="sheet25_30" localSheetId="25">'3-9存货汇总'!$E$11</definedName>
    <definedName name="sheet25_31" localSheetId="25">'3-9存货汇总'!$F$11</definedName>
    <definedName name="sheet25_32" localSheetId="25">'3-9存货汇总'!$G$11</definedName>
    <definedName name="sheet25_33" localSheetId="25">'3-9存货汇总'!$H$11</definedName>
    <definedName name="sheet25_34" localSheetId="25">'3-9存货汇总'!$D$12</definedName>
    <definedName name="sheet25_35" localSheetId="25">'3-9存货汇总'!$E$12</definedName>
    <definedName name="sheet25_36" localSheetId="25">'3-9存货汇总'!$F$12</definedName>
    <definedName name="sheet25_37" localSheetId="25">'3-9存货汇总'!$G$12</definedName>
    <definedName name="sheet25_38" localSheetId="25">'3-9存货汇总'!$H$12</definedName>
    <definedName name="sheet25_39" localSheetId="25">'3-9存货汇总'!$D$13</definedName>
    <definedName name="sheet25_4" localSheetId="25">'3-9存货汇总'!$C$26</definedName>
    <definedName name="sheet25_40" localSheetId="25">'3-9存货汇总'!$E$13</definedName>
    <definedName name="sheet25_41" localSheetId="25">'3-9存货汇总'!$F$13</definedName>
    <definedName name="sheet25_42" localSheetId="25">'3-9存货汇总'!$G$13</definedName>
    <definedName name="sheet25_43" localSheetId="25">'3-9存货汇总'!$H$13</definedName>
    <definedName name="sheet25_44" localSheetId="25">'3-9存货汇总'!$D$14</definedName>
    <definedName name="sheet25_45" localSheetId="25">'3-9存货汇总'!$E$14</definedName>
    <definedName name="sheet25_46" localSheetId="25">'3-9存货汇总'!$F$14</definedName>
    <definedName name="sheet25_47" localSheetId="25">'3-9存货汇总'!$G$14</definedName>
    <definedName name="sheet25_48" localSheetId="25">'3-9存货汇总'!$H$14</definedName>
    <definedName name="sheet25_49" localSheetId="25">'3-9存货汇总'!$D$15</definedName>
    <definedName name="sheet25_5" localSheetId="25">'3-9存货汇总'!$D$26</definedName>
    <definedName name="sheet25_50" localSheetId="25">'3-9存货汇总'!$E$15</definedName>
    <definedName name="sheet25_51" localSheetId="25">'3-9存货汇总'!$F$15</definedName>
    <definedName name="sheet25_52" localSheetId="25">'3-9存货汇总'!$G$15</definedName>
    <definedName name="sheet25_53" localSheetId="25">'3-9存货汇总'!$H$15</definedName>
    <definedName name="sheet25_54" localSheetId="25">'3-9存货汇总'!$D$16</definedName>
    <definedName name="sheet25_55" localSheetId="25">'3-9存货汇总'!$E$16</definedName>
    <definedName name="sheet25_56" localSheetId="25">'3-9存货汇总'!$F$16</definedName>
    <definedName name="sheet25_57" localSheetId="25">'3-9存货汇总'!$G$16</definedName>
    <definedName name="sheet25_58" localSheetId="25">'3-9存货汇总'!$H$16</definedName>
    <definedName name="sheet25_59" localSheetId="25">'3-9存货汇总'!$D$17</definedName>
    <definedName name="sheet25_6" localSheetId="25">'3-9存货汇总'!$A$3</definedName>
    <definedName name="sheet25_60" localSheetId="25">'3-9存货汇总'!$E$17</definedName>
    <definedName name="sheet25_61" localSheetId="25">'3-9存货汇总'!$F$17</definedName>
    <definedName name="sheet25_62" localSheetId="25">'3-9存货汇总'!$G$17</definedName>
    <definedName name="sheet25_63" localSheetId="25">'3-9存货汇总'!$H$17</definedName>
    <definedName name="sheet25_64" localSheetId="25">'3-9存货汇总'!$D$18</definedName>
    <definedName name="sheet25_65" localSheetId="25">'3-9存货汇总'!$F$18</definedName>
    <definedName name="sheet25_66" localSheetId="25">'3-9存货汇总'!$E$18</definedName>
    <definedName name="sheet25_67" localSheetId="25">'3-9存货汇总'!$G$18</definedName>
    <definedName name="sheet25_68" localSheetId="25">'3-9存货汇总'!$H$18</definedName>
    <definedName name="sheet25_69" localSheetId="25">'3-9存货汇总'!$C$7</definedName>
    <definedName name="sheet25_7" localSheetId="25">'3-9存货汇总'!$A$5</definedName>
    <definedName name="sheet25_70" localSheetId="25">'3-9存货汇总'!$C$24</definedName>
    <definedName name="sheet25_71" localSheetId="25">'3-9存货汇总'!$D$24</definedName>
    <definedName name="sheet25_72" localSheetId="25">'3-9存货汇总'!$E$24</definedName>
    <definedName name="sheet25_73" localSheetId="25">'3-9存货汇总'!$E$25</definedName>
    <definedName name="sheet25_74" localSheetId="25">'3-9存货汇总'!$F$24</definedName>
    <definedName name="sheet25_75" localSheetId="25">'3-9存货汇总'!$G$25</definedName>
    <definedName name="sheet25_76" localSheetId="25">'3-9存货汇总'!$H$25</definedName>
    <definedName name="sheet25_77" localSheetId="25">'3-9存货汇总'!$C$27</definedName>
    <definedName name="sheet25_78" localSheetId="25">'3-9存货汇总'!$D$27</definedName>
    <definedName name="sheet25_79" localSheetId="25">'3-9存货汇总'!$F$27</definedName>
    <definedName name="sheet25_8" localSheetId="25">'3-9存货汇总'!$H$5</definedName>
    <definedName name="sheet25_80" localSheetId="25">'3-9存货汇总'!$G$27</definedName>
    <definedName name="sheet25_81" localSheetId="25">'3-9存货汇总'!$E$27</definedName>
    <definedName name="sheet25_82" localSheetId="25">'3-9存货汇总'!$H$27</definedName>
    <definedName name="sheet25_83" localSheetId="25">'3-9存货汇总'!$F$28</definedName>
    <definedName name="sheet25_9" localSheetId="25">'3-9存货汇总'!$D$7</definedName>
    <definedName name="sheet26_1" localSheetId="26">'3-9-1材料采购（在途物资）'!$H$28</definedName>
    <definedName name="sheet26_10" localSheetId="26">'3-9-1材料采购（在途物资）'!$K$8</definedName>
    <definedName name="sheet26_11" localSheetId="26">'3-9-1材料采购（在途物资）'!$J$8</definedName>
    <definedName name="sheet26_12" localSheetId="26">'3-9-1材料采购（在途物资）'!$L$8</definedName>
    <definedName name="sheet26_13" localSheetId="26">'3-9-1材料采购（在途物资）'!$H$8</definedName>
    <definedName name="sheet26_14" localSheetId="26">'3-9-1材料采购（在途物资）'!$M$8</definedName>
    <definedName name="sheet26_15" localSheetId="26">'3-9-1材料采购（在途物资）'!$B$27</definedName>
    <definedName name="sheet26_16" localSheetId="26">'3-9-1材料采购（在途物资）'!$A$27</definedName>
    <definedName name="sheet26_17" localSheetId="26">'3-9-1材料采购（在途物资）'!$K$27</definedName>
    <definedName name="sheet26_18" localSheetId="26">'3-9-1材料采购（在途物资）'!$J$27</definedName>
    <definedName name="sheet26_19" localSheetId="26">'3-9-1材料采购（在途物资）'!$L$27</definedName>
    <definedName name="sheet26_2" localSheetId="26">'3-9-1材料采购（在途物资）'!$I$28</definedName>
    <definedName name="sheet26_20" localSheetId="26">'3-9-1材料采购（在途物资）'!$H$27</definedName>
    <definedName name="sheet26_21" localSheetId="26">'3-9-1材料采购（在途物资）'!$M$27</definedName>
    <definedName name="sheet26_22" localSheetId="26">'3-9-1材料采购（在途物资）'!$E$8</definedName>
    <definedName name="sheet26_23" localSheetId="26">'3-9-1材料采购（在途物资）'!$E$27</definedName>
    <definedName name="sheet26_24" localSheetId="26">'3-9-1材料采购（在途物资）'!$E$28</definedName>
    <definedName name="sheet26_25" localSheetId="26">'3-9-1材料采购（在途物资）'!$I$8</definedName>
    <definedName name="sheet26_26" localSheetId="26">'3-9-1材料采购（在途物资）'!$I$27</definedName>
    <definedName name="sheet26_27" localSheetId="26">'3-9-1材料采购（在途物资）'!$L$28</definedName>
    <definedName name="sheet26_28" localSheetId="26">'3-9-1材料采购（在途物资）'!$M$28</definedName>
    <definedName name="sheet26_29" localSheetId="26">'3-9-1材料采购（在途物资）'!$E$29</definedName>
    <definedName name="sheet26_3" localSheetId="26">'3-9-1材料采购（在途物资）'!$L$30</definedName>
    <definedName name="sheet26_30" localSheetId="26">'3-9-1材料采购（在途物资）'!$H$29</definedName>
    <definedName name="sheet26_31" localSheetId="26">'3-9-1材料采购（在途物资）'!$E$30</definedName>
    <definedName name="sheet26_32" localSheetId="26">'3-9-1材料采购（在途物资）'!$L$29</definedName>
    <definedName name="sheet26_33" localSheetId="26">'3-9-1材料采购（在途物资）'!$M$30</definedName>
    <definedName name="sheet26_34" localSheetId="26">'3-9-1材料采购（在途物资）'!$A$31</definedName>
    <definedName name="sheet26_35" localSheetId="26">'3-9-1材料采购（在途物资）'!$L$31</definedName>
    <definedName name="sheet26_36" localSheetId="26">'3-9-1材料采购（在途物资）'!$A$32</definedName>
    <definedName name="sheet26_37" localSheetId="26">'3-9-1材料采购（在途物资）'!$K$30</definedName>
    <definedName name="sheet26_38" localSheetId="26">'3-9-1材料采购（在途物资）'!$J$30</definedName>
    <definedName name="sheet26_39" localSheetId="26">'3-9-1材料采购（在途物资）'!$I$30</definedName>
    <definedName name="sheet26_4" localSheetId="26">'3-9-1材料采购（在途物资）'!$H$30</definedName>
    <definedName name="sheet26_40" localSheetId="26">'3-9-1材料采购（在途物资）'!$G$8</definedName>
    <definedName name="sheet26_41" localSheetId="26">'3-9-1材料采购（在途物资）'!$G$30</definedName>
    <definedName name="sheet26_42" localSheetId="26">'3-9-1材料采购（在途物资）'!$F$8</definedName>
    <definedName name="sheet26_43" localSheetId="26">'3-9-1材料采购（在途物资）'!$F$30</definedName>
    <definedName name="sheet26_44" localSheetId="26">'3-9-1材料采购（在途物资）'!$D$8</definedName>
    <definedName name="sheet26_45" localSheetId="26">'3-9-1材料采购（在途物资）'!$D$30</definedName>
    <definedName name="sheet26_5" localSheetId="26">'3-9-1材料采购（在途物资）'!$A$3</definedName>
    <definedName name="sheet26_6" localSheetId="26">'3-9-1材料采购（在途物资）'!$A$5</definedName>
    <definedName name="sheet26_7" localSheetId="26">'3-9-1材料采购（在途物资）'!$N$5</definedName>
    <definedName name="sheet26_8" localSheetId="26">'3-9-1材料采购（在途物资）'!$B$8</definedName>
    <definedName name="sheet26_9" localSheetId="26">'3-9-1材料采购（在途物资）'!$A$8</definedName>
    <definedName name="sheet27_1" localSheetId="27">'3-9-2原材料'!$I$28</definedName>
    <definedName name="sheet27_10" localSheetId="27">'3-9-2原材料'!$A$8</definedName>
    <definedName name="sheet27_11" localSheetId="27">'3-9-2原材料'!$N$8</definedName>
    <definedName name="sheet27_12" localSheetId="27">'3-9-2原材料'!$M$8</definedName>
    <definedName name="sheet27_13" localSheetId="27">'3-9-2原材料'!$O$8</definedName>
    <definedName name="sheet27_14" localSheetId="27">'3-9-2原材料'!$J$8</definedName>
    <definedName name="sheet27_15" localSheetId="27">'3-9-2原材料'!$I$8</definedName>
    <definedName name="sheet27_16" localSheetId="27">'3-9-2原材料'!$P$8</definedName>
    <definedName name="sheet27_17" localSheetId="27">'3-9-2原材料'!$B$27</definedName>
    <definedName name="sheet27_18" localSheetId="27">'3-9-2原材料'!$A$27</definedName>
    <definedName name="sheet27_19" localSheetId="27">'3-9-2原材料'!$N$27</definedName>
    <definedName name="sheet27_2" localSheetId="27">'3-9-2原材料'!$J$28</definedName>
    <definedName name="sheet27_20" localSheetId="27">'3-9-2原材料'!$M$27</definedName>
    <definedName name="sheet27_21" localSheetId="27">'3-9-2原材料'!$O$27</definedName>
    <definedName name="sheet27_22" localSheetId="27">'3-9-2原材料'!$J$27</definedName>
    <definedName name="sheet27_23" localSheetId="27">'3-9-2原材料'!$I$27</definedName>
    <definedName name="sheet27_24" localSheetId="27">'3-9-2原材料'!$P$27</definedName>
    <definedName name="sheet27_25" localSheetId="27">'3-9-2原材料'!$F$8</definedName>
    <definedName name="sheet27_26" localSheetId="27">'3-9-2原材料'!$F$27</definedName>
    <definedName name="sheet27_27" localSheetId="27">'3-9-2原材料'!$F$28</definedName>
    <definedName name="sheet27_28" localSheetId="27">'3-9-2原材料'!$O$28</definedName>
    <definedName name="sheet27_29" localSheetId="27">'3-9-2原材料'!$P$28</definedName>
    <definedName name="sheet27_3" localSheetId="27">'3-9-2原材料'!$O$30</definedName>
    <definedName name="sheet27_30" localSheetId="27">'3-9-2原材料'!$F$29</definedName>
    <definedName name="sheet27_31" localSheetId="27">'3-9-2原材料'!$I$29</definedName>
    <definedName name="sheet27_32" localSheetId="27">'3-9-2原材料'!$F$30</definedName>
    <definedName name="sheet27_33" localSheetId="27">'3-9-2原材料'!$J$30</definedName>
    <definedName name="sheet27_34" localSheetId="27">'3-9-2原材料'!$P$30</definedName>
    <definedName name="sheet27_35" localSheetId="27">'3-9-2原材料'!$A$31</definedName>
    <definedName name="sheet27_36" localSheetId="27">'3-9-2原材料'!$O$31</definedName>
    <definedName name="sheet27_37" localSheetId="27">'3-9-2原材料'!$A$32</definedName>
    <definedName name="sheet27_38" localSheetId="27">'3-9-2原材料'!$N$30</definedName>
    <definedName name="sheet27_39" localSheetId="27">'3-9-2原材料'!$M$30</definedName>
    <definedName name="sheet27_4" localSheetId="27">'3-9-2原材料'!$I$30</definedName>
    <definedName name="sheet27_40" localSheetId="27">'3-9-2原材料'!$L$8</definedName>
    <definedName name="sheet27_41" localSheetId="27">'3-9-2原材料'!$L$30</definedName>
    <definedName name="sheet27_42" localSheetId="27">'3-9-2原材料'!$H$8</definedName>
    <definedName name="sheet27_43" localSheetId="27">'3-9-2原材料'!$H$30</definedName>
    <definedName name="sheet27_44" localSheetId="27">'3-9-2原材料'!$G$8</definedName>
    <definedName name="sheet27_45" localSheetId="27">'3-9-2原材料'!$G$30</definedName>
    <definedName name="sheet27_46" localSheetId="27">'3-9-2原材料'!$E$8</definedName>
    <definedName name="sheet27_47" localSheetId="27">'3-9-2原材料'!$E$30</definedName>
    <definedName name="sheet27_6" localSheetId="27">'3-9-2原材料'!$A$3</definedName>
    <definedName name="sheet27_7" localSheetId="27">'3-9-2原材料'!$A$5</definedName>
    <definedName name="sheet27_8" localSheetId="27">'3-9-2原材料'!$Q$5</definedName>
    <definedName name="sheet27_9" localSheetId="27">'3-9-2原材料'!$B$8</definedName>
    <definedName name="sheet28_1" localSheetId="28">'3-9-3在库周转材料'!$I$28</definedName>
    <definedName name="sheet28_10" localSheetId="28">'3-9-3在库周转材料'!$N$8</definedName>
    <definedName name="sheet28_11" localSheetId="28">'3-9-3在库周转材料'!$M$8</definedName>
    <definedName name="sheet28_12" localSheetId="28">'3-9-3在库周转材料'!$O$8</definedName>
    <definedName name="sheet28_13" localSheetId="28">'3-9-3在库周转材料'!$J$8</definedName>
    <definedName name="sheet28_14" localSheetId="28">'3-9-3在库周转材料'!$I$8</definedName>
    <definedName name="sheet28_15" localSheetId="28">'3-9-3在库周转材料'!$P$8</definedName>
    <definedName name="sheet28_16" localSheetId="28">'3-9-3在库周转材料'!$B$27</definedName>
    <definedName name="sheet28_17" localSheetId="28">'3-9-3在库周转材料'!$A$27</definedName>
    <definedName name="sheet28_18" localSheetId="28">'3-9-3在库周转材料'!$N$27</definedName>
    <definedName name="sheet28_19" localSheetId="28">'3-9-3在库周转材料'!$M$27</definedName>
    <definedName name="sheet28_2" localSheetId="28">'3-9-3在库周转材料'!$J$28</definedName>
    <definedName name="sheet28_20" localSheetId="28">'3-9-3在库周转材料'!$O$27</definedName>
    <definedName name="sheet28_21" localSheetId="28">'3-9-3在库周转材料'!$J$27</definedName>
    <definedName name="sheet28_22" localSheetId="28">'3-9-3在库周转材料'!$I$27</definedName>
    <definedName name="sheet28_23" localSheetId="28">'3-9-3在库周转材料'!$P$27</definedName>
    <definedName name="sheet28_24" localSheetId="28">'3-9-3在库周转材料'!$F$8</definedName>
    <definedName name="sheet28_25" localSheetId="28">'3-9-3在库周转材料'!$F$27</definedName>
    <definedName name="sheet28_26" localSheetId="28">'3-9-3在库周转材料'!$F$28</definedName>
    <definedName name="sheet28_27" localSheetId="28">'3-9-3在库周转材料'!$O$28</definedName>
    <definedName name="sheet28_28" localSheetId="28">'3-9-3在库周转材料'!$P$28</definedName>
    <definedName name="sheet28_29" localSheetId="28">'3-9-3在库周转材料'!$F$29</definedName>
    <definedName name="sheet28_3" localSheetId="28">'3-9-3在库周转材料'!$O$30</definedName>
    <definedName name="sheet28_30" localSheetId="28">'3-9-3在库周转材料'!$I$29</definedName>
    <definedName name="sheet28_31" localSheetId="28">'3-9-3在库周转材料'!$F$30</definedName>
    <definedName name="sheet28_32" localSheetId="28">'3-9-3在库周转材料'!$O$29</definedName>
    <definedName name="sheet28_33" localSheetId="28">'3-9-3在库周转材料'!$J$30</definedName>
    <definedName name="sheet28_34" localSheetId="28">'3-9-3在库周转材料'!$P$30</definedName>
    <definedName name="sheet28_35" localSheetId="28">'3-9-3在库周转材料'!$A$31</definedName>
    <definedName name="sheet28_36" localSheetId="28">'3-9-3在库周转材料'!$O$31</definedName>
    <definedName name="sheet28_37" localSheetId="28">'3-9-3在库周转材料'!$A$32</definedName>
    <definedName name="sheet28_38" localSheetId="28">'3-9-3在库周转材料'!$N$30</definedName>
    <definedName name="sheet28_39" localSheetId="28">'3-9-3在库周转材料'!$M$30</definedName>
    <definedName name="sheet28_4" localSheetId="28">'3-9-3在库周转材料'!$I$30</definedName>
    <definedName name="sheet28_40" localSheetId="28">'3-9-3在库周转材料'!$L$8</definedName>
    <definedName name="sheet28_41" localSheetId="28">'3-9-3在库周转材料'!$L$30</definedName>
    <definedName name="sheet28_42" localSheetId="28">'3-9-3在库周转材料'!$H$8</definedName>
    <definedName name="sheet28_43" localSheetId="28">'3-9-3在库周转材料'!$H$30</definedName>
    <definedName name="sheet28_44" localSheetId="28">'3-9-3在库周转材料'!$G$8</definedName>
    <definedName name="sheet28_45" localSheetId="28">'3-9-3在库周转材料'!$G$30</definedName>
    <definedName name="sheet28_46" localSheetId="28">'3-9-3在库周转材料'!$E$8</definedName>
    <definedName name="sheet28_47" localSheetId="28">'3-9-3在库周转材料'!$E$30</definedName>
    <definedName name="sheet28_5" localSheetId="28">'3-9-3在库周转材料'!$A$3</definedName>
    <definedName name="sheet28_6" localSheetId="28">'3-9-3在库周转材料'!$A$5</definedName>
    <definedName name="sheet28_7" localSheetId="28">'3-9-3在库周转材料'!$Q$5</definedName>
    <definedName name="sheet28_8" localSheetId="28">'3-9-3在库周转材料'!$B$8</definedName>
    <definedName name="sheet28_9" localSheetId="28">'3-9-3在库周转材料'!$A$8</definedName>
    <definedName name="sheet29_1" localSheetId="29">'3-9-4委托加工物资'!$I$28</definedName>
    <definedName name="sheet29_10" localSheetId="29">'3-9-4委托加工物资'!$L$8</definedName>
    <definedName name="sheet29_11" localSheetId="29">'3-9-4委托加工物资'!$K$8</definedName>
    <definedName name="sheet29_12" localSheetId="29">'3-9-4委托加工物资'!$M$8</definedName>
    <definedName name="sheet29_13" localSheetId="29">'3-9-4委托加工物资'!$J$8</definedName>
    <definedName name="sheet29_14" localSheetId="29">'3-9-4委托加工物资'!$I$8</definedName>
    <definedName name="sheet29_15" localSheetId="29">'3-9-4委托加工物资'!$N$8</definedName>
    <definedName name="sheet29_16" localSheetId="29">'3-9-4委托加工物资'!$B$27</definedName>
    <definedName name="sheet29_17" localSheetId="29">'3-9-4委托加工物资'!$A$27</definedName>
    <definedName name="sheet29_18" localSheetId="29">'3-9-4委托加工物资'!$L$27</definedName>
    <definedName name="sheet29_19" localSheetId="29">'3-9-4委托加工物资'!$K$27</definedName>
    <definedName name="sheet29_2" localSheetId="29">'3-9-4委托加工物资'!$J$28</definedName>
    <definedName name="sheet29_20" localSheetId="29">'3-9-4委托加工物资'!$M$27</definedName>
    <definedName name="sheet29_21" localSheetId="29">'3-9-4委托加工物资'!$J$27</definedName>
    <definedName name="sheet29_22" localSheetId="29">'3-9-4委托加工物资'!$I$27</definedName>
    <definedName name="sheet29_23" localSheetId="29">'3-9-4委托加工物资'!$N$27</definedName>
    <definedName name="sheet29_24" localSheetId="29">'3-9-4委托加工物资'!$F$8</definedName>
    <definedName name="sheet29_25" localSheetId="29">'3-9-4委托加工物资'!$F$27</definedName>
    <definedName name="sheet29_26" localSheetId="29">'3-9-4委托加工物资'!$F$28</definedName>
    <definedName name="sheet29_27" localSheetId="29">'3-9-4委托加工物资'!$M$28</definedName>
    <definedName name="sheet29_28" localSheetId="29">'3-9-4委托加工物资'!$N$28</definedName>
    <definedName name="sheet29_29" localSheetId="29">'3-9-4委托加工物资'!$F$29</definedName>
    <definedName name="sheet29_3" localSheetId="29">'3-9-4委托加工物资'!$M$30</definedName>
    <definedName name="sheet29_30" localSheetId="29">'3-9-4委托加工物资'!$I$29</definedName>
    <definedName name="sheet29_31" localSheetId="29">'3-9-4委托加工物资'!$F$30</definedName>
    <definedName name="sheet29_32" localSheetId="29">'3-9-4委托加工物资'!$M$29</definedName>
    <definedName name="sheet29_33" localSheetId="29">'3-9-4委托加工物资'!$J$30</definedName>
    <definedName name="sheet29_34" localSheetId="29">'3-9-4委托加工物资'!$N$30</definedName>
    <definedName name="sheet29_35" localSheetId="29">'3-9-4委托加工物资'!$A$31</definedName>
    <definedName name="sheet29_36" localSheetId="29">'3-9-4委托加工物资'!$M$31</definedName>
    <definedName name="sheet29_37" localSheetId="29">'3-9-4委托加工物资'!$A$32</definedName>
    <definedName name="sheet29_38" localSheetId="29">'3-9-4委托加工物资'!$L$30</definedName>
    <definedName name="sheet29_39" localSheetId="29">'3-9-4委托加工物资'!$K$30</definedName>
    <definedName name="sheet29_4" localSheetId="29">'3-9-4委托加工物资'!$I$30</definedName>
    <definedName name="sheet29_40" localSheetId="29">'3-9-4委托加工物资'!$H$8</definedName>
    <definedName name="sheet29_41" localSheetId="29">'3-9-4委托加工物资'!$H$30</definedName>
    <definedName name="sheet29_42" localSheetId="29">'3-9-4委托加工物资'!$G$8</definedName>
    <definedName name="sheet29_43" localSheetId="29">'3-9-4委托加工物资'!$G$30</definedName>
    <definedName name="sheet29_44" localSheetId="29">'3-9-4委托加工物资'!$E$8</definedName>
    <definedName name="sheet29_45" localSheetId="29">'3-9-4委托加工物资'!$E$30</definedName>
    <definedName name="sheet29_5" localSheetId="29">'3-9-4委托加工物资'!$A$3</definedName>
    <definedName name="sheet29_6" localSheetId="29">'3-9-4委托加工物资'!$A$5</definedName>
    <definedName name="sheet29_7" localSheetId="29">'3-9-4委托加工物资'!$O$5</definedName>
    <definedName name="sheet29_8" localSheetId="29">'3-9-4委托加工物资'!$B$8</definedName>
    <definedName name="sheet29_9" localSheetId="29">'3-9-4委托加工物资'!$A$8</definedName>
    <definedName name="sheet30_1" localSheetId="30">'3-9-5产成品（库存商品）'!$K$28</definedName>
    <definedName name="sheet30_10" localSheetId="30">'3-9-5产成品（库存商品）'!$AF$5</definedName>
    <definedName name="sheet30_11" localSheetId="30">'3-9-5产成品（库存商品）'!$AG$2</definedName>
    <definedName name="sheet30_12" localSheetId="30">'3-9-5产成品（库存商品）'!$AG$5</definedName>
    <definedName name="sheet30_13" localSheetId="30">'3-9-5产成品（库存商品）'!$AH$2</definedName>
    <definedName name="sheet30_14" localSheetId="30">'3-9-5产成品（库存商品）'!$AH$5</definedName>
    <definedName name="sheet30_15" localSheetId="30">'3-9-5产成品（库存商品）'!$AI$2</definedName>
    <definedName name="sheet30_16" localSheetId="30">'3-9-5产成品（库存商品）'!$AI$5</definedName>
    <definedName name="sheet30_17" localSheetId="30">'3-9-5产成品（库存商品）'!$AJ$2</definedName>
    <definedName name="sheet30_18" localSheetId="30">'3-9-5产成品（库存商品）'!$AJ$5</definedName>
    <definedName name="sheet30_19" localSheetId="30">'3-9-5产成品（库存商品）'!$AK$2</definedName>
    <definedName name="sheet30_2" localSheetId="30">'3-9-5产成品（库存商品）'!$L$28</definedName>
    <definedName name="sheet30_20" localSheetId="30">'3-9-5产成品（库存商品）'!$AK$5</definedName>
    <definedName name="sheet30_21" localSheetId="30">'3-9-5产成品（库存商品）'!$AE$3</definedName>
    <definedName name="sheet30_22" localSheetId="30">'3-9-5产成品（库存商品）'!$AF$3</definedName>
    <definedName name="sheet30_23" localSheetId="30">'3-9-5产成品（库存商品）'!$AF$6</definedName>
    <definedName name="sheet30_24" localSheetId="30">'3-9-5产成品（库存商品）'!$AG$3</definedName>
    <definedName name="sheet30_25" localSheetId="30">'3-9-5产成品（库存商品）'!$AG$6</definedName>
    <definedName name="sheet30_26" localSheetId="30">'3-9-5产成品（库存商品）'!$AH$3</definedName>
    <definedName name="sheet30_27" localSheetId="30">'3-9-5产成品（库存商品）'!$AH$6</definedName>
    <definedName name="sheet30_28" localSheetId="30">'3-9-5产成品（库存商品）'!$AI$3</definedName>
    <definedName name="sheet30_29" localSheetId="30">'3-9-5产成品（库存商品）'!$AI$6</definedName>
    <definedName name="sheet30_3" localSheetId="30">'3-9-5产成品（库存商品）'!$O$30</definedName>
    <definedName name="sheet30_30" localSheetId="30">'3-9-5产成品（库存商品）'!$AJ$3</definedName>
    <definedName name="sheet30_31" localSheetId="30">'3-9-5产成品（库存商品）'!$AJ$6</definedName>
    <definedName name="sheet30_32" localSheetId="30">'3-9-5产成品（库存商品）'!$AK$3</definedName>
    <definedName name="sheet30_33" localSheetId="30">'3-9-5产成品（库存商品）'!$AK$6</definedName>
    <definedName name="sheet30_34" localSheetId="30">'3-9-5产成品（库存商品）'!$AE$4</definedName>
    <definedName name="sheet30_35" localSheetId="30">'3-9-5产成品（库存商品）'!$AF$4</definedName>
    <definedName name="sheet30_36" localSheetId="30">'3-9-5产成品（库存商品）'!$AF$7</definedName>
    <definedName name="sheet30_37" localSheetId="30">'3-9-5产成品（库存商品）'!$AG$4</definedName>
    <definedName name="sheet30_38" localSheetId="30">'3-9-5产成品（库存商品）'!$AG$7</definedName>
    <definedName name="sheet30_39" localSheetId="30">'3-9-5产成品（库存商品）'!$AH$4</definedName>
    <definedName name="sheet30_4" localSheetId="30">'3-9-5产成品（库存商品）'!$K$30</definedName>
    <definedName name="sheet30_40" localSheetId="30">'3-9-5产成品（库存商品）'!$AH$7</definedName>
    <definedName name="sheet30_41" localSheetId="30">'3-9-5产成品（库存商品）'!$AI$4</definedName>
    <definedName name="sheet30_42" localSheetId="30">'3-9-5产成品（库存商品）'!$AI$7</definedName>
    <definedName name="sheet30_43" localSheetId="30">'3-9-5产成品（库存商品）'!$AJ$4</definedName>
    <definedName name="sheet30_44" localSheetId="30">'3-9-5产成品（库存商品）'!$AJ$7</definedName>
    <definedName name="sheet30_45" localSheetId="30">'3-9-5产成品（库存商品）'!$AK$4</definedName>
    <definedName name="sheet30_46" localSheetId="30">'3-9-5产成品（库存商品）'!$AK$7</definedName>
    <definedName name="sheet30_47" localSheetId="30">'3-9-5产成品（库存商品）'!$B$8</definedName>
    <definedName name="sheet30_48" localSheetId="30">'3-9-5产成品（库存商品）'!$A$8</definedName>
    <definedName name="sheet30_49" localSheetId="30">'3-9-5产成品（库存商品）'!$N$8</definedName>
    <definedName name="sheet30_5" localSheetId="30">'3-9-5产成品（库存商品）'!$A$3</definedName>
    <definedName name="sheet30_50" localSheetId="30">'3-9-5产成品（库存商品）'!$M$8</definedName>
    <definedName name="sheet30_51" localSheetId="30">'3-9-5产成品（库存商品）'!$O$8</definedName>
    <definedName name="sheet30_52" localSheetId="30">'3-9-5产成品（库存商品）'!$L$8</definedName>
    <definedName name="sheet30_53" localSheetId="30">'3-9-5产成品（库存商品）'!$K$8</definedName>
    <definedName name="sheet30_54" localSheetId="30">'3-9-5产成品（库存商品）'!$P$8</definedName>
    <definedName name="sheet30_55" localSheetId="30">'3-9-5产成品（库存商品）'!$B$27</definedName>
    <definedName name="sheet30_56" localSheetId="30">'3-9-5产成品（库存商品）'!$A$27</definedName>
    <definedName name="sheet30_57" localSheetId="30">'3-9-5产成品（库存商品）'!$N$27</definedName>
    <definedName name="sheet30_58" localSheetId="30">'3-9-5产成品（库存商品）'!$M$27</definedName>
    <definedName name="sheet30_59" localSheetId="30">'3-9-5产成品（库存商品）'!$O$27</definedName>
    <definedName name="sheet30_6" localSheetId="30">'3-9-5产成品（库存商品）'!$A$5</definedName>
    <definedName name="sheet30_60" localSheetId="30">'3-9-5产成品（库存商品）'!$L$27</definedName>
    <definedName name="sheet30_61" localSheetId="30">'3-9-5产成品（库存商品）'!$K$27</definedName>
    <definedName name="sheet30_62" localSheetId="30">'3-9-5产成品（库存商品）'!$P$27</definedName>
    <definedName name="sheet30_63" localSheetId="30">'3-9-5产成品（库存商品）'!$H$8</definedName>
    <definedName name="sheet30_64" localSheetId="30">'3-9-5产成品（库存商品）'!$H$27</definedName>
    <definedName name="sheet30_65" localSheetId="30">'3-9-5产成品（库存商品）'!$H$28</definedName>
    <definedName name="sheet30_66" localSheetId="30">'3-9-5产成品（库存商品）'!$O$28</definedName>
    <definedName name="sheet30_67" localSheetId="30">'3-9-5产成品（库存商品）'!$P$28</definedName>
    <definedName name="sheet30_68" localSheetId="30">'3-9-5产成品（库存商品）'!$H$29</definedName>
    <definedName name="sheet30_69" localSheetId="30">'3-9-5产成品（库存商品）'!$K$29</definedName>
    <definedName name="sheet30_7" localSheetId="30">'3-9-5产成品（库存商品）'!$Q$5</definedName>
    <definedName name="sheet30_70" localSheetId="30">'3-9-5产成品（库存商品）'!$H$30</definedName>
    <definedName name="sheet30_71" localSheetId="30">'3-9-5产成品（库存商品）'!$O$29</definedName>
    <definedName name="sheet30_72" localSheetId="30">'3-9-5产成品（库存商品）'!$L$30</definedName>
    <definedName name="sheet30_73" localSheetId="30">'3-9-5产成品（库存商品）'!$P$30</definedName>
    <definedName name="sheet30_74" localSheetId="30">'3-9-5产成品（库存商品）'!$A$31</definedName>
    <definedName name="sheet30_75" localSheetId="30">'3-9-5产成品（库存商品）'!$O$31</definedName>
    <definedName name="sheet30_76" localSheetId="30">'3-9-5产成品（库存商品）'!$A$32</definedName>
    <definedName name="sheet30_77" localSheetId="30">'3-9-5产成品（库存商品）'!$N$30</definedName>
    <definedName name="sheet30_78" localSheetId="30">'3-9-5产成品（库存商品）'!$M$30</definedName>
    <definedName name="sheet30_79" localSheetId="30">'3-9-5产成品（库存商品）'!$J$8</definedName>
    <definedName name="sheet30_8" localSheetId="30">'3-9-5产成品（库存商品）'!$AE$2</definedName>
    <definedName name="sheet30_80" localSheetId="30">'3-9-5产成品（库存商品）'!$J$30</definedName>
    <definedName name="sheet30_81" localSheetId="30">'3-9-5产成品（库存商品）'!$I$8</definedName>
    <definedName name="sheet30_82" localSheetId="30">'3-9-5产成品（库存商品）'!$I$30</definedName>
    <definedName name="sheet30_83" localSheetId="30">'3-9-5产成品（库存商品）'!$G$8</definedName>
    <definedName name="sheet30_84" localSheetId="30">'3-9-5产成品（库存商品）'!$G$30</definedName>
    <definedName name="sheet30_85" localSheetId="30">'3-9-5产成品（库存商品）'!$E$8</definedName>
    <definedName name="sheet30_86" localSheetId="30">'3-9-5产成品（库存商品）'!$E$30</definedName>
    <definedName name="sheet30_9" localSheetId="30">'3-9-5产成品（库存商品）'!$AF$2</definedName>
    <definedName name="sheet31_1" localSheetId="31">'3-9-6在产品（自制半成品）'!$H$28</definedName>
    <definedName name="sheet31_10" localSheetId="31">'3-9-6在产品（自制半成品）'!$L$8</definedName>
    <definedName name="sheet31_11" localSheetId="31">'3-9-6在产品（自制半成品）'!$K$8</definedName>
    <definedName name="sheet31_12" localSheetId="31">'3-9-6在产品（自制半成品）'!$M$8</definedName>
    <definedName name="sheet31_13" localSheetId="31">'3-9-6在产品（自制半成品）'!$I$8</definedName>
    <definedName name="sheet31_14" localSheetId="31">'3-9-6在产品（自制半成品）'!$H$8</definedName>
    <definedName name="sheet31_15" localSheetId="31">'3-9-6在产品（自制半成品）'!$N$8</definedName>
    <definedName name="sheet31_16" localSheetId="31">'3-9-6在产品（自制半成品）'!$B$27</definedName>
    <definedName name="sheet31_17" localSheetId="31">'3-9-6在产品（自制半成品）'!$A$27</definedName>
    <definedName name="sheet31_18" localSheetId="31">'3-9-6在产品（自制半成品）'!$L$27</definedName>
    <definedName name="sheet31_19" localSheetId="31">'3-9-6在产品（自制半成品）'!$K$27</definedName>
    <definedName name="sheet31_2" localSheetId="31">'3-9-6在产品（自制半成品）'!$I$28</definedName>
    <definedName name="sheet31_20" localSheetId="31">'3-9-6在产品（自制半成品）'!$M$27</definedName>
    <definedName name="sheet31_21" localSheetId="31">'3-9-6在产品（自制半成品）'!$I$27</definedName>
    <definedName name="sheet31_22" localSheetId="31">'3-9-6在产品（自制半成品）'!$H$27</definedName>
    <definedName name="sheet31_23" localSheetId="31">'3-9-6在产品（自制半成品）'!$N$27</definedName>
    <definedName name="sheet31_24" localSheetId="31">'3-9-6在产品（自制半成品）'!$E$8</definedName>
    <definedName name="sheet31_25" localSheetId="31">'3-9-6在产品（自制半成品）'!$E$27</definedName>
    <definedName name="sheet31_26" localSheetId="31">'3-9-6在产品（自制半成品）'!$E$28</definedName>
    <definedName name="sheet31_27" localSheetId="31">'3-9-6在产品（自制半成品）'!$M$28</definedName>
    <definedName name="sheet31_28" localSheetId="31">'3-9-6在产品（自制半成品）'!$N$28</definedName>
    <definedName name="sheet31_29" localSheetId="31">'3-9-6在产品（自制半成品）'!$E$29</definedName>
    <definedName name="sheet31_3" localSheetId="31">'3-9-6在产品（自制半成品）'!$M$30</definedName>
    <definedName name="sheet31_30" localSheetId="31">'3-9-6在产品（自制半成品）'!$H$29</definedName>
    <definedName name="sheet31_31" localSheetId="31">'3-9-6在产品（自制半成品）'!$E$30</definedName>
    <definedName name="sheet31_32" localSheetId="31">'3-9-6在产品（自制半成品）'!$M$29</definedName>
    <definedName name="sheet31_33" localSheetId="31">'3-9-6在产品（自制半成品）'!$I$30</definedName>
    <definedName name="sheet31_34" localSheetId="31">'3-9-6在产品（自制半成品）'!$N$30</definedName>
    <definedName name="sheet31_35" localSheetId="31">'3-9-6在产品（自制半成品）'!$A$31</definedName>
    <definedName name="sheet31_36" localSheetId="31">'3-9-6在产品（自制半成品）'!$M$31</definedName>
    <definedName name="sheet31_37" localSheetId="31">'3-9-6在产品（自制半成品）'!$A$32</definedName>
    <definedName name="sheet31_38" localSheetId="31">'3-9-6在产品（自制半成品）'!$L$30</definedName>
    <definedName name="sheet31_39" localSheetId="31">'3-9-6在产品（自制半成品）'!$K$30</definedName>
    <definedName name="sheet31_4" localSheetId="31">'3-9-6在产品（自制半成品）'!$H$30</definedName>
    <definedName name="sheet31_40" localSheetId="31">'3-9-6在产品（自制半成品）'!$J$8</definedName>
    <definedName name="sheet31_41" localSheetId="31">'3-9-6在产品（自制半成品）'!$J$30</definedName>
    <definedName name="sheet31_42" localSheetId="31">'3-9-6在产品（自制半成品）'!$G$8</definedName>
    <definedName name="sheet31_43" localSheetId="31">'3-9-6在产品（自制半成品）'!$G$30</definedName>
    <definedName name="sheet31_44" localSheetId="31">'3-9-6在产品（自制半成品）'!$F$8</definedName>
    <definedName name="sheet31_45" localSheetId="31">'3-9-6在产品（自制半成品）'!$F$30</definedName>
    <definedName name="sheet31_46" localSheetId="31">'3-9-6在产品（自制半成品）'!$D$8</definedName>
    <definedName name="sheet31_47" localSheetId="31">'3-9-6在产品（自制半成品）'!$D$30</definedName>
    <definedName name="sheet31_5" localSheetId="31">'3-9-6在产品（自制半成品）'!$A$3</definedName>
    <definedName name="sheet31_6" localSheetId="31">'3-9-6在产品（自制半成品）'!$A$5</definedName>
    <definedName name="sheet31_7" localSheetId="31">'3-9-6在产品（自制半成品）'!$O$5</definedName>
    <definedName name="sheet31_8" localSheetId="31">'3-9-6在产品（自制半成品）'!$B$8</definedName>
    <definedName name="sheet31_9" localSheetId="31">'3-9-6在产品（自制半成品）'!$A$8</definedName>
    <definedName name="sheet32_1" localSheetId="32">'3-9-7发出商品'!$I$28</definedName>
    <definedName name="sheet32_10" localSheetId="32">'3-9-7发出商品'!$L$8</definedName>
    <definedName name="sheet32_11" localSheetId="32">'3-9-7发出商品'!$K$8</definedName>
    <definedName name="sheet32_12" localSheetId="32">'3-9-7发出商品'!$M$8</definedName>
    <definedName name="sheet32_13" localSheetId="32">'3-9-7发出商品'!$J$8</definedName>
    <definedName name="sheet32_14" localSheetId="32">'3-9-7发出商品'!$I$8</definedName>
    <definedName name="sheet32_15" localSheetId="32">'3-9-7发出商品'!$N$8</definedName>
    <definedName name="sheet32_16" localSheetId="32">'3-9-7发出商品'!$B$27</definedName>
    <definedName name="sheet32_17" localSheetId="32">'3-9-7发出商品'!$A$27</definedName>
    <definedName name="sheet32_18" localSheetId="32">'3-9-7发出商品'!$L$27</definedName>
    <definedName name="sheet32_19" localSheetId="32">'3-9-7发出商品'!$K$27</definedName>
    <definedName name="sheet32_2" localSheetId="32">'3-9-7发出商品'!$J$28</definedName>
    <definedName name="sheet32_20" localSheetId="32">'3-9-7发出商品'!$M$27</definedName>
    <definedName name="sheet32_21" localSheetId="32">'3-9-7发出商品'!$J$27</definedName>
    <definedName name="sheet32_22" localSheetId="32">'3-9-7发出商品'!$I$27</definedName>
    <definedName name="sheet32_23" localSheetId="32">'3-9-7发出商品'!$N$27</definedName>
    <definedName name="sheet32_24" localSheetId="32">'3-9-7发出商品'!$F$8</definedName>
    <definedName name="sheet32_25" localSheetId="32">'3-9-7发出商品'!$F$27</definedName>
    <definedName name="sheet32_26" localSheetId="32">'3-9-7发出商品'!$F$28</definedName>
    <definedName name="sheet32_27" localSheetId="32">'3-9-7发出商品'!$M$28</definedName>
    <definedName name="sheet32_28" localSheetId="32">'3-9-7发出商品'!$N$28</definedName>
    <definedName name="sheet32_29" localSheetId="32">'3-9-7发出商品'!$F$29</definedName>
    <definedName name="sheet32_3" localSheetId="32">'3-9-7发出商品'!$M$30</definedName>
    <definedName name="sheet32_30" localSheetId="32">'3-9-7发出商品'!$I$29</definedName>
    <definedName name="sheet32_31" localSheetId="32">'3-9-7发出商品'!$F$30</definedName>
    <definedName name="sheet32_32" localSheetId="32">'3-9-7发出商品'!$M$29</definedName>
    <definedName name="sheet32_33" localSheetId="32">'3-9-7发出商品'!$J$30</definedName>
    <definedName name="sheet32_34" localSheetId="32">'3-9-7发出商品'!$N$30</definedName>
    <definedName name="sheet32_35" localSheetId="32">'3-9-7发出商品'!$A$31</definedName>
    <definedName name="sheet32_36" localSheetId="32">'3-9-7发出商品'!$M$31</definedName>
    <definedName name="sheet32_37" localSheetId="32">'3-9-7发出商品'!$A$32</definedName>
    <definedName name="sheet32_38" localSheetId="32">'3-9-7发出商品'!$L$30</definedName>
    <definedName name="sheet32_39" localSheetId="32">'3-9-7发出商品'!$K$30</definedName>
    <definedName name="sheet32_4" localSheetId="32">'3-9-7发出商品'!$I$30</definedName>
    <definedName name="sheet32_40" localSheetId="32">'3-9-7发出商品'!$H$8</definedName>
    <definedName name="sheet32_41" localSheetId="32">'3-9-7发出商品'!$H$30</definedName>
    <definedName name="sheet32_42" localSheetId="32">'3-9-7发出商品'!$G$8</definedName>
    <definedName name="sheet32_43" localSheetId="32">'3-9-7发出商品'!$G$30</definedName>
    <definedName name="sheet32_44" localSheetId="32">'3-9-7发出商品'!$E$8</definedName>
    <definedName name="sheet32_45" localSheetId="32">'3-9-7发出商品'!$E$30</definedName>
    <definedName name="sheet32_5" localSheetId="32">'3-9-7发出商品'!$A$3</definedName>
    <definedName name="sheet32_6" localSheetId="32">'3-9-7发出商品'!$A$5</definedName>
    <definedName name="sheet32_7" localSheetId="32">'3-9-7发出商品'!$O$5</definedName>
    <definedName name="sheet32_8" localSheetId="32">'3-9-7发出商品'!$B$8</definedName>
    <definedName name="sheet32_9" localSheetId="32">'3-9-7发出商品'!$A$8</definedName>
    <definedName name="sheet33_1" localSheetId="33">'3-9-8在用周转材料'!$I$28</definedName>
    <definedName name="sheet33_10" localSheetId="33">'3-9-8在用周转材料'!$J$8</definedName>
    <definedName name="sheet33_11" localSheetId="33">'3-9-8在用周转材料'!$I$8</definedName>
    <definedName name="sheet33_12" localSheetId="33">'3-9-8在用周转材料'!$N$8</definedName>
    <definedName name="sheet33_13" localSheetId="33">'3-9-8在用周转材料'!$O$8</definedName>
    <definedName name="sheet33_14" localSheetId="33">'3-9-8在用周转材料'!$B$27</definedName>
    <definedName name="sheet33_15" localSheetId="33">'3-9-8在用周转材料'!$A$27</definedName>
    <definedName name="sheet33_16" localSheetId="33">'3-9-8在用周转材料'!$J$27</definedName>
    <definedName name="sheet33_17" localSheetId="33">'3-9-8在用周转材料'!$I$27</definedName>
    <definedName name="sheet33_18" localSheetId="33">'3-9-8在用周转材料'!$N$27</definedName>
    <definedName name="sheet33_19" localSheetId="33">'3-9-8在用周转材料'!$O$27</definedName>
    <definedName name="sheet33_2" localSheetId="33">'3-9-8在用周转材料'!$J$28</definedName>
    <definedName name="sheet33_20" localSheetId="33">'3-9-8在用周转材料'!$G$8</definedName>
    <definedName name="sheet33_21" localSheetId="33">'3-9-8在用周转材料'!$G$27</definedName>
    <definedName name="sheet33_22" localSheetId="33">'3-9-8在用周转材料'!$G$28</definedName>
    <definedName name="sheet33_23" localSheetId="33">'3-9-8在用周转材料'!$N$28</definedName>
    <definedName name="sheet33_24" localSheetId="33">'3-9-8在用周转材料'!$O$28</definedName>
    <definedName name="sheet33_25" localSheetId="33">'3-9-8在用周转材料'!$G$29</definedName>
    <definedName name="sheet33_26" localSheetId="33">'3-9-8在用周转材料'!$I$29</definedName>
    <definedName name="sheet33_27" localSheetId="33">'3-9-8在用周转材料'!$G$30</definedName>
    <definedName name="sheet33_28" localSheetId="33">'3-9-8在用周转材料'!$N$29</definedName>
    <definedName name="sheet33_29" localSheetId="33">'3-9-8在用周转材料'!$J$30</definedName>
    <definedName name="sheet33_3" localSheetId="33">'3-9-8在用周转材料'!$N$30</definedName>
    <definedName name="sheet33_30" localSheetId="33">'3-9-8在用周转材料'!$O$30</definedName>
    <definedName name="sheet33_31" localSheetId="33">'3-9-8在用周转材料'!$A$31</definedName>
    <definedName name="sheet33_32" localSheetId="33">'3-9-8在用周转材料'!$N$31</definedName>
    <definedName name="sheet33_33" localSheetId="33">'3-9-8在用周转材料'!$A$32</definedName>
    <definedName name="sheet33_34" localSheetId="33">'3-9-8在用周转材料'!$M$8</definedName>
    <definedName name="sheet33_35" localSheetId="33">'3-9-8在用周转材料'!$M$30</definedName>
    <definedName name="sheet33_36" localSheetId="33">'3-9-8在用周转材料'!$L$8</definedName>
    <definedName name="sheet33_37" localSheetId="33">'3-9-8在用周转材料'!$L$30</definedName>
    <definedName name="sheet33_38" localSheetId="33">'3-9-8在用周转材料'!$K$8</definedName>
    <definedName name="sheet33_39" localSheetId="33">'3-9-8在用周转材料'!$K$30</definedName>
    <definedName name="sheet33_4" localSheetId="33">'3-9-8在用周转材料'!$I$30</definedName>
    <definedName name="sheet33_40" localSheetId="33">'3-9-8在用周转材料'!$H$8</definedName>
    <definedName name="sheet33_41" localSheetId="33">'3-9-8在用周转材料'!$H$30</definedName>
    <definedName name="sheet33_42" localSheetId="33">'3-9-8在用周转材料'!$F$8</definedName>
    <definedName name="sheet33_43" localSheetId="33">'3-9-8在用周转材料'!$F$30</definedName>
    <definedName name="sheet33_44" localSheetId="33">'3-9-8在用周转材料'!$E$8</definedName>
    <definedName name="sheet33_45" localSheetId="33">'3-9-8在用周转材料'!$E$30</definedName>
    <definedName name="sheet33_5" localSheetId="33">'3-9-8在用周转材料'!$A$3</definedName>
    <definedName name="sheet33_6" localSheetId="33">'3-9-8在用周转材料'!$A$5</definedName>
    <definedName name="sheet33_7" localSheetId="33">'3-9-8在用周转材料'!$P$5</definedName>
    <definedName name="sheet33_8" localSheetId="33">'3-9-8在用周转材料'!$B$8</definedName>
    <definedName name="sheet33_9" localSheetId="33">'3-9-8在用周转材料'!$A$8</definedName>
    <definedName name="sheet34_1" localSheetId="34">'3-9-9开发产品'!$U$28</definedName>
    <definedName name="sheet34_10" localSheetId="34">'3-9-9开发产品'!$V$8</definedName>
    <definedName name="sheet34_11" localSheetId="34">'3-9-9开发产品'!$U$8</definedName>
    <definedName name="sheet34_12" localSheetId="34">'3-9-9开发产品'!$X$8</definedName>
    <definedName name="sheet34_13" localSheetId="34">'3-9-9开发产品'!$Y$8</definedName>
    <definedName name="sheet34_14" localSheetId="34">'3-9-9开发产品'!$C$27</definedName>
    <definedName name="sheet34_15" localSheetId="34">'3-9-9开发产品'!$A$27</definedName>
    <definedName name="sheet34_16" localSheetId="34">'3-9-9开发产品'!$V$27</definedName>
    <definedName name="sheet34_17" localSheetId="34">'3-9-9开发产品'!$U$27</definedName>
    <definedName name="sheet34_18" localSheetId="34">'3-9-9开发产品'!$X$27</definedName>
    <definedName name="sheet34_19" localSheetId="34">'3-9-9开发产品'!$Y$27</definedName>
    <definedName name="sheet34_2" localSheetId="34">'3-9-9开发产品'!$V$28</definedName>
    <definedName name="sheet34_20" localSheetId="34">'3-9-9开发产品'!$T$8</definedName>
    <definedName name="sheet34_21" localSheetId="34">'3-9-9开发产品'!$T$27</definedName>
    <definedName name="sheet34_22" localSheetId="34">'3-9-9开发产品'!$T$28</definedName>
    <definedName name="sheet34_23" localSheetId="34">'3-9-9开发产品'!$W$8</definedName>
    <definedName name="sheet34_24" localSheetId="34">'3-9-9开发产品'!$W$27</definedName>
    <definedName name="sheet34_25" localSheetId="34">'3-9-9开发产品'!$W$28</definedName>
    <definedName name="sheet34_26" localSheetId="34">'3-9-9开发产品'!$X$28</definedName>
    <definedName name="sheet34_27" localSheetId="34">'3-9-9开发产品'!$Y$28</definedName>
    <definedName name="sheet34_28" localSheetId="34">'3-9-9开发产品'!$T$29</definedName>
    <definedName name="sheet34_29" localSheetId="34">'3-9-9开发产品'!$U$29</definedName>
    <definedName name="sheet34_3" localSheetId="34">'3-9-9开发产品'!$X$30</definedName>
    <definedName name="sheet34_30" localSheetId="34">'3-9-9开发产品'!$V$29</definedName>
    <definedName name="sheet34_31" localSheetId="34">'3-9-9开发产品'!$X$29</definedName>
    <definedName name="sheet34_32" localSheetId="34">'3-9-9开发产品'!$Y$29</definedName>
    <definedName name="sheet34_33" localSheetId="34">'3-9-9开发产品'!$T$30</definedName>
    <definedName name="sheet34_34" localSheetId="34">'3-9-9开发产品'!$W$30</definedName>
    <definedName name="sheet34_35" localSheetId="34">'3-9-9开发产品'!$V$30</definedName>
    <definedName name="sheet34_36" localSheetId="34">'3-9-9开发产品'!$Y$30</definedName>
    <definedName name="sheet34_37" localSheetId="34">'3-9-9开发产品'!$A$31</definedName>
    <definedName name="sheet34_38" localSheetId="34">'3-9-9开发产品'!$X$31</definedName>
    <definedName name="sheet34_39" localSheetId="34">'3-9-9开发产品'!$A$32</definedName>
    <definedName name="sheet34_4" localSheetId="34">'3-9-9开发产品'!$U$30</definedName>
    <definedName name="sheet34_40" localSheetId="34">'3-9-9开发产品'!$S$8</definedName>
    <definedName name="sheet34_41" localSheetId="34">'3-9-9开发产品'!$S$30</definedName>
    <definedName name="sheet34_42" localSheetId="34">'3-9-9开发产品'!$R$8</definedName>
    <definedName name="sheet34_43" localSheetId="34">'3-9-9开发产品'!$R$30</definedName>
    <definedName name="sheet34_44" localSheetId="34">'3-9-9开发产品'!$Q$8</definedName>
    <definedName name="sheet34_45" localSheetId="34">'3-9-9开发产品'!$Q$30</definedName>
    <definedName name="sheet34_46" localSheetId="34">'3-9-9开发产品'!$P$8</definedName>
    <definedName name="sheet34_47" localSheetId="34">'3-9-9开发产品'!$P$30</definedName>
    <definedName name="sheet34_48" localSheetId="34">'3-9-9开发产品'!$O$8</definedName>
    <definedName name="sheet34_49" localSheetId="34">'3-9-9开发产品'!$O$30</definedName>
    <definedName name="sheet34_5" localSheetId="34">'3-9-9开发产品'!$A$3</definedName>
    <definedName name="sheet34_50" localSheetId="34">'3-9-9开发产品'!$N$8</definedName>
    <definedName name="sheet34_51" localSheetId="34">'3-9-9开发产品'!$N$30</definedName>
    <definedName name="sheet34_6" localSheetId="34">'3-9-9开发产品'!$A$5</definedName>
    <definedName name="sheet34_7" localSheetId="34">'3-9-9开发产品'!$Z$5</definedName>
    <definedName name="sheet34_8" localSheetId="34">'3-9-9开发产品'!$C$8</definedName>
    <definedName name="sheet34_9" localSheetId="34">'3-9-9开发产品'!$A$8</definedName>
    <definedName name="sheet35_1" localSheetId="35">'3-9-10开发成本'!$V$28</definedName>
    <definedName name="sheet35_10" localSheetId="35">'3-9-10开发成本'!$X$8</definedName>
    <definedName name="sheet35_11" localSheetId="35">'3-9-10开发成本'!$Y$8</definedName>
    <definedName name="sheet35_12" localSheetId="35">'3-9-10开发成本'!$Z$8</definedName>
    <definedName name="sheet35_13" localSheetId="35">'3-9-10开发成本'!$C$27</definedName>
    <definedName name="sheet35_14" localSheetId="35">'3-9-10开发成本'!$A$27</definedName>
    <definedName name="sheet35_15" localSheetId="35">'3-9-10开发成本'!$X$27</definedName>
    <definedName name="sheet35_16" localSheetId="35">'3-9-10开发成本'!$Y$27</definedName>
    <definedName name="sheet35_17" localSheetId="35">'3-9-10开发成本'!$Z$27</definedName>
    <definedName name="sheet35_18" localSheetId="35">'3-9-10开发成本'!$U$8</definedName>
    <definedName name="sheet35_19" localSheetId="35">'3-9-10开发成本'!$U$27</definedName>
    <definedName name="sheet35_2" localSheetId="35">'3-9-10开发成本'!$W$28</definedName>
    <definedName name="sheet35_20" localSheetId="35">'3-9-10开发成本'!$U$28</definedName>
    <definedName name="sheet35_21" localSheetId="35">'3-9-10开发成本'!$V$8</definedName>
    <definedName name="sheet35_22" localSheetId="35">'3-9-10开发成本'!$V$27</definedName>
    <definedName name="sheet35_23" localSheetId="35">'3-9-10开发成本'!$W$8</definedName>
    <definedName name="sheet35_24" localSheetId="35">'3-9-10开发成本'!$W$27</definedName>
    <definedName name="sheet35_25" localSheetId="35">'3-9-10开发成本'!$X$28</definedName>
    <definedName name="sheet35_26" localSheetId="35">'3-9-10开发成本'!$Y$28</definedName>
    <definedName name="sheet35_27" localSheetId="35">'3-9-10开发成本'!$Z$28</definedName>
    <definedName name="sheet35_28" localSheetId="35">'3-9-10开发成本'!$U$29</definedName>
    <definedName name="sheet35_29" localSheetId="35">'3-9-10开发成本'!$V$29</definedName>
    <definedName name="sheet35_3" localSheetId="35">'3-9-10开发成本'!$Y$30</definedName>
    <definedName name="sheet35_30" localSheetId="35">'3-9-10开发成本'!$X$29</definedName>
    <definedName name="sheet35_31" localSheetId="35">'3-9-10开发成本'!$Y$29</definedName>
    <definedName name="sheet35_32" localSheetId="35">'3-9-10开发成本'!$Z$29</definedName>
    <definedName name="sheet35_33" localSheetId="35">'3-9-10开发成本'!$U$30</definedName>
    <definedName name="sheet35_34" localSheetId="35">'3-9-10开发成本'!$X$30</definedName>
    <definedName name="sheet35_35" localSheetId="35">'3-9-10开发成本'!$Z$30</definedName>
    <definedName name="sheet35_36" localSheetId="35">'3-9-10开发成本'!$A$31</definedName>
    <definedName name="sheet35_37" localSheetId="35">'3-9-10开发成本'!$Y$31</definedName>
    <definedName name="sheet35_38" localSheetId="35">'3-9-10开发成本'!$A$32</definedName>
    <definedName name="sheet35_39" localSheetId="35">'3-9-10开发成本'!$W$30</definedName>
    <definedName name="sheet35_4" localSheetId="35">'3-9-10开发成本'!$V$30</definedName>
    <definedName name="sheet35_40" localSheetId="35">'3-9-10开发成本'!$T$8</definedName>
    <definedName name="sheet35_41" localSheetId="35">'3-9-10开发成本'!$T$30</definedName>
    <definedName name="sheet35_42" localSheetId="35">'3-9-10开发成本'!$S$8</definedName>
    <definedName name="sheet35_43" localSheetId="35">'3-9-10开发成本'!$S$30</definedName>
    <definedName name="sheet35_44" localSheetId="35">'3-9-10开发成本'!$R$8</definedName>
    <definedName name="sheet35_45" localSheetId="35">'3-9-10开发成本'!$R$30</definedName>
    <definedName name="sheet35_46" localSheetId="35">'3-9-10开发成本'!$Q$8</definedName>
    <definedName name="sheet35_47" localSheetId="35">'3-9-10开发成本'!$Q$30</definedName>
    <definedName name="sheet35_48" localSheetId="35">'3-9-10开发成本'!$P$8</definedName>
    <definedName name="sheet35_49" localSheetId="35">'3-9-10开发成本'!$P$30</definedName>
    <definedName name="sheet35_5" localSheetId="35">'3-9-10开发成本'!$A$3</definedName>
    <definedName name="sheet35_50" localSheetId="35">'3-9-10开发成本'!$O$8</definedName>
    <definedName name="sheet35_51" localSheetId="35">'3-9-10开发成本'!$O$30</definedName>
    <definedName name="sheet35_52" localSheetId="35">'3-9-10开发成本'!$G$8</definedName>
    <definedName name="sheet35_53" localSheetId="35">'3-9-10开发成本'!$G$30</definedName>
    <definedName name="sheet35_6" localSheetId="35">'3-9-10开发成本'!$A$5</definedName>
    <definedName name="sheet35_7" localSheetId="35">'3-9-10开发成本'!$AA$5</definedName>
    <definedName name="sheet35_8" localSheetId="35">'3-9-10开发成本'!$C$8</definedName>
    <definedName name="sheet35_9" localSheetId="35">'3-9-10开发成本'!$A$8</definedName>
    <definedName name="sheet36_1" localSheetId="36">'3-9-11消耗性生物资产'!$K$28</definedName>
    <definedName name="sheet36_10" localSheetId="36">'3-9-11消耗性生物资产'!$N$8</definedName>
    <definedName name="sheet36_11" localSheetId="36">'3-9-11消耗性生物资产'!$M$8</definedName>
    <definedName name="sheet36_12" localSheetId="36">'3-9-11消耗性生物资产'!$O$8</definedName>
    <definedName name="sheet36_13" localSheetId="36">'3-9-11消耗性生物资产'!$L$8</definedName>
    <definedName name="sheet36_14" localSheetId="36">'3-9-11消耗性生物资产'!$K$8</definedName>
    <definedName name="sheet36_15" localSheetId="36">'3-9-11消耗性生物资产'!$P$8</definedName>
    <definedName name="sheet36_16" localSheetId="36">'3-9-11消耗性生物资产'!$B$27</definedName>
    <definedName name="sheet36_17" localSheetId="36">'3-9-11消耗性生物资产'!$A$27</definedName>
    <definedName name="sheet36_18" localSheetId="36">'3-9-11消耗性生物资产'!$N$27</definedName>
    <definedName name="sheet36_19" localSheetId="36">'3-9-11消耗性生物资产'!$M$27</definedName>
    <definedName name="sheet36_2" localSheetId="36">'3-9-11消耗性生物资产'!$L$28</definedName>
    <definedName name="sheet36_20" localSheetId="36">'3-9-11消耗性生物资产'!$O$27</definedName>
    <definedName name="sheet36_21" localSheetId="36">'3-9-11消耗性生物资产'!$L$27</definedName>
    <definedName name="sheet36_22" localSheetId="36">'3-9-11消耗性生物资产'!$K$27</definedName>
    <definedName name="sheet36_23" localSheetId="36">'3-9-11消耗性生物资产'!$P$27</definedName>
    <definedName name="sheet36_24" localSheetId="36">'3-9-11消耗性生物资产'!$H$8</definedName>
    <definedName name="sheet36_25" localSheetId="36">'3-9-11消耗性生物资产'!$H$27</definedName>
    <definedName name="sheet36_26" localSheetId="36">'3-9-11消耗性生物资产'!$H$28</definedName>
    <definedName name="sheet36_27" localSheetId="36">'3-9-11消耗性生物资产'!$O$28</definedName>
    <definedName name="sheet36_28" localSheetId="36">'3-9-11消耗性生物资产'!$P$28</definedName>
    <definedName name="sheet36_29" localSheetId="36">'3-9-11消耗性生物资产'!$H$29</definedName>
    <definedName name="sheet36_3" localSheetId="36">'3-9-11消耗性生物资产'!$O$30</definedName>
    <definedName name="sheet36_30" localSheetId="36">'3-9-11消耗性生物资产'!$K$29</definedName>
    <definedName name="sheet36_31" localSheetId="36">'3-9-11消耗性生物资产'!$H$30</definedName>
    <definedName name="sheet36_32" localSheetId="36">'3-9-11消耗性生物资产'!$O$29</definedName>
    <definedName name="sheet36_33" localSheetId="36">'3-9-11消耗性生物资产'!$L$30</definedName>
    <definedName name="sheet36_34" localSheetId="36">'3-9-11消耗性生物资产'!$P$30</definedName>
    <definedName name="sheet36_35" localSheetId="36">'3-9-11消耗性生物资产'!$A$31</definedName>
    <definedName name="sheet36_36" localSheetId="36">'3-9-11消耗性生物资产'!$O$31</definedName>
    <definedName name="sheet36_37" localSheetId="36">'3-9-11消耗性生物资产'!$A$32</definedName>
    <definedName name="sheet36_38" localSheetId="36">'3-9-11消耗性生物资产'!$N$30</definedName>
    <definedName name="sheet36_39" localSheetId="36">'3-9-11消耗性生物资产'!$M$30</definedName>
    <definedName name="sheet36_4" localSheetId="36">'3-9-11消耗性生物资产'!$K$30</definedName>
    <definedName name="sheet36_40" localSheetId="36">'3-9-11消耗性生物资产'!$J$8</definedName>
    <definedName name="sheet36_41" localSheetId="36">'3-9-11消耗性生物资产'!$J$30</definedName>
    <definedName name="sheet36_42" localSheetId="36">'3-9-11消耗性生物资产'!$I$8</definedName>
    <definedName name="sheet36_43" localSheetId="36">'3-9-11消耗性生物资产'!$I$30</definedName>
    <definedName name="sheet36_44" localSheetId="36">'3-9-11消耗性生物资产'!$G$8</definedName>
    <definedName name="sheet36_45" localSheetId="36">'3-9-11消耗性生物资产'!$G$30</definedName>
    <definedName name="sheet36_46" localSheetId="36">'3-9-11消耗性生物资产'!$E$8</definedName>
    <definedName name="sheet36_47" localSheetId="36">'3-9-11消耗性生物资产'!$E$30</definedName>
    <definedName name="sheet36_5" localSheetId="36">'3-9-11消耗性生物资产'!$A$3</definedName>
    <definedName name="sheet36_6" localSheetId="36">'3-9-11消耗性生物资产'!$A$5</definedName>
    <definedName name="sheet36_7" localSheetId="36">'3-9-11消耗性生物资产'!$Q$5</definedName>
    <definedName name="sheet36_8" localSheetId="36">'3-9-11消耗性生物资产'!$B$8</definedName>
    <definedName name="sheet36_9" localSheetId="36">'3-9-11消耗性生物资产'!$A$8</definedName>
    <definedName name="sheet37_1" localSheetId="37">'3-9-12合同履约成本'!$Z$28</definedName>
    <definedName name="sheet37_10" localSheetId="37">'3-9-12合同履约成本'!$X$8</definedName>
    <definedName name="sheet37_11" localSheetId="37">'3-9-12合同履约成本'!$Z$8</definedName>
    <definedName name="sheet37_12" localSheetId="37">'3-9-12合同履约成本'!$AB$8</definedName>
    <definedName name="sheet37_13" localSheetId="37">'3-9-12合同履约成本'!$AA$8</definedName>
    <definedName name="sheet37_14" localSheetId="37">'3-9-12合同履约成本'!$AC$8</definedName>
    <definedName name="sheet37_15" localSheetId="37">'3-9-12合同履约成本'!$AD$8</definedName>
    <definedName name="sheet37_16" localSheetId="37">'3-9-12合同履约成本'!$AE$8</definedName>
    <definedName name="sheet37_17" localSheetId="37">'3-9-12合同履约成本'!$M$27</definedName>
    <definedName name="sheet37_18" localSheetId="37">'3-9-12合同履约成本'!$V$27</definedName>
    <definedName name="sheet37_19" localSheetId="37">'3-9-12合同履约成本'!$W$27</definedName>
    <definedName name="sheet37_2" localSheetId="37">'3-9-12合同履约成本'!$AC$28</definedName>
    <definedName name="sheet37_20" localSheetId="37">'3-9-12合同履约成本'!$Y$27</definedName>
    <definedName name="sheet37_21" localSheetId="37">'3-9-12合同履约成本'!$X$27</definedName>
    <definedName name="sheet37_22" localSheetId="37">'3-9-12合同履约成本'!$Z$27</definedName>
    <definedName name="sheet37_23" localSheetId="37">'3-9-12合同履约成本'!$AB$27</definedName>
    <definedName name="sheet37_24" localSheetId="37">'3-9-12合同履约成本'!$AA$27</definedName>
    <definedName name="sheet37_25" localSheetId="37">'3-9-12合同履约成本'!$AC$27</definedName>
    <definedName name="sheet37_26" localSheetId="37">'3-9-12合同履约成本'!$AD$27</definedName>
    <definedName name="sheet37_27" localSheetId="37">'3-9-12合同履约成本'!$AE$27</definedName>
    <definedName name="sheet37_28" localSheetId="37">'3-9-12合同履约成本'!$D$8</definedName>
    <definedName name="sheet37_29" localSheetId="37">'3-9-12合同履约成本'!$D$27</definedName>
    <definedName name="sheet37_3" localSheetId="37">'3-9-12合同履约成本'!$A$3</definedName>
    <definedName name="sheet37_30" localSheetId="37">'3-9-12合同履约成本'!$D$28</definedName>
    <definedName name="sheet37_31" localSheetId="37">'3-9-12合同履约成本'!$H$8</definedName>
    <definedName name="sheet37_32" localSheetId="37">'3-9-12合同履约成本'!$H$27</definedName>
    <definedName name="sheet37_33" localSheetId="37">'3-9-12合同履约成本'!$H$28</definedName>
    <definedName name="sheet37_34" localSheetId="37">'3-9-12合同履约成本'!$I$8</definedName>
    <definedName name="sheet37_35" localSheetId="37">'3-9-12合同履约成本'!$I$27</definedName>
    <definedName name="sheet37_36" localSheetId="37">'3-9-12合同履约成本'!$I$28</definedName>
    <definedName name="sheet37_37" localSheetId="37">'3-9-12合同履约成本'!$J$8</definedName>
    <definedName name="sheet37_38" localSheetId="37">'3-9-12合同履约成本'!$J$27</definedName>
    <definedName name="sheet37_39" localSheetId="37">'3-9-12合同履约成本'!$J$28</definedName>
    <definedName name="sheet37_4" localSheetId="37">'3-9-12合同履约成本'!$A$5</definedName>
    <definedName name="sheet37_40" localSheetId="37">'3-9-12合同履约成本'!$K$8</definedName>
    <definedName name="sheet37_41" localSheetId="37">'3-9-12合同履约成本'!$K$27</definedName>
    <definedName name="sheet37_42" localSheetId="37">'3-9-12合同履约成本'!$K$28</definedName>
    <definedName name="sheet37_43" localSheetId="37">'3-9-12合同履约成本'!$L$8</definedName>
    <definedName name="sheet37_44" localSheetId="37">'3-9-12合同履约成本'!$L$27</definedName>
    <definedName name="sheet37_45" localSheetId="37">'3-9-12合同履约成本'!$L$28</definedName>
    <definedName name="sheet37_46" localSheetId="37">'3-9-12合同履约成本'!$M$28</definedName>
    <definedName name="sheet37_47" localSheetId="37">'3-9-12合同履约成本'!$O$8</definedName>
    <definedName name="sheet37_48" localSheetId="37">'3-9-12合同履约成本'!$O$27</definedName>
    <definedName name="sheet37_49" localSheetId="37">'3-9-12合同履约成本'!$O$28</definedName>
    <definedName name="sheet37_5" localSheetId="37">'3-9-12合同履约成本'!$AF$5</definedName>
    <definedName name="sheet37_50" localSheetId="37">'3-9-12合同履约成本'!$Q$8</definedName>
    <definedName name="sheet37_51" localSheetId="37">'3-9-12合同履约成本'!$Q$27</definedName>
    <definedName name="sheet37_52" localSheetId="37">'3-9-12合同履约成本'!$Q$28</definedName>
    <definedName name="sheet37_53" localSheetId="37">'3-9-12合同履约成本'!$R$8</definedName>
    <definedName name="sheet37_54" localSheetId="37">'3-9-12合同履约成本'!$R$27</definedName>
    <definedName name="sheet37_55" localSheetId="37">'3-9-12合同履约成本'!$R$28</definedName>
    <definedName name="sheet37_56" localSheetId="37">'3-9-12合同履约成本'!$S$8</definedName>
    <definedName name="sheet37_57" localSheetId="37">'3-9-12合同履约成本'!$S$27</definedName>
    <definedName name="sheet37_58" localSheetId="37">'3-9-12合同履约成本'!$S$28</definedName>
    <definedName name="sheet37_59" localSheetId="37">'3-9-12合同履约成本'!$T$8</definedName>
    <definedName name="sheet37_6" localSheetId="37">'3-9-12合同履约成本'!$M$8</definedName>
    <definedName name="sheet37_60" localSheetId="37">'3-9-12合同履约成本'!$T$27</definedName>
    <definedName name="sheet37_61" localSheetId="37">'3-9-12合同履约成本'!$T$28</definedName>
    <definedName name="sheet37_62" localSheetId="37">'3-9-12合同履约成本'!$U$8</definedName>
    <definedName name="sheet37_63" localSheetId="37">'3-9-12合同履约成本'!$U$27</definedName>
    <definedName name="sheet37_64" localSheetId="37">'3-9-12合同履约成本'!$U$28</definedName>
    <definedName name="sheet37_65" localSheetId="37">'3-9-12合同履约成本'!$V$28</definedName>
    <definedName name="sheet37_66" localSheetId="37">'3-9-12合同履约成本'!$W$28</definedName>
    <definedName name="sheet37_67" localSheetId="37">'3-9-12合同履约成本'!$X$28</definedName>
    <definedName name="sheet37_68" localSheetId="37">'3-9-12合同履约成本'!$Y$28</definedName>
    <definedName name="sheet37_69" localSheetId="37">'3-9-12合同履约成本'!$AA$28</definedName>
    <definedName name="sheet37_7" localSheetId="37">'3-9-12合同履约成本'!$V$8</definedName>
    <definedName name="sheet37_70" localSheetId="37">'3-9-12合同履约成本'!$AB$28</definedName>
    <definedName name="sheet37_71" localSheetId="37">'3-9-12合同履约成本'!$AD$28</definedName>
    <definedName name="sheet37_72" localSheetId="37">'3-9-12合同履约成本'!$AE$28</definedName>
    <definedName name="sheet37_73" localSheetId="37">'3-9-12合同履约成本'!$AF$8</definedName>
    <definedName name="sheet37_74" localSheetId="37">'3-9-12合同履约成本'!$AF$27</definedName>
    <definedName name="sheet37_75" localSheetId="37">'3-9-12合同履约成本'!$AF$28</definedName>
    <definedName name="sheet37_76" localSheetId="37">'3-9-12合同履约成本'!$A$29</definedName>
    <definedName name="sheet37_77" localSheetId="37">'3-9-12合同履约成本'!$AC$29</definedName>
    <definedName name="sheet37_78" localSheetId="37">'3-9-12合同履约成本'!$A$30</definedName>
    <definedName name="sheet37_79" localSheetId="37">'3-9-12合同履约成本'!$A$8</definedName>
    <definedName name="sheet37_8" localSheetId="37">'3-9-12合同履约成本'!$W$8</definedName>
    <definedName name="sheet37_80" localSheetId="37">'3-9-12合同履约成本'!$A$27</definedName>
    <definedName name="sheet37_81" localSheetId="37">'3-9-12合同履约成本'!$P$8</definedName>
    <definedName name="sheet37_82" localSheetId="37">'3-9-12合同履约成本'!$P$28</definedName>
    <definedName name="sheet37_83" localSheetId="37">'3-9-12合同履约成本'!$N$8</definedName>
    <definedName name="sheet37_84" localSheetId="37">'3-9-12合同履约成本'!$N$28</definedName>
    <definedName name="sheet37_9" localSheetId="37">'3-9-12合同履约成本'!$Y$8</definedName>
    <definedName name="sheet38_1" localSheetId="38">'3-10合同资产'!$I$28</definedName>
    <definedName name="sheet38_10" localSheetId="38">'3-10合同资产'!$B$8</definedName>
    <definedName name="sheet38_11" localSheetId="38">'3-10合同资产'!$A$8</definedName>
    <definedName name="sheet38_12" localSheetId="38">'3-10合同资产'!$J$8</definedName>
    <definedName name="sheet38_13" localSheetId="38">'3-10合同资产'!$L$8</definedName>
    <definedName name="sheet38_14" localSheetId="38">'3-10合同资产'!$M$8</definedName>
    <definedName name="sheet38_15" localSheetId="38">'3-10合同资产'!$B$27</definedName>
    <definedName name="sheet38_16" localSheetId="38">'3-10合同资产'!$A$27</definedName>
    <definedName name="sheet38_17" localSheetId="38">'3-10合同资产'!$J$27</definedName>
    <definedName name="sheet38_18" localSheetId="38">'3-10合同资产'!$L$27</definedName>
    <definedName name="sheet38_19" localSheetId="38">'3-10合同资产'!$M$27</definedName>
    <definedName name="sheet38_2" localSheetId="38">'3-10合同资产'!$J$28</definedName>
    <definedName name="sheet38_20" localSheetId="38">'3-10合同资产'!$I$8</definedName>
    <definedName name="sheet38_21" localSheetId="38">'3-10合同资产'!$I$27</definedName>
    <definedName name="sheet38_22" localSheetId="38">'3-10合同资产'!$K$8</definedName>
    <definedName name="sheet38_23" localSheetId="38">'3-10合同资产'!$K$27</definedName>
    <definedName name="sheet38_24" localSheetId="38">'3-10合同资产'!$K$28</definedName>
    <definedName name="sheet38_25" localSheetId="38">'3-10合同资产'!$L$28</definedName>
    <definedName name="sheet38_26" localSheetId="38">'3-10合同资产'!$M$28</definedName>
    <definedName name="sheet38_27" localSheetId="38">'3-10合同资产'!$L$30</definedName>
    <definedName name="sheet38_28" localSheetId="38">'3-10合同资产'!$I$31</definedName>
    <definedName name="sheet38_29" localSheetId="38">'3-10合同资产'!$M$31</definedName>
    <definedName name="sheet38_3" localSheetId="38">'3-10合同资产'!$L$31</definedName>
    <definedName name="sheet38_30" localSheetId="38">'3-10合同资产'!$A$32</definedName>
    <definedName name="sheet38_31" localSheetId="38">'3-10合同资产'!$L$32</definedName>
    <definedName name="sheet38_32" localSheetId="38">'3-10合同资产'!$A$33</definedName>
    <definedName name="sheet38_33" localSheetId="38">'3-10合同资产'!$K$31</definedName>
    <definedName name="sheet38_34" localSheetId="38">'3-10合同资产'!$H$8</definedName>
    <definedName name="sheet38_35" localSheetId="38">'3-10合同资产'!$H$31</definedName>
    <definedName name="sheet38_36" localSheetId="38">'3-10合同资产'!$F$8</definedName>
    <definedName name="sheet38_37" localSheetId="38">'3-10合同资产'!$F$31</definedName>
    <definedName name="sheet38_4" localSheetId="38">'3-10合同资产'!$I$29</definedName>
    <definedName name="sheet38_5" localSheetId="38">'3-10合同资产'!$J$29</definedName>
    <definedName name="sheet38_6" localSheetId="38">'3-10合同资产'!$J$31</definedName>
    <definedName name="sheet38_7" localSheetId="38">'3-10合同资产'!$A$3</definedName>
    <definedName name="sheet38_8" localSheetId="38">'3-10合同资产'!$A$5</definedName>
    <definedName name="sheet38_9" localSheetId="38">'3-10合同资产'!$N$5</definedName>
    <definedName name="sheet39_1" localSheetId="39">'3-11持有待售资产'!$I$27</definedName>
    <definedName name="sheet39_10" localSheetId="39">'3-11持有待售资产'!$K$7</definedName>
    <definedName name="sheet39_11" localSheetId="39">'3-11持有待售资产'!$L$7</definedName>
    <definedName name="sheet39_12" localSheetId="39">'3-11持有待售资产'!$B$26</definedName>
    <definedName name="sheet39_13" localSheetId="39">'3-11持有待售资产'!$A$26</definedName>
    <definedName name="sheet39_14" localSheetId="39">'3-11持有待售资产'!$J$26</definedName>
    <definedName name="sheet39_15" localSheetId="39">'3-11持有待售资产'!$K$26</definedName>
    <definedName name="sheet39_16" localSheetId="39">'3-11持有待售资产'!$L$26</definedName>
    <definedName name="sheet39_17" localSheetId="39">'3-11持有待售资产'!$I$7</definedName>
    <definedName name="sheet39_18" localSheetId="39">'3-11持有待售资产'!$I$26</definedName>
    <definedName name="sheet39_19" localSheetId="39">'3-11持有待售资产'!$L$27</definedName>
    <definedName name="sheet39_2" localSheetId="39">'3-11持有待售资产'!$J$27</definedName>
    <definedName name="sheet39_20" localSheetId="39">'3-11持有待售资产'!$A$28</definedName>
    <definedName name="sheet39_21" localSheetId="39">'3-11持有待售资产'!$K$28</definedName>
    <definedName name="sheet39_22" localSheetId="39">'3-11持有待售资产'!$A$29</definedName>
    <definedName name="sheet39_23" localSheetId="39">'3-11持有待售资产'!$F$7</definedName>
    <definedName name="sheet39_24" localSheetId="39">'3-11持有待售资产'!$F$27</definedName>
    <definedName name="sheet39_3" localSheetId="39">'3-11持有待售资产'!$K$27</definedName>
    <definedName name="sheet39_4" localSheetId="39">'3-11持有待售资产'!$A$3</definedName>
    <definedName name="sheet39_5" localSheetId="39">'3-11持有待售资产'!$A$5</definedName>
    <definedName name="sheet39_6" localSheetId="39">'3-11持有待售资产'!$M$5</definedName>
    <definedName name="sheet39_7" localSheetId="39">'3-11持有待售资产'!$B$7</definedName>
    <definedName name="sheet39_8" localSheetId="39">'3-11持有待售资产'!$A$7</definedName>
    <definedName name="sheet39_9" localSheetId="39">'3-11持有待售资产'!$J$7</definedName>
    <definedName name="sheet40_1" localSheetId="40">'3-12一年到期非流动资产'!$E$27</definedName>
    <definedName name="sheet40_10" localSheetId="40">'3-12一年到期非流动资产'!$G$7</definedName>
    <definedName name="sheet40_11" localSheetId="40">'3-12一年到期非流动资产'!$H$7</definedName>
    <definedName name="sheet40_12" localSheetId="40">'3-12一年到期非流动资产'!$B$26</definedName>
    <definedName name="sheet40_13" localSheetId="40">'3-12一年到期非流动资产'!$A$26</definedName>
    <definedName name="sheet40_14" localSheetId="40">'3-12一年到期非流动资产'!$F$26</definedName>
    <definedName name="sheet40_15" localSheetId="40">'3-12一年到期非流动资产'!$G$26</definedName>
    <definedName name="sheet40_16" localSheetId="40">'3-12一年到期非流动资产'!$H$26</definedName>
    <definedName name="sheet40_17" localSheetId="40">'3-12一年到期非流动资产'!$E$7</definedName>
    <definedName name="sheet40_18" localSheetId="40">'3-12一年到期非流动资产'!$E$26</definedName>
    <definedName name="sheet40_19" localSheetId="40">'3-12一年到期非流动资产'!$H$27</definedName>
    <definedName name="sheet40_2" localSheetId="40">'3-12一年到期非流动资产'!$F$27</definedName>
    <definedName name="sheet40_20" localSheetId="40">'3-12一年到期非流动资产'!$A$28</definedName>
    <definedName name="sheet40_21" localSheetId="40">'3-12一年到期非流动资产'!$G$28</definedName>
    <definedName name="sheet40_22" localSheetId="40">'3-12一年到期非流动资产'!$A$29</definedName>
    <definedName name="sheet40_3" localSheetId="40">'3-12一年到期非流动资产'!$G$27</definedName>
    <definedName name="sheet40_4" localSheetId="40">'3-12一年到期非流动资产'!$A$3</definedName>
    <definedName name="sheet40_5" localSheetId="40">'3-12一年到期非流动资产'!$A$5</definedName>
    <definedName name="sheet40_6" localSheetId="40">'3-12一年到期非流动资产'!$I$5</definedName>
    <definedName name="sheet40_7" localSheetId="40">'3-12一年到期非流动资产'!$B$7</definedName>
    <definedName name="sheet40_8" localSheetId="40">'3-12一年到期非流动资产'!$A$7</definedName>
    <definedName name="sheet40_9" localSheetId="40">'3-12一年到期非流动资产'!$F$7</definedName>
    <definedName name="sheet41_1" localSheetId="41">'3-13其他流动资产'!$F$27</definedName>
    <definedName name="sheet41_10" localSheetId="41">'3-13其他流动资产'!$H$7</definedName>
    <definedName name="sheet41_11" localSheetId="41">'3-13其他流动资产'!$I$7</definedName>
    <definedName name="sheet41_12" localSheetId="41">'3-13其他流动资产'!$B$26</definedName>
    <definedName name="sheet41_13" localSheetId="41">'3-13其他流动资产'!$A$26</definedName>
    <definedName name="sheet41_14" localSheetId="41">'3-13其他流动资产'!$G$26</definedName>
    <definedName name="sheet41_15" localSheetId="41">'3-13其他流动资产'!$H$26</definedName>
    <definedName name="sheet41_16" localSheetId="41">'3-13其他流动资产'!$I$26</definedName>
    <definedName name="sheet41_17" localSheetId="41">'3-13其他流动资产'!$E$7</definedName>
    <definedName name="sheet41_18" localSheetId="41">'3-13其他流动资产'!$E$26</definedName>
    <definedName name="sheet41_19" localSheetId="41">'3-13其他流动资产'!$E$27</definedName>
    <definedName name="sheet41_2" localSheetId="41">'3-13其他流动资产'!$G$27</definedName>
    <definedName name="sheet41_20" localSheetId="41">'3-13其他流动资产'!$F$7</definedName>
    <definedName name="sheet41_21" localSheetId="41">'3-13其他流动资产'!$F$26</definedName>
    <definedName name="sheet41_22" localSheetId="41">'3-13其他流动资产'!$I$27</definedName>
    <definedName name="sheet41_23" localSheetId="41">'3-13其他流动资产'!$A$28</definedName>
    <definedName name="sheet41_24" localSheetId="41">'3-13其他流动资产'!$H$28</definedName>
    <definedName name="sheet41_25" localSheetId="41">'3-13其他流动资产'!$A$29</definedName>
    <definedName name="sheet41_3" localSheetId="41">'3-13其他流动资产'!$H$27</definedName>
    <definedName name="sheet41_4" localSheetId="41">'3-13其他流动资产'!$A$3</definedName>
    <definedName name="sheet41_5" localSheetId="41">'3-13其他流动资产'!$A$5</definedName>
    <definedName name="sheet41_6" localSheetId="41">'3-13其他流动资产'!$J$5</definedName>
    <definedName name="sheet41_7" localSheetId="41">'3-13其他流动资产'!$B$7</definedName>
    <definedName name="sheet41_8" localSheetId="41">'3-13其他流动资产'!$A$7</definedName>
    <definedName name="sheet41_9" localSheetId="41">'3-13其他流动资产'!$G$7</definedName>
    <definedName name="sheet42_1" localSheetId="42">'4-非流动资产汇总'!$C$47</definedName>
    <definedName name="sheet42_10" localSheetId="42">'4-非流动资产汇总'!$C$9</definedName>
    <definedName name="sheet42_100" localSheetId="42">'4-非流动资产汇总'!$C$39</definedName>
    <definedName name="sheet42_101" localSheetId="42">'4-非流动资产汇总'!$D$39</definedName>
    <definedName name="sheet42_102" localSheetId="42">'4-非流动资产汇总'!$E$39</definedName>
    <definedName name="sheet42_103" localSheetId="42">'4-非流动资产汇总'!$C$40</definedName>
    <definedName name="sheet42_104" localSheetId="42">'4-非流动资产汇总'!$D$40</definedName>
    <definedName name="sheet42_105" localSheetId="42">'4-非流动资产汇总'!$E$40</definedName>
    <definedName name="sheet42_106" localSheetId="42">'4-非流动资产汇总'!$C$41</definedName>
    <definedName name="sheet42_107" localSheetId="42">'4-非流动资产汇总'!$D$41</definedName>
    <definedName name="sheet42_108" localSheetId="42">'4-非流动资产汇总'!$E$41</definedName>
    <definedName name="sheet42_109" localSheetId="42">'4-非流动资产汇总'!$C$42</definedName>
    <definedName name="sheet42_11" localSheetId="42">'4-非流动资产汇总'!$D$9</definedName>
    <definedName name="sheet42_110" localSheetId="42">'4-非流动资产汇总'!$D$42</definedName>
    <definedName name="sheet42_111" localSheetId="42">'4-非流动资产汇总'!$E$42</definedName>
    <definedName name="sheet42_112" localSheetId="42">'4-非流动资产汇总'!$C$43</definedName>
    <definedName name="sheet42_113" localSheetId="42">'4-非流动资产汇总'!$D$43</definedName>
    <definedName name="sheet42_114" localSheetId="42">'4-非流动资产汇总'!$E$43</definedName>
    <definedName name="sheet42_115" localSheetId="42">'4-非流动资产汇总'!$A$3</definedName>
    <definedName name="sheet42_116" localSheetId="42">'4-非流动资产汇总'!$A$5</definedName>
    <definedName name="sheet42_117" localSheetId="42">'4-非流动资产汇总'!$G$5</definedName>
    <definedName name="sheet42_118" localSheetId="42">'4-非流动资产汇总'!$F$7</definedName>
    <definedName name="sheet42_119" localSheetId="42">'4-非流动资产汇总'!$G$7</definedName>
    <definedName name="sheet42_12" localSheetId="42">'4-非流动资产汇总'!$E$9</definedName>
    <definedName name="sheet42_120" localSheetId="42">'4-非流动资产汇总'!$F$8</definedName>
    <definedName name="sheet42_121" localSheetId="42">'4-非流动资产汇总'!$G$8</definedName>
    <definedName name="sheet42_122" localSheetId="42">'4-非流动资产汇总'!$F$9</definedName>
    <definedName name="sheet42_123" localSheetId="42">'4-非流动资产汇总'!$G$9</definedName>
    <definedName name="sheet42_124" localSheetId="42">'4-非流动资产汇总'!$F$10</definedName>
    <definedName name="sheet42_125" localSheetId="42">'4-非流动资产汇总'!$G$10</definedName>
    <definedName name="sheet42_126" localSheetId="42">'4-非流动资产汇总'!$F$11</definedName>
    <definedName name="sheet42_127" localSheetId="42">'4-非流动资产汇总'!$G$11</definedName>
    <definedName name="sheet42_128" localSheetId="42">'4-非流动资产汇总'!$F$12</definedName>
    <definedName name="sheet42_129" localSheetId="42">'4-非流动资产汇总'!$G$12</definedName>
    <definedName name="sheet42_13" localSheetId="42">'4-非流动资产汇总'!$C$10</definedName>
    <definedName name="sheet42_130" localSheetId="42">'4-非流动资产汇总'!$F$13</definedName>
    <definedName name="sheet42_131" localSheetId="42">'4-非流动资产汇总'!$G$13</definedName>
    <definedName name="sheet42_132" localSheetId="42">'4-非流动资产汇总'!$F$14</definedName>
    <definedName name="sheet42_133" localSheetId="42">'4-非流动资产汇总'!$G$14</definedName>
    <definedName name="sheet42_134" localSheetId="42">'4-非流动资产汇总'!$F$15</definedName>
    <definedName name="sheet42_135" localSheetId="42">'4-非流动资产汇总'!$G$15</definedName>
    <definedName name="sheet42_136" localSheetId="42">'4-非流动资产汇总'!$F$16</definedName>
    <definedName name="sheet42_137" localSheetId="42">'4-非流动资产汇总'!$G$16</definedName>
    <definedName name="sheet42_138" localSheetId="42">'4-非流动资产汇总'!$F$17</definedName>
    <definedName name="sheet42_139" localSheetId="42">'4-非流动资产汇总'!$G$17</definedName>
    <definedName name="sheet42_14" localSheetId="42">'4-非流动资产汇总'!$D$10</definedName>
    <definedName name="sheet42_140" localSheetId="42">'4-非流动资产汇总'!$F$18</definedName>
    <definedName name="sheet42_141" localSheetId="42">'4-非流动资产汇总'!$G$18</definedName>
    <definedName name="sheet42_142" localSheetId="42">'4-非流动资产汇总'!$F$19</definedName>
    <definedName name="sheet42_143" localSheetId="42">'4-非流动资产汇总'!$G$19</definedName>
    <definedName name="sheet42_144" localSheetId="42">'4-非流动资产汇总'!$F$20</definedName>
    <definedName name="sheet42_145" localSheetId="42">'4-非流动资产汇总'!$G$20</definedName>
    <definedName name="sheet42_146" localSheetId="42">'4-非流动资产汇总'!$F$21</definedName>
    <definedName name="sheet42_147" localSheetId="42">'4-非流动资产汇总'!$G$21</definedName>
    <definedName name="sheet42_148" localSheetId="42">'4-非流动资产汇总'!$F$22</definedName>
    <definedName name="sheet42_149" localSheetId="42">'4-非流动资产汇总'!$G$22</definedName>
    <definedName name="sheet42_15" localSheetId="42">'4-非流动资产汇总'!$E$10</definedName>
    <definedName name="sheet42_150" localSheetId="42">'4-非流动资产汇总'!$F$23</definedName>
    <definedName name="sheet42_151" localSheetId="42">'4-非流动资产汇总'!$G$23</definedName>
    <definedName name="sheet42_152" localSheetId="42">'4-非流动资产汇总'!$F$24</definedName>
    <definedName name="sheet42_153" localSheetId="42">'4-非流动资产汇总'!$G$24</definedName>
    <definedName name="sheet42_154" localSheetId="42">'4-非流动资产汇总'!$F$25</definedName>
    <definedName name="sheet42_155" localSheetId="42">'4-非流动资产汇总'!$G$25</definedName>
    <definedName name="sheet42_156" localSheetId="42">'4-非流动资产汇总'!$F$26</definedName>
    <definedName name="sheet42_157" localSheetId="42">'4-非流动资产汇总'!$G$26</definedName>
    <definedName name="sheet42_158" localSheetId="42">'4-非流动资产汇总'!$F$27</definedName>
    <definedName name="sheet42_159" localSheetId="42">'4-非流动资产汇总'!$G$27</definedName>
    <definedName name="sheet42_16" localSheetId="42">'4-非流动资产汇总'!$C$11</definedName>
    <definedName name="sheet42_160" localSheetId="42">'4-非流动资产汇总'!$F$28</definedName>
    <definedName name="sheet42_161" localSheetId="42">'4-非流动资产汇总'!$G$28</definedName>
    <definedName name="sheet42_162" localSheetId="42">'4-非流动资产汇总'!$F$29</definedName>
    <definedName name="sheet42_163" localSheetId="42">'4-非流动资产汇总'!$G$29</definedName>
    <definedName name="sheet42_164" localSheetId="42">'4-非流动资产汇总'!$F$30</definedName>
    <definedName name="sheet42_165" localSheetId="42">'4-非流动资产汇总'!$G$30</definedName>
    <definedName name="sheet42_166" localSheetId="42">'4-非流动资产汇总'!$F$31</definedName>
    <definedName name="sheet42_167" localSheetId="42">'4-非流动资产汇总'!$G$31</definedName>
    <definedName name="sheet42_168" localSheetId="42">'4-非流动资产汇总'!$F$32</definedName>
    <definedName name="sheet42_169" localSheetId="42">'4-非流动资产汇总'!$G$32</definedName>
    <definedName name="sheet42_17" localSheetId="42">'4-非流动资产汇总'!$D$11</definedName>
    <definedName name="sheet42_170" localSheetId="42">'4-非流动资产汇总'!$F$33</definedName>
    <definedName name="sheet42_171" localSheetId="42">'4-非流动资产汇总'!$G$33</definedName>
    <definedName name="sheet42_172" localSheetId="42">'4-非流动资产汇总'!$F$34</definedName>
    <definedName name="sheet42_173" localSheetId="42">'4-非流动资产汇总'!$G$34</definedName>
    <definedName name="sheet42_174" localSheetId="42">'4-非流动资产汇总'!$F$35</definedName>
    <definedName name="sheet42_175" localSheetId="42">'4-非流动资产汇总'!$G$35</definedName>
    <definedName name="sheet42_176" localSheetId="42">'4-非流动资产汇总'!$F$36</definedName>
    <definedName name="sheet42_177" localSheetId="42">'4-非流动资产汇总'!$G$36</definedName>
    <definedName name="sheet42_178" localSheetId="42">'4-非流动资产汇总'!$F$37</definedName>
    <definedName name="sheet42_179" localSheetId="42">'4-非流动资产汇总'!$G$37</definedName>
    <definedName name="sheet42_18" localSheetId="42">'4-非流动资产汇总'!$E$11</definedName>
    <definedName name="sheet42_180" localSheetId="42">'4-非流动资产汇总'!$F$38</definedName>
    <definedName name="sheet42_181" localSheetId="42">'4-非流动资产汇总'!$G$38</definedName>
    <definedName name="sheet42_182" localSheetId="42">'4-非流动资产汇总'!$F$39</definedName>
    <definedName name="sheet42_183" localSheetId="42">'4-非流动资产汇总'!$G$39</definedName>
    <definedName name="sheet42_184" localSheetId="42">'4-非流动资产汇总'!$F$40</definedName>
    <definedName name="sheet42_185" localSheetId="42">'4-非流动资产汇总'!$G$40</definedName>
    <definedName name="sheet42_186" localSheetId="42">'4-非流动资产汇总'!$F$41</definedName>
    <definedName name="sheet42_187" localSheetId="42">'4-非流动资产汇总'!$G$41</definedName>
    <definedName name="sheet42_188" localSheetId="42">'4-非流动资产汇总'!$F$42</definedName>
    <definedName name="sheet42_189" localSheetId="42">'4-非流动资产汇总'!$G$42</definedName>
    <definedName name="sheet42_19" localSheetId="42">'4-非流动资产汇总'!$C$12</definedName>
    <definedName name="sheet42_190" localSheetId="42">'4-非流动资产汇总'!$F$43</definedName>
    <definedName name="sheet42_191" localSheetId="42">'4-非流动资产汇总'!$G$43</definedName>
    <definedName name="sheet42_192" localSheetId="42">'4-非流动资产汇总'!$F$47</definedName>
    <definedName name="sheet42_193" localSheetId="42">'4-非流动资产汇总'!$G$47</definedName>
    <definedName name="sheet42_194" localSheetId="42">'4-非流动资产汇总'!$F$48</definedName>
    <definedName name="sheet42_2" localSheetId="42">'4-非流动资产汇总'!$D$47</definedName>
    <definedName name="sheet42_20" localSheetId="42">'4-非流动资产汇总'!$D$12</definedName>
    <definedName name="sheet42_21" localSheetId="42">'4-非流动资产汇总'!$E$12</definedName>
    <definedName name="sheet42_22" localSheetId="42">'4-非流动资产汇总'!$C$13</definedName>
    <definedName name="sheet42_23" localSheetId="42">'4-非流动资产汇总'!$D$13</definedName>
    <definedName name="sheet42_24" localSheetId="42">'4-非流动资产汇总'!$E$13</definedName>
    <definedName name="sheet42_25" localSheetId="42">'4-非流动资产汇总'!$C$14</definedName>
    <definedName name="sheet42_26" localSheetId="42">'4-非流动资产汇总'!$D$14</definedName>
    <definedName name="sheet42_27" localSheetId="42">'4-非流动资产汇总'!$E$14</definedName>
    <definedName name="sheet42_28" localSheetId="42">'4-非流动资产汇总'!$C$15</definedName>
    <definedName name="sheet42_29" localSheetId="42">'4-非流动资产汇总'!$D$15</definedName>
    <definedName name="sheet42_3" localSheetId="42">'4-非流动资产汇总'!$E$47</definedName>
    <definedName name="sheet42_30" localSheetId="42">'4-非流动资产汇总'!$E$15</definedName>
    <definedName name="sheet42_31" localSheetId="42">'4-非流动资产汇总'!$C$16</definedName>
    <definedName name="sheet42_32" localSheetId="42">'4-非流动资产汇总'!$D$16</definedName>
    <definedName name="sheet42_33" localSheetId="42">'4-非流动资产汇总'!$E$16</definedName>
    <definedName name="sheet42_34" localSheetId="42">'4-非流动资产汇总'!$C$17</definedName>
    <definedName name="sheet42_35" localSheetId="42">'4-非流动资产汇总'!$D$17</definedName>
    <definedName name="sheet42_36" localSheetId="42">'4-非流动资产汇总'!$E$17</definedName>
    <definedName name="sheet42_37" localSheetId="42">'4-非流动资产汇总'!$C$18</definedName>
    <definedName name="sheet42_38" localSheetId="42">'4-非流动资产汇总'!$D$18</definedName>
    <definedName name="sheet42_39" localSheetId="42">'4-非流动资产汇总'!$E$18</definedName>
    <definedName name="sheet42_4" localSheetId="42">'4-非流动资产汇总'!$C$7</definedName>
    <definedName name="sheet42_40" localSheetId="42">'4-非流动资产汇总'!$C$19</definedName>
    <definedName name="sheet42_41" localSheetId="42">'4-非流动资产汇总'!$D$19</definedName>
    <definedName name="sheet42_42" localSheetId="42">'4-非流动资产汇总'!$E$19</definedName>
    <definedName name="sheet42_43" localSheetId="42">'4-非流动资产汇总'!$C$20</definedName>
    <definedName name="sheet42_44" localSheetId="42">'4-非流动资产汇总'!$D$20</definedName>
    <definedName name="sheet42_45" localSheetId="42">'4-非流动资产汇总'!$E$20</definedName>
    <definedName name="sheet42_46" localSheetId="42">'4-非流动资产汇总'!$C$21</definedName>
    <definedName name="sheet42_47" localSheetId="42">'4-非流动资产汇总'!$D$21</definedName>
    <definedName name="sheet42_48" localSheetId="42">'4-非流动资产汇总'!$E$21</definedName>
    <definedName name="sheet42_49" localSheetId="42">'4-非流动资产汇总'!$C$22</definedName>
    <definedName name="sheet42_5" localSheetId="42">'4-非流动资产汇总'!$D$7</definedName>
    <definedName name="sheet42_50" localSheetId="42">'4-非流动资产汇总'!$D$22</definedName>
    <definedName name="sheet42_51" localSheetId="42">'4-非流动资产汇总'!$E$22</definedName>
    <definedName name="sheet42_52" localSheetId="42">'4-非流动资产汇总'!$C$23</definedName>
    <definedName name="sheet42_53" localSheetId="42">'4-非流动资产汇总'!$D$23</definedName>
    <definedName name="sheet42_54" localSheetId="42">'4-非流动资产汇总'!$E$23</definedName>
    <definedName name="sheet42_55" localSheetId="42">'4-非流动资产汇总'!$C$24</definedName>
    <definedName name="sheet42_56" localSheetId="42">'4-非流动资产汇总'!$D$24</definedName>
    <definedName name="sheet42_57" localSheetId="42">'4-非流动资产汇总'!$E$24</definedName>
    <definedName name="sheet42_58" localSheetId="42">'4-非流动资产汇总'!$C$25</definedName>
    <definedName name="sheet42_59" localSheetId="42">'4-非流动资产汇总'!$D$25</definedName>
    <definedName name="sheet42_6" localSheetId="42">'4-非流动资产汇总'!$E$7</definedName>
    <definedName name="sheet42_60" localSheetId="42">'4-非流动资产汇总'!$E$25</definedName>
    <definedName name="sheet42_61" localSheetId="42">'4-非流动资产汇总'!$C$26</definedName>
    <definedName name="sheet42_62" localSheetId="42">'4-非流动资产汇总'!$D$26</definedName>
    <definedName name="sheet42_63" localSheetId="42">'4-非流动资产汇总'!$E$26</definedName>
    <definedName name="sheet42_64" localSheetId="42">'4-非流动资产汇总'!$C$27</definedName>
    <definedName name="sheet42_65" localSheetId="42">'4-非流动资产汇总'!$D$27</definedName>
    <definedName name="sheet42_66" localSheetId="42">'4-非流动资产汇总'!$E$27</definedName>
    <definedName name="sheet42_67" localSheetId="42">'4-非流动资产汇总'!$C$28</definedName>
    <definedName name="sheet42_68" localSheetId="42">'4-非流动资产汇总'!$D$28</definedName>
    <definedName name="sheet42_69" localSheetId="42">'4-非流动资产汇总'!$E$28</definedName>
    <definedName name="sheet42_7" localSheetId="42">'4-非流动资产汇总'!$C$8</definedName>
    <definedName name="sheet42_70" localSheetId="42">'4-非流动资产汇总'!$C$29</definedName>
    <definedName name="sheet42_71" localSheetId="42">'4-非流动资产汇总'!$D$29</definedName>
    <definedName name="sheet42_72" localSheetId="42">'4-非流动资产汇总'!$E$29</definedName>
    <definedName name="sheet42_73" localSheetId="42">'4-非流动资产汇总'!$C$30</definedName>
    <definedName name="sheet42_74" localSheetId="42">'4-非流动资产汇总'!$D$30</definedName>
    <definedName name="sheet42_75" localSheetId="42">'4-非流动资产汇总'!$E$30</definedName>
    <definedName name="sheet42_76" localSheetId="42">'4-非流动资产汇总'!$C$31</definedName>
    <definedName name="sheet42_77" localSheetId="42">'4-非流动资产汇总'!$D$31</definedName>
    <definedName name="sheet42_78" localSheetId="42">'4-非流动资产汇总'!$E$31</definedName>
    <definedName name="sheet42_79" localSheetId="42">'4-非流动资产汇总'!$C$32</definedName>
    <definedName name="sheet42_8" localSheetId="42">'4-非流动资产汇总'!$D$8</definedName>
    <definedName name="sheet42_80" localSheetId="42">'4-非流动资产汇总'!$D$32</definedName>
    <definedName name="sheet42_81" localSheetId="42">'4-非流动资产汇总'!$E$32</definedName>
    <definedName name="sheet42_82" localSheetId="42">'4-非流动资产汇总'!$C$33</definedName>
    <definedName name="sheet42_83" localSheetId="42">'4-非流动资产汇总'!$D$33</definedName>
    <definedName name="sheet42_84" localSheetId="42">'4-非流动资产汇总'!$E$33</definedName>
    <definedName name="sheet42_85" localSheetId="42">'4-非流动资产汇总'!$C$34</definedName>
    <definedName name="sheet42_86" localSheetId="42">'4-非流动资产汇总'!$D$34</definedName>
    <definedName name="sheet42_87" localSheetId="42">'4-非流动资产汇总'!$E$34</definedName>
    <definedName name="sheet42_88" localSheetId="42">'4-非流动资产汇总'!$C$35</definedName>
    <definedName name="sheet42_89" localSheetId="42">'4-非流动资产汇总'!$D$35</definedName>
    <definedName name="sheet42_9" localSheetId="42">'4-非流动资产汇总'!$E$8</definedName>
    <definedName name="sheet42_90" localSheetId="42">'4-非流动资产汇总'!$E$35</definedName>
    <definedName name="sheet42_91" localSheetId="42">'4-非流动资产汇总'!$C$36</definedName>
    <definedName name="sheet42_92" localSheetId="42">'4-非流动资产汇总'!$D$36</definedName>
    <definedName name="sheet42_93" localSheetId="42">'4-非流动资产汇总'!$E$36</definedName>
    <definedName name="sheet42_94" localSheetId="42">'4-非流动资产汇总'!$C$37</definedName>
    <definedName name="sheet42_95" localSheetId="42">'4-非流动资产汇总'!$D$37</definedName>
    <definedName name="sheet42_96" localSheetId="42">'4-非流动资产汇总'!$E$37</definedName>
    <definedName name="sheet42_97" localSheetId="42">'4-非流动资产汇总'!$C$38</definedName>
    <definedName name="sheet42_98" localSheetId="42">'4-非流动资产汇总'!$D$38</definedName>
    <definedName name="sheet42_99" localSheetId="42">'4-非流动资产汇总'!$E$38</definedName>
    <definedName name="sheet43_1" localSheetId="43">'4-1债权投资'!$H$30</definedName>
    <definedName name="sheet43_10" localSheetId="43">'4-1债权投资'!$I$8</definedName>
    <definedName name="sheet43_11" localSheetId="43">'4-1债权投资'!$K$8</definedName>
    <definedName name="sheet43_12" localSheetId="43">'4-1债权投资'!$L$8</definedName>
    <definedName name="sheet43_13" localSheetId="43">'4-1债权投资'!$B$27</definedName>
    <definedName name="sheet43_14" localSheetId="43">'4-1债权投资'!$A$27</definedName>
    <definedName name="sheet43_15" localSheetId="43">'4-1债权投资'!$J$27</definedName>
    <definedName name="sheet43_16" localSheetId="43">'4-1债权投资'!$I$27</definedName>
    <definedName name="sheet43_17" localSheetId="43">'4-1债权投资'!$K$27</definedName>
    <definedName name="sheet43_18" localSheetId="43">'4-1债权投资'!$L$27</definedName>
    <definedName name="sheet43_19" localSheetId="43">'4-1债权投资'!$H$8</definedName>
    <definedName name="sheet43_2" localSheetId="43">'4-1债权投资'!$I$30</definedName>
    <definedName name="sheet43_20" localSheetId="43">'4-1债权投资'!$H$27</definedName>
    <definedName name="sheet43_21" localSheetId="43">'4-1债权投资'!$H$28</definedName>
    <definedName name="sheet43_22" localSheetId="43">'4-1债权投资'!$I$28</definedName>
    <definedName name="sheet43_23" localSheetId="43">'4-1债权投资'!$J$28</definedName>
    <definedName name="sheet43_24" localSheetId="43">'4-1债权投资'!$K$28</definedName>
    <definedName name="sheet43_25" localSheetId="43">'4-1债权投资'!$L$28</definedName>
    <definedName name="sheet43_26" localSheetId="43">'4-1债权投资'!$H$29</definedName>
    <definedName name="sheet43_27" localSheetId="43">'4-1债权投资'!$I$29</definedName>
    <definedName name="sheet43_28" localSheetId="43">'4-1债权投资'!$J$30</definedName>
    <definedName name="sheet43_29" localSheetId="43">'4-1债权投资'!$L$30</definedName>
    <definedName name="sheet43_3" localSheetId="43">'4-1债权投资'!$K$30</definedName>
    <definedName name="sheet43_30" localSheetId="43">'4-1债权投资'!$A$31</definedName>
    <definedName name="sheet43_31" localSheetId="43">'4-1债权投资'!$K$31</definedName>
    <definedName name="sheet43_32" localSheetId="43">'4-1债权投资'!$A$32</definedName>
    <definedName name="sheet43_4" localSheetId="43">'4-1债权投资'!$A$3</definedName>
    <definedName name="sheet43_5" localSheetId="43">'4-1债权投资'!$A$5</definedName>
    <definedName name="sheet43_6" localSheetId="43">'4-1债权投资'!$M$5</definedName>
    <definedName name="sheet43_7" localSheetId="43">'4-1债权投资'!$B$8</definedName>
    <definedName name="sheet43_8" localSheetId="43">'4-1债权投资'!$A$8</definedName>
    <definedName name="sheet43_9" localSheetId="43">'4-1债权投资'!$J$8</definedName>
    <definedName name="sheet44_1" localSheetId="44">'4-2其他债权投资'!$I$30</definedName>
    <definedName name="sheet44_10" localSheetId="44">'4-2其他债权投资'!$J$8</definedName>
    <definedName name="sheet44_11" localSheetId="44">'4-2其他债权投资'!$L$8</definedName>
    <definedName name="sheet44_12" localSheetId="44">'4-2其他债权投资'!$M$8</definedName>
    <definedName name="sheet44_13" localSheetId="44">'4-2其他债权投资'!$B$27</definedName>
    <definedName name="sheet44_14" localSheetId="44">'4-2其他债权投资'!$A$27</definedName>
    <definedName name="sheet44_15" localSheetId="44">'4-2其他债权投资'!$K$27</definedName>
    <definedName name="sheet44_16" localSheetId="44">'4-2其他债权投资'!$J$27</definedName>
    <definedName name="sheet44_17" localSheetId="44">'4-2其他债权投资'!$L$27</definedName>
    <definedName name="sheet44_18" localSheetId="44">'4-2其他债权投资'!$M$27</definedName>
    <definedName name="sheet44_19" localSheetId="44">'4-2其他债权投资'!$I$7</definedName>
    <definedName name="sheet44_2" localSheetId="44">'4-2其他债权投资'!$J$30</definedName>
    <definedName name="sheet44_20" localSheetId="44">'4-2其他债权投资'!$I$27</definedName>
    <definedName name="sheet44_21" localSheetId="44">'4-2其他债权投资'!$I$28</definedName>
    <definedName name="sheet44_22" localSheetId="44">'4-2其他债权投资'!$J$7</definedName>
    <definedName name="sheet44_23" localSheetId="44">'4-2其他债权投资'!$J$28</definedName>
    <definedName name="sheet44_24" localSheetId="44">'4-2其他债权投资'!$K$7</definedName>
    <definedName name="sheet44_25" localSheetId="44">'4-2其他债权投资'!$K$28</definedName>
    <definedName name="sheet44_26" localSheetId="44">'4-2其他债权投资'!$L$7</definedName>
    <definedName name="sheet44_27" localSheetId="44">'4-2其他债权投资'!$L$28</definedName>
    <definedName name="sheet44_28" localSheetId="44">'4-2其他债权投资'!$M$28</definedName>
    <definedName name="sheet44_29" localSheetId="44">'4-2其他债权投资'!$I$29</definedName>
    <definedName name="sheet44_3" localSheetId="44">'4-2其他债权投资'!$L$30</definedName>
    <definedName name="sheet44_30" localSheetId="44">'4-2其他债权投资'!$J$29</definedName>
    <definedName name="sheet44_31" localSheetId="44">'4-2其他债权投资'!$K$29</definedName>
    <definedName name="sheet44_32" localSheetId="44">'4-2其他债权投资'!$L$29</definedName>
    <definedName name="sheet44_33" localSheetId="44">'4-2其他债权投资'!$M$29</definedName>
    <definedName name="sheet44_34" localSheetId="44">'4-2其他债权投资'!$K$30</definedName>
    <definedName name="sheet44_35" localSheetId="44">'4-2其他债权投资'!$M$30</definedName>
    <definedName name="sheet44_36" localSheetId="44">'4-2其他债权投资'!$A$31</definedName>
    <definedName name="sheet44_37" localSheetId="44">'4-2其他债权投资'!$L$31</definedName>
    <definedName name="sheet44_38" localSheetId="44">'4-2其他债权投资'!$A$32</definedName>
    <definedName name="sheet44_39" localSheetId="44">'4-2其他债权投资'!$I$8</definedName>
    <definedName name="sheet44_4" localSheetId="44">'4-2其他债权投资'!$A$3</definedName>
    <definedName name="sheet44_5" localSheetId="44">'4-2其他债权投资'!$A$5</definedName>
    <definedName name="sheet44_6" localSheetId="44">'4-2其他债权投资'!$M$5</definedName>
    <definedName name="sheet44_7" localSheetId="44">'4-2其他债权投资'!$B$8</definedName>
    <definedName name="sheet44_8" localSheetId="44">'4-2其他债权投资'!$A$8</definedName>
    <definedName name="sheet44_9" localSheetId="44">'4-2其他债权投资'!$K$8</definedName>
    <definedName name="sheet45_1" localSheetId="45">'4-3长期应收'!$E$30</definedName>
    <definedName name="sheet45_10" localSheetId="45">'4-3长期应收'!$F$8</definedName>
    <definedName name="sheet45_11" localSheetId="45">'4-3长期应收'!$H$8</definedName>
    <definedName name="sheet45_12" localSheetId="45">'4-3长期应收'!$I$8</definedName>
    <definedName name="sheet45_13" localSheetId="45">'4-3长期应收'!$B$27</definedName>
    <definedName name="sheet45_14" localSheetId="45">'4-3长期应收'!$A$27</definedName>
    <definedName name="sheet45_15" localSheetId="45">'4-3长期应收'!$G$27</definedName>
    <definedName name="sheet45_16" localSheetId="45">'4-3长期应收'!$F$27</definedName>
    <definedName name="sheet45_17" localSheetId="45">'4-3长期应收'!$H$27</definedName>
    <definedName name="sheet45_18" localSheetId="45">'4-3长期应收'!$I$27</definedName>
    <definedName name="sheet45_19" localSheetId="45">'4-3长期应收'!$E$7</definedName>
    <definedName name="sheet45_2" localSheetId="45">'4-3长期应收'!$F$30</definedName>
    <definedName name="sheet45_20" localSheetId="45">'4-3长期应收'!$E$27</definedName>
    <definedName name="sheet45_21" localSheetId="45">'4-3长期应收'!$E$28</definedName>
    <definedName name="sheet45_22" localSheetId="45">'4-3长期应收'!$F$7</definedName>
    <definedName name="sheet45_23" localSheetId="45">'4-3长期应收'!$F$28</definedName>
    <definedName name="sheet45_24" localSheetId="45">'4-3长期应收'!$G$7</definedName>
    <definedName name="sheet45_25" localSheetId="45">'4-3长期应收'!$G$28</definedName>
    <definedName name="sheet45_26" localSheetId="45">'4-3长期应收'!$H$7</definedName>
    <definedName name="sheet45_27" localSheetId="45">'4-3长期应收'!$H$28</definedName>
    <definedName name="sheet45_28" localSheetId="45">'4-3长期应收'!$I$28</definedName>
    <definedName name="sheet45_29" localSheetId="45">'4-3长期应收'!$E$29</definedName>
    <definedName name="sheet45_3" localSheetId="45">'4-3长期应收'!$H$30</definedName>
    <definedName name="sheet45_30" localSheetId="45">'4-3长期应收'!$F$29</definedName>
    <definedName name="sheet45_31" localSheetId="45">'4-3长期应收'!$G$29</definedName>
    <definedName name="sheet45_32" localSheetId="45">'4-3长期应收'!$H$29</definedName>
    <definedName name="sheet45_33" localSheetId="45">'4-3长期应收'!$I$29</definedName>
    <definedName name="sheet45_34" localSheetId="45">'4-3长期应收'!$G$30</definedName>
    <definedName name="sheet45_35" localSheetId="45">'4-3长期应收'!$I$30</definedName>
    <definedName name="sheet45_36" localSheetId="45">'4-3长期应收'!$A$31</definedName>
    <definedName name="sheet45_37" localSheetId="45">'4-3长期应收'!$H$31</definedName>
    <definedName name="sheet45_38" localSheetId="45">'4-3长期应收'!$A$32</definedName>
    <definedName name="sheet45_39" localSheetId="45">'4-3长期应收'!$E$8</definedName>
    <definedName name="sheet45_4" localSheetId="45">'4-3长期应收'!$A$3</definedName>
    <definedName name="sheet45_5" localSheetId="45">'4-3长期应收'!$A$5</definedName>
    <definedName name="sheet45_6" localSheetId="45">'4-3长期应收'!$I$5</definedName>
    <definedName name="sheet45_7" localSheetId="45">'4-3长期应收'!$B$8</definedName>
    <definedName name="sheet45_8" localSheetId="45">'4-3长期应收'!$A$8</definedName>
    <definedName name="sheet45_9" localSheetId="45">'4-3长期应收'!$G$8</definedName>
    <definedName name="sheet46_1" localSheetId="46">'4-4股权投资'!$I$28</definedName>
    <definedName name="sheet46_10" localSheetId="46">'4-4股权投资'!$A$3</definedName>
    <definedName name="sheet46_100" localSheetId="46">'4-4股权投资'!$V$22</definedName>
    <definedName name="sheet46_101" localSheetId="46">'4-4股权投资'!$U$22</definedName>
    <definedName name="sheet46_102" localSheetId="46">'4-4股权投资'!$W$22</definedName>
    <definedName name="sheet46_103" localSheetId="46">'4-4股权投资'!$R$23</definedName>
    <definedName name="sheet46_104" localSheetId="46">'4-4股权投资'!$Q$23</definedName>
    <definedName name="sheet46_105" localSheetId="46">'4-4股权投资'!$S$23</definedName>
    <definedName name="sheet46_106" localSheetId="46">'4-4股权投资'!$E$23</definedName>
    <definedName name="sheet46_107" localSheetId="46">'4-4股权投资'!$V$23</definedName>
    <definedName name="sheet46_108" localSheetId="46">'4-4股权投资'!$U$23</definedName>
    <definedName name="sheet46_109" localSheetId="46">'4-4股权投资'!$W$23</definedName>
    <definedName name="sheet46_11" localSheetId="46">'4-4股权投资'!$A$5</definedName>
    <definedName name="sheet46_110" localSheetId="46">'4-4股权投资'!$R$24</definedName>
    <definedName name="sheet46_111" localSheetId="46">'4-4股权投资'!$Q$24</definedName>
    <definedName name="sheet46_112" localSheetId="46">'4-4股权投资'!$S$24</definedName>
    <definedName name="sheet46_113" localSheetId="46">'4-4股权投资'!$E$24</definedName>
    <definedName name="sheet46_114" localSheetId="46">'4-4股权投资'!$V$24</definedName>
    <definedName name="sheet46_115" localSheetId="46">'4-4股权投资'!$U$24</definedName>
    <definedName name="sheet46_116" localSheetId="46">'4-4股权投资'!$W$24</definedName>
    <definedName name="sheet46_117" localSheetId="46">'4-4股权投资'!$R$25</definedName>
    <definedName name="sheet46_118" localSheetId="46">'4-4股权投资'!$Q$25</definedName>
    <definedName name="sheet46_119" localSheetId="46">'4-4股权投资'!$S$25</definedName>
    <definedName name="sheet46_12" localSheetId="46">'4-4股权投资'!$M$5</definedName>
    <definedName name="sheet46_120" localSheetId="46">'4-4股权投资'!$E$25</definedName>
    <definedName name="sheet46_121" localSheetId="46">'4-4股权投资'!$V$25</definedName>
    <definedName name="sheet46_122" localSheetId="46">'4-4股权投资'!$U$25</definedName>
    <definedName name="sheet46_123" localSheetId="46">'4-4股权投资'!$W$25</definedName>
    <definedName name="sheet46_124" localSheetId="46">'4-4股权投资'!$R$26</definedName>
    <definedName name="sheet46_125" localSheetId="46">'4-4股权投资'!$Q$26</definedName>
    <definedName name="sheet46_126" localSheetId="46">'4-4股权投资'!$S$26</definedName>
    <definedName name="sheet46_127" localSheetId="46">'4-4股权投资'!$E$26</definedName>
    <definedName name="sheet46_128" localSheetId="46">'4-4股权投资'!$V$26</definedName>
    <definedName name="sheet46_129" localSheetId="46">'4-4股权投资'!$U$26</definedName>
    <definedName name="sheet46_13" localSheetId="46">'4-4股权投资'!$B$8</definedName>
    <definedName name="sheet46_130" localSheetId="46">'4-4股权投资'!$W$26</definedName>
    <definedName name="sheet46_131" localSheetId="46">'4-4股权投资'!$B$27</definedName>
    <definedName name="sheet46_132" localSheetId="46">'4-4股权投资'!$A$27</definedName>
    <definedName name="sheet46_133" localSheetId="46">'4-4股权投资'!$K$27</definedName>
    <definedName name="sheet46_134" localSheetId="46">'4-4股权投资'!$J$27</definedName>
    <definedName name="sheet46_135" localSheetId="46">'4-4股权投资'!$L$27</definedName>
    <definedName name="sheet46_136" localSheetId="46">'4-4股权投资'!$M$27</definedName>
    <definedName name="sheet46_137" localSheetId="46">'4-4股权投资'!$R$27</definedName>
    <definedName name="sheet46_138" localSheetId="46">'4-4股权投资'!$Q$27</definedName>
    <definedName name="sheet46_139" localSheetId="46">'4-4股权投资'!$S$27</definedName>
    <definedName name="sheet46_14" localSheetId="46">'4-4股权投资'!$A$8</definedName>
    <definedName name="sheet46_140" localSheetId="46">'4-4股权投资'!$E$27</definedName>
    <definedName name="sheet46_141" localSheetId="46">'4-4股权投资'!$V$27</definedName>
    <definedName name="sheet46_142" localSheetId="46">'4-4股权投资'!$U$27</definedName>
    <definedName name="sheet46_143" localSheetId="46">'4-4股权投资'!$W$27</definedName>
    <definedName name="sheet46_144" localSheetId="46">'4-4股权投资'!$I$7</definedName>
    <definedName name="sheet46_145" localSheetId="46">'4-4股权投资'!$I$27</definedName>
    <definedName name="sheet46_146" localSheetId="46">'4-4股权投资'!$J$7</definedName>
    <definedName name="sheet46_147" localSheetId="46">'4-4股权投资'!$K$7</definedName>
    <definedName name="sheet46_148" localSheetId="46">'4-4股权投资'!$K$28</definedName>
    <definedName name="sheet46_149" localSheetId="46">'4-4股权投资'!$L$7</definedName>
    <definedName name="sheet46_15" localSheetId="46">'4-4股权投资'!$K$8</definedName>
    <definedName name="sheet46_150" localSheetId="46">'4-4股权投资'!$R$28</definedName>
    <definedName name="sheet46_151" localSheetId="46">'4-4股权投资'!$Q$28</definedName>
    <definedName name="sheet46_152" localSheetId="46">'4-4股权投资'!$S$28</definedName>
    <definedName name="sheet46_153" localSheetId="46">'4-4股权投资'!$E$28</definedName>
    <definedName name="sheet46_154" localSheetId="46">'4-4股权投资'!$V$28</definedName>
    <definedName name="sheet46_155" localSheetId="46">'4-4股权投资'!$U$28</definedName>
    <definedName name="sheet46_156" localSheetId="46">'4-4股权投资'!$W$28</definedName>
    <definedName name="sheet46_157" localSheetId="46">'4-4股权投资'!$R$29</definedName>
    <definedName name="sheet46_158" localSheetId="46">'4-4股权投资'!$Q$29</definedName>
    <definedName name="sheet46_159" localSheetId="46">'4-4股权投资'!$S$29</definedName>
    <definedName name="sheet46_16" localSheetId="46">'4-4股权投资'!$J$8</definedName>
    <definedName name="sheet46_160" localSheetId="46">'4-4股权投资'!$E$29</definedName>
    <definedName name="sheet46_161" localSheetId="46">'4-4股权投资'!$V$29</definedName>
    <definedName name="sheet46_162" localSheetId="46">'4-4股权投资'!$U$29</definedName>
    <definedName name="sheet46_163" localSheetId="46">'4-4股权投资'!$W$29</definedName>
    <definedName name="sheet46_164" localSheetId="46">'4-4股权投资'!$M$30</definedName>
    <definedName name="sheet46_165" localSheetId="46">'4-4股权投资'!$A$31</definedName>
    <definedName name="sheet46_166" localSheetId="46">'4-4股权投资'!$L$31</definedName>
    <definedName name="sheet46_167" localSheetId="46">'4-4股权投资'!$A$32</definedName>
    <definedName name="sheet46_168" localSheetId="46">'4-4股权投资'!$K$30</definedName>
    <definedName name="sheet46_169" localSheetId="46">'4-4股权投资'!$I$8</definedName>
    <definedName name="sheet46_17" localSheetId="46">'4-4股权投资'!$L$8</definedName>
    <definedName name="sheet46_170" localSheetId="46">'4-4股权投资'!$H$8</definedName>
    <definedName name="sheet46_171" localSheetId="46">'4-4股权投资'!$H$30</definedName>
    <definedName name="sheet46_18" localSheetId="46">'4-4股权投资'!$M$8</definedName>
    <definedName name="sheet46_19" localSheetId="46">'4-4股权投资'!$R$8</definedName>
    <definedName name="sheet46_2" localSheetId="46">'4-4股权投资'!$J$28</definedName>
    <definedName name="sheet46_20" localSheetId="46">'4-4股权投资'!$Q$8</definedName>
    <definedName name="sheet46_21" localSheetId="46">'4-4股权投资'!$S$8</definedName>
    <definedName name="sheet46_22" localSheetId="46">'4-4股权投资'!$E$8</definedName>
    <definedName name="sheet46_23" localSheetId="46">'4-4股权投资'!$V$8</definedName>
    <definedName name="sheet46_24" localSheetId="46">'4-4股权投资'!$U$8</definedName>
    <definedName name="sheet46_25" localSheetId="46">'4-4股权投资'!$W$8</definedName>
    <definedName name="sheet46_26" localSheetId="46">'4-4股权投资'!$R$9</definedName>
    <definedName name="sheet46_27" localSheetId="46">'4-4股权投资'!$Q$9</definedName>
    <definedName name="sheet46_28" localSheetId="46">'4-4股权投资'!$S$9</definedName>
    <definedName name="sheet46_29" localSheetId="46">'4-4股权投资'!$E$9</definedName>
    <definedName name="sheet46_3" localSheetId="46">'4-4股权投资'!$L$28</definedName>
    <definedName name="sheet46_30" localSheetId="46">'4-4股权投资'!$V$9</definedName>
    <definedName name="sheet46_31" localSheetId="46">'4-4股权投资'!$U$9</definedName>
    <definedName name="sheet46_32" localSheetId="46">'4-4股权投资'!$W$9</definedName>
    <definedName name="sheet46_33" localSheetId="46">'4-4股权投资'!$R$10</definedName>
    <definedName name="sheet46_34" localSheetId="46">'4-4股权投资'!$Q$10</definedName>
    <definedName name="sheet46_35" localSheetId="46">'4-4股权投资'!$S$10</definedName>
    <definedName name="sheet46_36" localSheetId="46">'4-4股权投资'!$E$10</definedName>
    <definedName name="sheet46_37" localSheetId="46">'4-4股权投资'!$V$10</definedName>
    <definedName name="sheet46_38" localSheetId="46">'4-4股权投资'!$U$10</definedName>
    <definedName name="sheet46_39" localSheetId="46">'4-4股权投资'!$W$10</definedName>
    <definedName name="sheet46_4" localSheetId="46">'4-4股权投资'!$I$29</definedName>
    <definedName name="sheet46_40" localSheetId="46">'4-4股权投资'!$R$11</definedName>
    <definedName name="sheet46_41" localSheetId="46">'4-4股权投资'!$Q$11</definedName>
    <definedName name="sheet46_42" localSheetId="46">'4-4股权投资'!$S$11</definedName>
    <definedName name="sheet46_43" localSheetId="46">'4-4股权投资'!$E$11</definedName>
    <definedName name="sheet46_44" localSheetId="46">'4-4股权投资'!$V$11</definedName>
    <definedName name="sheet46_45" localSheetId="46">'4-4股权投资'!$U$11</definedName>
    <definedName name="sheet46_46" localSheetId="46">'4-4股权投资'!$W$11</definedName>
    <definedName name="sheet46_47" localSheetId="46">'4-4股权投资'!$R$12</definedName>
    <definedName name="sheet46_48" localSheetId="46">'4-4股权投资'!$Q$12</definedName>
    <definedName name="sheet46_49" localSheetId="46">'4-4股权投资'!$S$12</definedName>
    <definedName name="sheet46_5" localSheetId="46">'4-4股权投资'!$J$29</definedName>
    <definedName name="sheet46_50" localSheetId="46">'4-4股权投资'!$E$12</definedName>
    <definedName name="sheet46_51" localSheetId="46">'4-4股权投资'!$V$12</definedName>
    <definedName name="sheet46_52" localSheetId="46">'4-4股权投资'!$U$12</definedName>
    <definedName name="sheet46_53" localSheetId="46">'4-4股权投资'!$W$12</definedName>
    <definedName name="sheet46_54" localSheetId="46">'4-4股权投资'!$R$13</definedName>
    <definedName name="sheet46_55" localSheetId="46">'4-4股权投资'!$Q$13</definedName>
    <definedName name="sheet46_56" localSheetId="46">'4-4股权投资'!$S$13</definedName>
    <definedName name="sheet46_57" localSheetId="46">'4-4股权投资'!$E$13</definedName>
    <definedName name="sheet46_58" localSheetId="46">'4-4股权投资'!$V$13</definedName>
    <definedName name="sheet46_59" localSheetId="46">'4-4股权投资'!$U$13</definedName>
    <definedName name="sheet46_6" localSheetId="46">'4-4股权投资'!$L$29</definedName>
    <definedName name="sheet46_60" localSheetId="46">'4-4股权投资'!$W$13</definedName>
    <definedName name="sheet46_61" localSheetId="46">'4-4股权投资'!$R$14</definedName>
    <definedName name="sheet46_62" localSheetId="46">'4-4股权投资'!$Q$14</definedName>
    <definedName name="sheet46_63" localSheetId="46">'4-4股权投资'!$S$14</definedName>
    <definedName name="sheet46_64" localSheetId="46">'4-4股权投资'!$E$14</definedName>
    <definedName name="sheet46_65" localSheetId="46">'4-4股权投资'!$V$14</definedName>
    <definedName name="sheet46_66" localSheetId="46">'4-4股权投资'!$U$14</definedName>
    <definedName name="sheet46_67" localSheetId="46">'4-4股权投资'!$W$14</definedName>
    <definedName name="sheet46_68" localSheetId="46">'4-4股权投资'!$R$15</definedName>
    <definedName name="sheet46_69" localSheetId="46">'4-4股权投资'!$Q$15</definedName>
    <definedName name="sheet46_7" localSheetId="46">'4-4股权投资'!$I$30</definedName>
    <definedName name="sheet46_70" localSheetId="46">'4-4股权投资'!$S$15</definedName>
    <definedName name="sheet46_71" localSheetId="46">'4-4股权投资'!$E$15</definedName>
    <definedName name="sheet46_72" localSheetId="46">'4-4股权投资'!$V$15</definedName>
    <definedName name="sheet46_73" localSheetId="46">'4-4股权投资'!$U$15</definedName>
    <definedName name="sheet46_74" localSheetId="46">'4-4股权投资'!$W$15</definedName>
    <definedName name="sheet46_75" localSheetId="46">'4-4股权投资'!$R$16</definedName>
    <definedName name="sheet46_76" localSheetId="46">'4-4股权投资'!$Q$16</definedName>
    <definedName name="sheet46_77" localSheetId="46">'4-4股权投资'!$S$16</definedName>
    <definedName name="sheet46_78" localSheetId="46">'4-4股权投资'!$E$16</definedName>
    <definedName name="sheet46_79" localSheetId="46">'4-4股权投资'!$V$16</definedName>
    <definedName name="sheet46_8" localSheetId="46">'4-4股权投资'!$J$30</definedName>
    <definedName name="sheet46_80" localSheetId="46">'4-4股权投资'!$U$16</definedName>
    <definedName name="sheet46_81" localSheetId="46">'4-4股权投资'!$W$16</definedName>
    <definedName name="sheet46_82" localSheetId="46">'4-4股权投资'!$R$20</definedName>
    <definedName name="sheet46_83" localSheetId="46">'4-4股权投资'!$Q$20</definedName>
    <definedName name="sheet46_84" localSheetId="46">'4-4股权投资'!$S$20</definedName>
    <definedName name="sheet46_85" localSheetId="46">'4-4股权投资'!$E$20</definedName>
    <definedName name="sheet46_86" localSheetId="46">'4-4股权投资'!$V$20</definedName>
    <definedName name="sheet46_87" localSheetId="46">'4-4股权投资'!$U$20</definedName>
    <definedName name="sheet46_88" localSheetId="46">'4-4股权投资'!$W$20</definedName>
    <definedName name="sheet46_89" localSheetId="46">'4-4股权投资'!$R$21</definedName>
    <definedName name="sheet46_9" localSheetId="46">'4-4股权投资'!$L$30</definedName>
    <definedName name="sheet46_90" localSheetId="46">'4-4股权投资'!$Q$21</definedName>
    <definedName name="sheet46_91" localSheetId="46">'4-4股权投资'!$S$21</definedName>
    <definedName name="sheet46_92" localSheetId="46">'4-4股权投资'!$E$21</definedName>
    <definedName name="sheet46_93" localSheetId="46">'4-4股权投资'!$V$21</definedName>
    <definedName name="sheet46_94" localSheetId="46">'4-4股权投资'!$U$21</definedName>
    <definedName name="sheet46_95" localSheetId="46">'4-4股权投资'!$W$21</definedName>
    <definedName name="sheet46_96" localSheetId="46">'4-4股权投资'!$R$22</definedName>
    <definedName name="sheet46_97" localSheetId="46">'4-4股权投资'!$Q$22</definedName>
    <definedName name="sheet46_98" localSheetId="46">'4-4股权投资'!$S$22</definedName>
    <definedName name="sheet46_99" localSheetId="46">'4-4股权投资'!$E$22</definedName>
    <definedName name="sheet47_1" localSheetId="47">'4-5其他权益工具投资'!$H$30</definedName>
    <definedName name="sheet47_10" localSheetId="47">'4-5其他权益工具投资'!$A$8</definedName>
    <definedName name="sheet47_1000">'4-5其他权益工具投资'!$H$8</definedName>
    <definedName name="sheet47_11" localSheetId="47">'4-5其他权益工具投资'!$J$8</definedName>
    <definedName name="sheet47_12" localSheetId="47">'4-5其他权益工具投资'!$I$8</definedName>
    <definedName name="sheet47_13" localSheetId="47">'4-5其他权益工具投资'!$K$8</definedName>
    <definedName name="sheet47_14" localSheetId="47">'4-5其他权益工具投资'!$L$8</definedName>
    <definedName name="sheet47_15" localSheetId="47">'4-5其他权益工具投资'!$B$27</definedName>
    <definedName name="sheet47_16" localSheetId="47">'4-5其他权益工具投资'!$A$27</definedName>
    <definedName name="sheet47_17" localSheetId="47">'4-5其他权益工具投资'!$J$27</definedName>
    <definedName name="sheet47_18" localSheetId="47">'4-5其他权益工具投资'!$I$27</definedName>
    <definedName name="sheet47_19" localSheetId="47">'4-5其他权益工具投资'!$K$27</definedName>
    <definedName name="sheet47_2" localSheetId="47">'4-5其他权益工具投资'!$I$30</definedName>
    <definedName name="sheet47_20" localSheetId="47">'4-5其他权益工具投资'!$L$27</definedName>
    <definedName name="sheet47_21" localSheetId="47">'4-5其他权益工具投资'!$H$7</definedName>
    <definedName name="sheet47_22" localSheetId="47">'4-5其他权益工具投资'!$H$27</definedName>
    <definedName name="sheet47_23" localSheetId="47">'4-5其他权益工具投资'!$H$28</definedName>
    <definedName name="sheet47_24" localSheetId="47">'4-5其他权益工具投资'!$I$7</definedName>
    <definedName name="sheet47_25" localSheetId="47">'4-5其他权益工具投资'!$I$28</definedName>
    <definedName name="sheet47_26" localSheetId="47">'4-5其他权益工具投资'!$J$7</definedName>
    <definedName name="sheet47_27" localSheetId="47">'4-5其他权益工具投资'!$J$28</definedName>
    <definedName name="sheet47_28" localSheetId="47">'4-5其他权益工具投资'!$K$7</definedName>
    <definedName name="sheet47_29" localSheetId="47">'4-5其他权益工具投资'!$K$28</definedName>
    <definedName name="sheet47_3" localSheetId="47">'4-5其他权益工具投资'!$K$30</definedName>
    <definedName name="sheet47_30" localSheetId="47">'4-5其他权益工具投资'!$L$28</definedName>
    <definedName name="sheet47_31" localSheetId="47">'4-5其他权益工具投资'!$H$29</definedName>
    <definedName name="sheet47_32" localSheetId="47">'4-5其他权益工具投资'!$I$29</definedName>
    <definedName name="sheet47_33" localSheetId="47">'4-5其他权益工具投资'!$J$29</definedName>
    <definedName name="sheet47_34" localSheetId="47">'4-5其他权益工具投资'!$K$29</definedName>
    <definedName name="sheet47_35" localSheetId="47">'4-5其他权益工具投资'!$L$29</definedName>
    <definedName name="sheet47_36" localSheetId="47">'4-5其他权益工具投资'!$A$31</definedName>
    <definedName name="sheet47_37" localSheetId="47">'4-5其他权益工具投资'!$K$31</definedName>
    <definedName name="sheet47_38" localSheetId="47">'4-5其他权益工具投资'!$A$32</definedName>
    <definedName name="sheet47_39" localSheetId="47">'4-5其他权益工具投资'!$M$8</definedName>
    <definedName name="sheet47_4" localSheetId="47">'4-5其他权益工具投资'!$J$30</definedName>
    <definedName name="sheet47_40" localSheetId="47">'4-5其他权益工具投资'!$M$27</definedName>
    <definedName name="sheet47_41" localSheetId="47">'4-5其他权益工具投资'!$M$30</definedName>
    <definedName name="sheet47_5" localSheetId="47">'4-5其他权益工具投资'!$L$30</definedName>
    <definedName name="sheet47_6" localSheetId="47">'4-5其他权益工具投资'!$A$3</definedName>
    <definedName name="sheet47_7" localSheetId="47">'4-5其他权益工具投资'!$A$5</definedName>
    <definedName name="sheet47_8" localSheetId="47">'4-5其他权益工具投资'!$L$5</definedName>
    <definedName name="sheet47_9" localSheetId="47">'4-5其他权益工具投资'!$B$8</definedName>
    <definedName name="sheet48_1" localSheetId="48">'4-6其他非流动金融资产'!$I$30</definedName>
    <definedName name="sheet48_10" localSheetId="48">'4-6其他非流动金融资产'!$J$8</definedName>
    <definedName name="sheet48_11" localSheetId="48">'4-6其他非流动金融资产'!$L$8</definedName>
    <definedName name="sheet48_12" localSheetId="48">'4-6其他非流动金融资产'!$M$8</definedName>
    <definedName name="sheet48_13" localSheetId="48">'4-6其他非流动金融资产'!$B$27</definedName>
    <definedName name="sheet48_14" localSheetId="48">'4-6其他非流动金融资产'!$A$27</definedName>
    <definedName name="sheet48_15" localSheetId="48">'4-6其他非流动金融资产'!$K$27</definedName>
    <definedName name="sheet48_16" localSheetId="48">'4-6其他非流动金融资产'!$J$27</definedName>
    <definedName name="sheet48_17" localSheetId="48">'4-6其他非流动金融资产'!$L$27</definedName>
    <definedName name="sheet48_18" localSheetId="48">'4-6其他非流动金融资产'!$M$27</definedName>
    <definedName name="sheet48_19" localSheetId="48">'4-6其他非流动金融资产'!$I$7</definedName>
    <definedName name="sheet48_2" localSheetId="48">'4-6其他非流动金融资产'!$J$30</definedName>
    <definedName name="sheet48_20" localSheetId="48">'4-6其他非流动金融资产'!$I$27</definedName>
    <definedName name="sheet48_21" localSheetId="48">'4-6其他非流动金融资产'!$I$28</definedName>
    <definedName name="sheet48_22" localSheetId="48">'4-6其他非流动金融资产'!$J$7</definedName>
    <definedName name="sheet48_23" localSheetId="48">'4-6其他非流动金融资产'!$J$28</definedName>
    <definedName name="sheet48_24" localSheetId="48">'4-6其他非流动金融资产'!$K$7</definedName>
    <definedName name="sheet48_25" localSheetId="48">'4-6其他非流动金融资产'!$K$28</definedName>
    <definedName name="sheet48_26" localSheetId="48">'4-6其他非流动金融资产'!$L$7</definedName>
    <definedName name="sheet48_27" localSheetId="48">'4-6其他非流动金融资产'!$L$28</definedName>
    <definedName name="sheet48_28" localSheetId="48">'4-6其他非流动金融资产'!$M$28</definedName>
    <definedName name="sheet48_29" localSheetId="48">'4-6其他非流动金融资产'!$I$29</definedName>
    <definedName name="sheet48_3" localSheetId="48">'4-6其他非流动金融资产'!$L$30</definedName>
    <definedName name="sheet48_30" localSheetId="48">'4-6其他非流动金融资产'!$J$29</definedName>
    <definedName name="sheet48_31" localSheetId="48">'4-6其他非流动金融资产'!$K$29</definedName>
    <definedName name="sheet48_32" localSheetId="48">'4-6其他非流动金融资产'!$L$29</definedName>
    <definedName name="sheet48_33" localSheetId="48">'4-6其他非流动金融资产'!$M$29</definedName>
    <definedName name="sheet48_34" localSheetId="48">'4-6其他非流动金融资产'!$K$30</definedName>
    <definedName name="sheet48_35" localSheetId="48">'4-6其他非流动金融资产'!$M$30</definedName>
    <definedName name="sheet48_36" localSheetId="48">'4-6其他非流动金融资产'!$A$31</definedName>
    <definedName name="sheet48_37" localSheetId="48">'4-6其他非流动金融资产'!$L$31</definedName>
    <definedName name="sheet48_38" localSheetId="48">'4-6其他非流动金融资产'!$A$32</definedName>
    <definedName name="sheet48_39" localSheetId="48">'4-6其他非流动金融资产'!$I$8</definedName>
    <definedName name="sheet48_4" localSheetId="48">'4-6其他非流动金融资产'!$A$3</definedName>
    <definedName name="sheet48_40" localSheetId="48">'4-6其他非流动金融资产'!$F$8</definedName>
    <definedName name="sheet48_41" localSheetId="48">'4-6其他非流动金融资产'!$F$30</definedName>
    <definedName name="sheet48_5" localSheetId="48">'4-6其他非流动金融资产'!$A$5</definedName>
    <definedName name="sheet48_6" localSheetId="48">'4-6其他非流动金融资产'!$M$5</definedName>
    <definedName name="sheet48_7" localSheetId="48">'4-6其他非流动金融资产'!$B$8</definedName>
    <definedName name="sheet48_8" localSheetId="48">'4-6其他非流动金融资产'!$A$8</definedName>
    <definedName name="sheet48_9" localSheetId="48">'4-6其他非流动金融资产'!$K$8</definedName>
    <definedName name="sheet49_1" localSheetId="49">'4-7投资性房地产汇总'!$C$25</definedName>
    <definedName name="sheet49_10" localSheetId="49">'4-7投资性房地产汇总'!$H$5</definedName>
    <definedName name="sheet49_11" localSheetId="49">'4-7投资性房地产汇总'!$C$7</definedName>
    <definedName name="sheet49_12" localSheetId="49">'4-7投资性房地产汇总'!$D$7</definedName>
    <definedName name="sheet49_13" localSheetId="49">'4-7投资性房地产汇总'!$E$7</definedName>
    <definedName name="sheet49_14" localSheetId="49">'4-7投资性房地产汇总'!$F$7</definedName>
    <definedName name="sheet49_15" localSheetId="49">'4-7投资性房地产汇总'!$G$7</definedName>
    <definedName name="sheet49_16" localSheetId="49">'4-7投资性房地产汇总'!$H$7</definedName>
    <definedName name="sheet49_17" localSheetId="49">'4-7投资性房地产汇总'!$C$8</definedName>
    <definedName name="sheet49_18" localSheetId="49">'4-7投资性房地产汇总'!$D$8</definedName>
    <definedName name="sheet49_19" localSheetId="49">'4-7投资性房地产汇总'!$F$8</definedName>
    <definedName name="sheet49_2" localSheetId="49">'4-7投资性房地产汇总'!$D$25</definedName>
    <definedName name="sheet49_20" localSheetId="49">'4-7投资性房地产汇总'!$G$8</definedName>
    <definedName name="sheet49_21" localSheetId="49">'4-7投资性房地产汇总'!$H$8</definedName>
    <definedName name="sheet49_22" localSheetId="49">'4-7投资性房地产汇总'!$C$9</definedName>
    <definedName name="sheet49_23" localSheetId="49">'4-7投资性房地产汇总'!$D$9</definedName>
    <definedName name="sheet49_24" localSheetId="49">'4-7投资性房地产汇总'!$E$9</definedName>
    <definedName name="sheet49_25" localSheetId="49">'4-7投资性房地产汇总'!$F$9</definedName>
    <definedName name="sheet49_26" localSheetId="49">'4-7投资性房地产汇总'!$G$9</definedName>
    <definedName name="sheet49_27" localSheetId="49">'4-7投资性房地产汇总'!$H$9</definedName>
    <definedName name="sheet49_28" localSheetId="49">'4-7投资性房地产汇总'!$C$10</definedName>
    <definedName name="sheet49_29" localSheetId="49">'4-7投资性房地产汇总'!$D$10</definedName>
    <definedName name="sheet49_3" localSheetId="49">'4-7投资性房地产汇总'!$F$27</definedName>
    <definedName name="sheet49_30" localSheetId="49">'4-7投资性房地产汇总'!$F$10</definedName>
    <definedName name="sheet49_31" localSheetId="49">'4-7投资性房地产汇总'!$G$10</definedName>
    <definedName name="sheet49_32" localSheetId="49">'4-7投资性房地产汇总'!$C$24</definedName>
    <definedName name="sheet49_33" localSheetId="49">'4-7投资性房地产汇总'!$D$24</definedName>
    <definedName name="sheet49_34" localSheetId="49">'4-7投资性房地产汇总'!$E$24</definedName>
    <definedName name="sheet49_35" localSheetId="49">'4-7投资性房地产汇总'!$E$25</definedName>
    <definedName name="sheet49_36" localSheetId="49">'4-7投资性房地产汇总'!$F$24</definedName>
    <definedName name="sheet49_37" localSheetId="49">'4-7投资性房地产汇总'!$F$25</definedName>
    <definedName name="sheet49_38" localSheetId="49">'4-7投资性房地产汇总'!$G$25</definedName>
    <definedName name="sheet49_39" localSheetId="49">'4-7投资性房地产汇总'!$H$25</definedName>
    <definedName name="sheet49_4" localSheetId="49">'4-7投资性房地产汇总'!$C$26</definedName>
    <definedName name="sheet49_40" localSheetId="49">'4-7投资性房地产汇总'!$G$26</definedName>
    <definedName name="sheet49_41" localSheetId="49">'4-7投资性房地产汇总'!$H$26</definedName>
    <definedName name="sheet49_42" localSheetId="49">'4-7投资性房地产汇总'!$F$26</definedName>
    <definedName name="sheet49_43" localSheetId="49">'4-7投资性房地产汇总'!$G$27</definedName>
    <definedName name="sheet49_44" localSheetId="49">'4-7投资性房地产汇总'!$H$27</definedName>
    <definedName name="sheet49_45" localSheetId="49">'4-7投资性房地产汇总'!$F$28</definedName>
    <definedName name="sheet49_5" localSheetId="49">'4-7投资性房地产汇总'!$D$26</definedName>
    <definedName name="sheet49_6" localSheetId="49">'4-7投资性房地产汇总'!$C$27</definedName>
    <definedName name="sheet49_7" localSheetId="49">'4-7投资性房地产汇总'!$D$27</definedName>
    <definedName name="sheet49_8" localSheetId="49">'4-7投资性房地产汇总'!$A$3</definedName>
    <definedName name="sheet49_9" localSheetId="49">'4-7投资性房地产汇总'!$A$5</definedName>
    <definedName name="sheet5_1" localSheetId="5">基本信息输入表!$M$7</definedName>
    <definedName name="sheet5_10" localSheetId="5">基本信息输入表!$M$16</definedName>
    <definedName name="sheet5_100" localSheetId="5">基本信息输入表!$Q$48</definedName>
    <definedName name="sheet5_101" localSheetId="5">基本信息输入表!$O$48</definedName>
    <definedName name="sheet5_102" localSheetId="5">基本信息输入表!$M$49</definedName>
    <definedName name="sheet5_103" localSheetId="5">基本信息输入表!$Q$49</definedName>
    <definedName name="sheet5_104" localSheetId="5">基本信息输入表!$O$49</definedName>
    <definedName name="sheet5_105" localSheetId="5">基本信息输入表!$M$50</definedName>
    <definedName name="sheet5_106" localSheetId="5">基本信息输入表!$Q$50</definedName>
    <definedName name="sheet5_107" localSheetId="5">基本信息输入表!$O$50</definedName>
    <definedName name="sheet5_108" localSheetId="5">基本信息输入表!$M$51</definedName>
    <definedName name="sheet5_109" localSheetId="5">基本信息输入表!$Q$51</definedName>
    <definedName name="sheet5_11" localSheetId="5">基本信息输入表!$Q$16</definedName>
    <definedName name="sheet5_110" localSheetId="5">基本信息输入表!$O$51</definedName>
    <definedName name="sheet5_111" localSheetId="5">基本信息输入表!$Q$52</definedName>
    <definedName name="sheet5_112" localSheetId="5">基本信息输入表!$M$53</definedName>
    <definedName name="sheet5_113" localSheetId="5">基本信息输入表!$Q$53</definedName>
    <definedName name="sheet5_114" localSheetId="5">基本信息输入表!$O$53</definedName>
    <definedName name="sheet5_115" localSheetId="5">基本信息输入表!$M$54</definedName>
    <definedName name="sheet5_116" localSheetId="5">基本信息输入表!$Q$54</definedName>
    <definedName name="sheet5_117" localSheetId="5">基本信息输入表!$O$54</definedName>
    <definedName name="sheet5_118" localSheetId="5">基本信息输入表!$M$55</definedName>
    <definedName name="sheet5_119" localSheetId="5">基本信息输入表!$Q$55</definedName>
    <definedName name="sheet5_12" localSheetId="5">基本信息输入表!$O$16</definedName>
    <definedName name="sheet5_120" localSheetId="5">基本信息输入表!$O$55</definedName>
    <definedName name="sheet5_121" localSheetId="5">基本信息输入表!$M$56</definedName>
    <definedName name="sheet5_122" localSheetId="5">基本信息输入表!$Q$56</definedName>
    <definedName name="sheet5_123" localSheetId="5">基本信息输入表!$O$56</definedName>
    <definedName name="sheet5_124" localSheetId="5">基本信息输入表!$Q$57</definedName>
    <definedName name="sheet5_125" localSheetId="5">基本信息输入表!$M$58</definedName>
    <definedName name="sheet5_126" localSheetId="5">基本信息输入表!$Q$58</definedName>
    <definedName name="sheet5_127" localSheetId="5">基本信息输入表!$O$58</definedName>
    <definedName name="sheet5_128" localSheetId="5">基本信息输入表!$M$59</definedName>
    <definedName name="sheet5_129" localSheetId="5">基本信息输入表!$Q$59</definedName>
    <definedName name="sheet5_13" localSheetId="5">基本信息输入表!$M$17</definedName>
    <definedName name="sheet5_130" localSheetId="5">基本信息输入表!$O$59</definedName>
    <definedName name="sheet5_131" localSheetId="5">基本信息输入表!$M$60</definedName>
    <definedName name="sheet5_132" localSheetId="5">基本信息输入表!$Q$60</definedName>
    <definedName name="sheet5_133" localSheetId="5">基本信息输入表!$O$60</definedName>
    <definedName name="sheet5_134" localSheetId="5">基本信息输入表!$M$61</definedName>
    <definedName name="sheet5_135" localSheetId="5">基本信息输入表!$Q$61</definedName>
    <definedName name="sheet5_136" localSheetId="5">基本信息输入表!$O$61</definedName>
    <definedName name="sheet5_137" localSheetId="5">基本信息输入表!$M$62</definedName>
    <definedName name="sheet5_138" localSheetId="5">基本信息输入表!$Q$62</definedName>
    <definedName name="sheet5_139" localSheetId="5">基本信息输入表!$O$62</definedName>
    <definedName name="sheet5_14" localSheetId="5">基本信息输入表!$Q$17</definedName>
    <definedName name="sheet5_140" localSheetId="5">基本信息输入表!$M$63</definedName>
    <definedName name="sheet5_141" localSheetId="5">基本信息输入表!$Q$63</definedName>
    <definedName name="sheet5_142" localSheetId="5">基本信息输入表!$O$63</definedName>
    <definedName name="sheet5_143" localSheetId="5">基本信息输入表!$M$64</definedName>
    <definedName name="sheet5_144" localSheetId="5">基本信息输入表!$Q$64</definedName>
    <definedName name="sheet5_145" localSheetId="5">基本信息输入表!$O$64</definedName>
    <definedName name="sheet5_146" localSheetId="5">基本信息输入表!$M$65</definedName>
    <definedName name="sheet5_147" localSheetId="5">基本信息输入表!$Q$65</definedName>
    <definedName name="sheet5_148" localSheetId="5">基本信息输入表!$O$66</definedName>
    <definedName name="sheet5_149" localSheetId="5">基本信息输入表!$M$66</definedName>
    <definedName name="sheet5_15" localSheetId="5">基本信息输入表!$O$17</definedName>
    <definedName name="sheet5_150" localSheetId="5">基本信息输入表!$Q$66</definedName>
    <definedName name="sheet5_151" localSheetId="5">基本信息输入表!$Q$67</definedName>
    <definedName name="sheet5_152" localSheetId="5">基本信息输入表!$M$68</definedName>
    <definedName name="sheet5_153" localSheetId="5">基本信息输入表!$Q$68</definedName>
    <definedName name="sheet5_154" localSheetId="5">基本信息输入表!$O$68</definedName>
    <definedName name="sheet5_155" localSheetId="5">基本信息输入表!$M$69</definedName>
    <definedName name="sheet5_156" localSheetId="5">基本信息输入表!$Q$69</definedName>
    <definedName name="sheet5_157" localSheetId="5">基本信息输入表!$O$69</definedName>
    <definedName name="sheet5_158" localSheetId="5">基本信息输入表!$M$70</definedName>
    <definedName name="sheet5_159" localSheetId="5">基本信息输入表!$Q$70</definedName>
    <definedName name="sheet5_16" localSheetId="5">基本信息输入表!$Q$18</definedName>
    <definedName name="sheet5_160" localSheetId="5">基本信息输入表!$O$70</definedName>
    <definedName name="sheet5_161" localSheetId="5">基本信息输入表!$M$71</definedName>
    <definedName name="sheet5_162" localSheetId="5">基本信息输入表!$Q$71</definedName>
    <definedName name="sheet5_163" localSheetId="5">基本信息输入表!$O$71</definedName>
    <definedName name="sheet5_164" localSheetId="5">基本信息输入表!$M$72</definedName>
    <definedName name="sheet5_165" localSheetId="5">基本信息输入表!$Q$72</definedName>
    <definedName name="sheet5_166" localSheetId="5">基本信息输入表!$O$72</definedName>
    <definedName name="sheet5_167" localSheetId="5">基本信息输入表!$M$73</definedName>
    <definedName name="sheet5_168" localSheetId="5">基本信息输入表!$Q$73</definedName>
    <definedName name="sheet5_169" localSheetId="5">基本信息输入表!$O$73</definedName>
    <definedName name="sheet5_17" localSheetId="5">基本信息输入表!$M$19</definedName>
    <definedName name="sheet5_170" localSheetId="5">基本信息输入表!$Q$74</definedName>
    <definedName name="sheet5_171" localSheetId="5">基本信息输入表!$M$75</definedName>
    <definedName name="sheet5_172" localSheetId="5">基本信息输入表!$Q$75</definedName>
    <definedName name="sheet5_173" localSheetId="5">基本信息输入表!$O$75</definedName>
    <definedName name="sheet5_174" localSheetId="5">基本信息输入表!$M$76</definedName>
    <definedName name="sheet5_175" localSheetId="5">基本信息输入表!$Q$76</definedName>
    <definedName name="sheet5_176" localSheetId="5">基本信息输入表!$O$76</definedName>
    <definedName name="sheet5_177" localSheetId="5">基本信息输入表!$M$77</definedName>
    <definedName name="sheet5_178" localSheetId="5">基本信息输入表!$Q$77</definedName>
    <definedName name="sheet5_179" localSheetId="5">基本信息输入表!$O$77</definedName>
    <definedName name="sheet5_18" localSheetId="5">基本信息输入表!$Q$19</definedName>
    <definedName name="sheet5_180" localSheetId="5">基本信息输入表!$M$78</definedName>
    <definedName name="sheet5_181" localSheetId="5">基本信息输入表!$Q$78</definedName>
    <definedName name="sheet5_182" localSheetId="5">基本信息输入表!$O$78</definedName>
    <definedName name="sheet5_183" localSheetId="5">基本信息输入表!$M$79</definedName>
    <definedName name="sheet5_184" localSheetId="5">基本信息输入表!$Q$79</definedName>
    <definedName name="sheet5_185" localSheetId="5">基本信息输入表!$O$79</definedName>
    <definedName name="sheet5_186" localSheetId="5">基本信息输入表!$M$80</definedName>
    <definedName name="sheet5_187" localSheetId="5">基本信息输入表!$Q$80</definedName>
    <definedName name="sheet5_188" localSheetId="5">基本信息输入表!$O$80</definedName>
    <definedName name="sheet5_189" localSheetId="5">基本信息输入表!$M$81</definedName>
    <definedName name="sheet5_19" localSheetId="5">基本信息输入表!$O$19</definedName>
    <definedName name="sheet5_190" localSheetId="5">基本信息输入表!$Q$81</definedName>
    <definedName name="sheet5_191" localSheetId="5">基本信息输入表!$O$81</definedName>
    <definedName name="sheet5_192" localSheetId="5">基本信息输入表!$M$82</definedName>
    <definedName name="sheet5_193" localSheetId="5">基本信息输入表!$Q$82</definedName>
    <definedName name="sheet5_194" localSheetId="5">基本信息输入表!$O$82</definedName>
    <definedName name="sheet5_195" localSheetId="5">基本信息输入表!$Q$83</definedName>
    <definedName name="sheet5_196" localSheetId="5">基本信息输入表!$M$84</definedName>
    <definedName name="sheet5_197" localSheetId="5">基本信息输入表!$Q$84</definedName>
    <definedName name="sheet5_198" localSheetId="5">基本信息输入表!$O$84</definedName>
    <definedName name="sheet5_199" localSheetId="5">基本信息输入表!$M$85</definedName>
    <definedName name="sheet5_2" localSheetId="5">基本信息输入表!$M$6</definedName>
    <definedName name="sheet5_20" localSheetId="5">基本信息输入表!$M$20</definedName>
    <definedName name="sheet5_200" localSheetId="5">基本信息输入表!$Q$85</definedName>
    <definedName name="sheet5_201" localSheetId="5">基本信息输入表!$O$85</definedName>
    <definedName name="sheet5_202" localSheetId="5">基本信息输入表!$M$86</definedName>
    <definedName name="sheet5_203" localSheetId="5">基本信息输入表!$Q$86</definedName>
    <definedName name="sheet5_204" localSheetId="5">基本信息输入表!$O$86</definedName>
    <definedName name="sheet5_205" localSheetId="5">基本信息输入表!$M$87</definedName>
    <definedName name="sheet5_206" localSheetId="5">基本信息输入表!$Q$87</definedName>
    <definedName name="sheet5_207" localSheetId="5">基本信息输入表!$O$87</definedName>
    <definedName name="sheet5_208" localSheetId="5">基本信息输入表!$M$88</definedName>
    <definedName name="sheet5_209" localSheetId="5">基本信息输入表!$Q$88</definedName>
    <definedName name="sheet5_21" localSheetId="5">基本信息输入表!$Q$20</definedName>
    <definedName name="sheet5_210" localSheetId="5">基本信息输入表!$O$88</definedName>
    <definedName name="sheet5_211" localSheetId="5">基本信息输入表!$M$89</definedName>
    <definedName name="sheet5_212" localSheetId="5">基本信息输入表!$Q$89</definedName>
    <definedName name="sheet5_213" localSheetId="5">基本信息输入表!$O$89</definedName>
    <definedName name="sheet5_214" localSheetId="5">基本信息输入表!$M$90</definedName>
    <definedName name="sheet5_215" localSheetId="5">基本信息输入表!$Q$90</definedName>
    <definedName name="sheet5_216" localSheetId="5">基本信息输入表!$O$90</definedName>
    <definedName name="sheet5_217" localSheetId="5">基本信息输入表!$M$91</definedName>
    <definedName name="sheet5_218" localSheetId="5">基本信息输入表!$Q$91</definedName>
    <definedName name="sheet5_219" localSheetId="5">基本信息输入表!$O$91</definedName>
    <definedName name="sheet5_22" localSheetId="5">基本信息输入表!$O$20</definedName>
    <definedName name="sheet5_220" localSheetId="5">基本信息输入表!$M$92</definedName>
    <definedName name="sheet5_221" localSheetId="5">基本信息输入表!$Q$92</definedName>
    <definedName name="sheet5_222" localSheetId="5">基本信息输入表!$O$92</definedName>
    <definedName name="sheet5_223" localSheetId="5">基本信息输入表!$M$93</definedName>
    <definedName name="sheet5_224" localSheetId="5">基本信息输入表!$Q$93</definedName>
    <definedName name="sheet5_225" localSheetId="5">基本信息输入表!$O$93</definedName>
    <definedName name="sheet5_226" localSheetId="5">基本信息输入表!$M$94</definedName>
    <definedName name="sheet5_227" localSheetId="5">基本信息输入表!$Q$94</definedName>
    <definedName name="sheet5_228" localSheetId="5">基本信息输入表!$O$94</definedName>
    <definedName name="sheet5_229" localSheetId="5">基本信息输入表!$M$95</definedName>
    <definedName name="sheet5_23" localSheetId="5">基本信息输入表!$M$21</definedName>
    <definedName name="sheet5_230" localSheetId="5">基本信息输入表!$Q$95</definedName>
    <definedName name="sheet5_231" localSheetId="5">基本信息输入表!$O$95</definedName>
    <definedName name="sheet5_232" localSheetId="5">基本信息输入表!$M$96</definedName>
    <definedName name="sheet5_233" localSheetId="5">基本信息输入表!$Q$96</definedName>
    <definedName name="sheet5_234" localSheetId="5">基本信息输入表!$O$96</definedName>
    <definedName name="sheet5_235" localSheetId="5">基本信息输入表!$Q$97</definedName>
    <definedName name="sheet5_236" localSheetId="5">基本信息输入表!$M$98</definedName>
    <definedName name="sheet5_237" localSheetId="5">基本信息输入表!$Q$98</definedName>
    <definedName name="sheet5_238" localSheetId="5">基本信息输入表!$O$98</definedName>
    <definedName name="sheet5_239" localSheetId="5">基本信息输入表!$M$99</definedName>
    <definedName name="sheet5_24" localSheetId="5">基本信息输入表!$Q$21</definedName>
    <definedName name="sheet5_240" localSheetId="5">基本信息输入表!$Q$99</definedName>
    <definedName name="sheet5_241" localSheetId="5">基本信息输入表!$O$99</definedName>
    <definedName name="sheet5_242" localSheetId="5">基本信息输入表!$O$10</definedName>
    <definedName name="sheet5_243" localSheetId="5">基本信息输入表!$M$100</definedName>
    <definedName name="sheet5_244" localSheetId="5">基本信息输入表!$Q$100</definedName>
    <definedName name="sheet5_245" localSheetId="5">基本信息输入表!$O$100</definedName>
    <definedName name="sheet5_246" localSheetId="5">基本信息输入表!$M$101</definedName>
    <definedName name="sheet5_247" localSheetId="5">基本信息输入表!$Q$101</definedName>
    <definedName name="sheet5_248" localSheetId="5">基本信息输入表!$O$101</definedName>
    <definedName name="sheet5_249" localSheetId="5">基本信息输入表!$M$102</definedName>
    <definedName name="sheet5_25" localSheetId="5">基本信息输入表!$O$21</definedName>
    <definedName name="sheet5_250" localSheetId="5">基本信息输入表!$Q$102</definedName>
    <definedName name="sheet5_251" localSheetId="5">基本信息输入表!$O$102</definedName>
    <definedName name="sheet5_252" localSheetId="5">基本信息输入表!$L$10</definedName>
    <definedName name="sheet5_253" localSheetId="5">基本信息输入表!$M$103</definedName>
    <definedName name="sheet5_254" localSheetId="5">基本信息输入表!$Q$103</definedName>
    <definedName name="sheet5_255" localSheetId="5">基本信息输入表!$O$103</definedName>
    <definedName name="sheet5_256" localSheetId="5">基本信息输入表!$M$104</definedName>
    <definedName name="sheet5_257" localSheetId="5">基本信息输入表!$Q$104</definedName>
    <definedName name="sheet5_258" localSheetId="5">基本信息输入表!$O$104</definedName>
    <definedName name="sheet5_259" localSheetId="5">基本信息输入表!$M$105</definedName>
    <definedName name="sheet5_26" localSheetId="5">基本信息输入表!$M$22</definedName>
    <definedName name="sheet5_260" localSheetId="5">基本信息输入表!$Q$105</definedName>
    <definedName name="sheet5_261" localSheetId="5">基本信息输入表!$O$105</definedName>
    <definedName name="sheet5_27" localSheetId="5">基本信息输入表!$Q$22</definedName>
    <definedName name="sheet5_28" localSheetId="5">基本信息输入表!$O$22</definedName>
    <definedName name="sheet5_29" localSheetId="5">基本信息输入表!$M$23</definedName>
    <definedName name="sheet5_3" localSheetId="5">基本信息输入表!$K$6</definedName>
    <definedName name="sheet5_30" localSheetId="5">基本信息输入表!$Q$23</definedName>
    <definedName name="sheet5_31" localSheetId="5">基本信息输入表!$O$23</definedName>
    <definedName name="sheet5_32" localSheetId="5">基本信息输入表!$M$24</definedName>
    <definedName name="sheet5_33" localSheetId="5">基本信息输入表!$Q$24</definedName>
    <definedName name="sheet5_34" localSheetId="5">基本信息输入表!$O$24</definedName>
    <definedName name="sheet5_35" localSheetId="5">基本信息输入表!$M$25</definedName>
    <definedName name="sheet5_36" localSheetId="5">基本信息输入表!$Q$25</definedName>
    <definedName name="sheet5_37" localSheetId="5">基本信息输入表!$O$25</definedName>
    <definedName name="sheet5_38" localSheetId="5">基本信息输入表!$M$26</definedName>
    <definedName name="sheet5_39" localSheetId="5">基本信息输入表!$Q$26</definedName>
    <definedName name="sheet5_4" localSheetId="5">基本信息输入表!$M$10</definedName>
    <definedName name="sheet5_40" localSheetId="5">基本信息输入表!$O$26</definedName>
    <definedName name="sheet5_41" localSheetId="5">基本信息输入表!$M$27</definedName>
    <definedName name="sheet5_42" localSheetId="5">基本信息输入表!$Q$27</definedName>
    <definedName name="sheet5_43" localSheetId="5">基本信息输入表!$O$27</definedName>
    <definedName name="sheet5_44" localSheetId="5">基本信息输入表!$Q$28</definedName>
    <definedName name="sheet5_45" localSheetId="5">基本信息输入表!$M$29</definedName>
    <definedName name="sheet5_46" localSheetId="5">基本信息输入表!$Q$29</definedName>
    <definedName name="sheet5_47" localSheetId="5">基本信息输入表!$O$29</definedName>
    <definedName name="sheet5_48" localSheetId="5">基本信息输入表!$M$30</definedName>
    <definedName name="sheet5_49" localSheetId="5">基本信息输入表!$Q$30</definedName>
    <definedName name="sheet5_5" localSheetId="5">基本信息输入表!$Q$13</definedName>
    <definedName name="sheet5_50" localSheetId="5">基本信息输入表!$O$30</definedName>
    <definedName name="sheet5_51" localSheetId="5">基本信息输入表!$M$31</definedName>
    <definedName name="sheet5_52" localSheetId="5">基本信息输入表!$Q$31</definedName>
    <definedName name="sheet5_53" localSheetId="5">基本信息输入表!$O$31</definedName>
    <definedName name="sheet5_54" localSheetId="5">基本信息输入表!$M$32</definedName>
    <definedName name="sheet5_55" localSheetId="5">基本信息输入表!$Q$32</definedName>
    <definedName name="sheet5_56" localSheetId="5">基本信息输入表!$O$32</definedName>
    <definedName name="sheet5_57" localSheetId="5">基本信息输入表!$M$33</definedName>
    <definedName name="sheet5_58" localSheetId="5">基本信息输入表!$Q$33</definedName>
    <definedName name="sheet5_59" localSheetId="5">基本信息输入表!$O$33</definedName>
    <definedName name="sheet5_6" localSheetId="5">基本信息输入表!$Q$14</definedName>
    <definedName name="sheet5_60" localSheetId="5">基本信息输入表!$M$34</definedName>
    <definedName name="sheet5_61" localSheetId="5">基本信息输入表!$Q$34</definedName>
    <definedName name="sheet5_62" localSheetId="5">基本信息输入表!$O$34</definedName>
    <definedName name="sheet5_63" localSheetId="5">基本信息输入表!$M$35</definedName>
    <definedName name="sheet5_64" localSheetId="5">基本信息输入表!$Q$35</definedName>
    <definedName name="sheet5_65" localSheetId="5">基本信息输入表!$O$35</definedName>
    <definedName name="sheet5_66" localSheetId="5">基本信息输入表!$M$36</definedName>
    <definedName name="sheet5_67" localSheetId="5">基本信息输入表!$Q$36</definedName>
    <definedName name="sheet5_68" localSheetId="5">基本信息输入表!$O$36</definedName>
    <definedName name="sheet5_69" localSheetId="5">基本信息输入表!$M$37</definedName>
    <definedName name="sheet5_7" localSheetId="5">基本信息输入表!$M$15</definedName>
    <definedName name="sheet5_70" localSheetId="5">基本信息输入表!$Q$37</definedName>
    <definedName name="sheet5_71" localSheetId="5">基本信息输入表!$O$37</definedName>
    <definedName name="sheet5_72" localSheetId="5">基本信息输入表!$M$38</definedName>
    <definedName name="sheet5_73" localSheetId="5">基本信息输入表!$Q$38</definedName>
    <definedName name="sheet5_74" localSheetId="5">基本信息输入表!$O$38</definedName>
    <definedName name="sheet5_75" localSheetId="5">基本信息输入表!$M$39</definedName>
    <definedName name="sheet5_76" localSheetId="5">基本信息输入表!$Q$39</definedName>
    <definedName name="sheet5_77" localSheetId="5">基本信息输入表!$O$39</definedName>
    <definedName name="sheet5_78" localSheetId="5">基本信息输入表!$M$40</definedName>
    <definedName name="sheet5_79" localSheetId="5">基本信息输入表!$Q$40</definedName>
    <definedName name="sheet5_8" localSheetId="5">基本信息输入表!$Q$15</definedName>
    <definedName name="sheet5_80" localSheetId="5">基本信息输入表!$M$41</definedName>
    <definedName name="sheet5_81" localSheetId="5">基本信息输入表!$Q$41</definedName>
    <definedName name="sheet5_82" localSheetId="5">基本信息输入表!$O$41</definedName>
    <definedName name="sheet5_83" localSheetId="5">基本信息输入表!$M$42</definedName>
    <definedName name="sheet5_84" localSheetId="5">基本信息输入表!$Q$42</definedName>
    <definedName name="sheet5_85" localSheetId="5">基本信息输入表!$O$42</definedName>
    <definedName name="sheet5_86" localSheetId="5">基本信息输入表!$M$43</definedName>
    <definedName name="sheet5_87" localSheetId="5">基本信息输入表!$Q$43</definedName>
    <definedName name="sheet5_88" localSheetId="5">基本信息输入表!$O$43</definedName>
    <definedName name="sheet5_89" localSheetId="5">基本信息输入表!$M$44</definedName>
    <definedName name="sheet5_9" localSheetId="5">基本信息输入表!$O$15</definedName>
    <definedName name="sheet5_90" localSheetId="5">基本信息输入表!$Q$44</definedName>
    <definedName name="sheet5_91" localSheetId="5">基本信息输入表!$O$44</definedName>
    <definedName name="sheet5_92" localSheetId="5">基本信息输入表!$Q$45</definedName>
    <definedName name="sheet5_93" localSheetId="5">基本信息输入表!$M$46</definedName>
    <definedName name="sheet5_94" localSheetId="5">基本信息输入表!$Q$46</definedName>
    <definedName name="sheet5_95" localSheetId="5">基本信息输入表!$O$46</definedName>
    <definedName name="sheet5_96" localSheetId="5">基本信息输入表!$M$47</definedName>
    <definedName name="sheet5_97" localSheetId="5">基本信息输入表!$Q$47</definedName>
    <definedName name="sheet5_98" localSheetId="5">基本信息输入表!$O$47</definedName>
    <definedName name="sheet5_99" localSheetId="5">基本信息输入表!$M$48</definedName>
    <definedName name="sheet50_1" localSheetId="50">'4-7-1投资性房地产（成本计量）'!$S$28</definedName>
    <definedName name="sheet50_10" localSheetId="50">'4-7-1投资性房地产（成本计量）'!$J$8</definedName>
    <definedName name="sheet50_100" localSheetId="50">'4-7-1投资性房地产（成本计量）'!$Z$31</definedName>
    <definedName name="sheet50_101" localSheetId="50">'4-7-1投资性房地产（成本计量）'!$A$32</definedName>
    <definedName name="sheet50_102" localSheetId="50">'4-7-1投资性房地产（成本计量）'!$X$8</definedName>
    <definedName name="sheet50_103" localSheetId="50">'4-7-1投资性房地产（成本计量）'!$X$30</definedName>
    <definedName name="sheet50_104" localSheetId="50">'4-7-1投资性房地产（成本计量）'!$V$30</definedName>
    <definedName name="sheet50_105" localSheetId="50">'4-7-1投资性房地产（成本计量）'!$Q$8</definedName>
    <definedName name="sheet50_106" localSheetId="50">'4-7-1投资性房地产（成本计量）'!$Q$30</definedName>
    <definedName name="sheet50_11" localSheetId="50">'4-7-1投资性房地产（成本计量）'!$A$8</definedName>
    <definedName name="sheet50_12" localSheetId="50">'4-7-1投资性房地产（成本计量）'!$V$8</definedName>
    <definedName name="sheet50_13" localSheetId="50">'4-7-1投资性房地产（成本计量）'!$U$8</definedName>
    <definedName name="sheet50_14" localSheetId="50">'4-7-1投资性房地产（成本计量）'!$Y$8</definedName>
    <definedName name="sheet50_15" localSheetId="50">'4-7-1投资性房地产（成本计量）'!$Z$8</definedName>
    <definedName name="sheet50_16" localSheetId="50">'4-7-1投资性房地产（成本计量）'!$P$8</definedName>
    <definedName name="sheet50_17" localSheetId="50">'4-7-1投资性房地产（成本计量）'!$W$8</definedName>
    <definedName name="sheet50_18" localSheetId="50">'4-7-1投资性房地产（成本计量）'!$AA$8</definedName>
    <definedName name="sheet50_19" localSheetId="50">'4-7-1投资性房地产（成本计量）'!$P$9</definedName>
    <definedName name="sheet50_2" localSheetId="50">'4-7-1投资性房地产（成本计量）'!$U$28</definedName>
    <definedName name="sheet50_20" localSheetId="50">'4-7-1投资性房地产（成本计量）'!$W$9</definedName>
    <definedName name="sheet50_21" localSheetId="50">'4-7-1投资性房地产（成本计量）'!$AA$9</definedName>
    <definedName name="sheet50_22" localSheetId="50">'4-7-1投资性房地产（成本计量）'!$P$10</definedName>
    <definedName name="sheet50_23" localSheetId="50">'4-7-1投资性房地产（成本计量）'!$W$10</definedName>
    <definedName name="sheet50_24" localSheetId="50">'4-7-1投资性房地产（成本计量）'!$AA$10</definedName>
    <definedName name="sheet50_25" localSheetId="50">'4-7-1投资性房地产（成本计量）'!$P$11</definedName>
    <definedName name="sheet50_26" localSheetId="50">'4-7-1投资性房地产（成本计量）'!$W$11</definedName>
    <definedName name="sheet50_27" localSheetId="50">'4-7-1投资性房地产（成本计量）'!$AA$11</definedName>
    <definedName name="sheet50_28" localSheetId="50">'4-7-1投资性房地产（成本计量）'!$P$12</definedName>
    <definedName name="sheet50_29" localSheetId="50">'4-7-1投资性房地产（成本计量）'!$W$12</definedName>
    <definedName name="sheet50_3" localSheetId="50">'4-7-1投资性房地产（成本计量）'!$V$28</definedName>
    <definedName name="sheet50_30" localSheetId="50">'4-7-1投资性房地产（成本计量）'!$AA$12</definedName>
    <definedName name="sheet50_31" localSheetId="50">'4-7-1投资性房地产（成本计量）'!$P$13</definedName>
    <definedName name="sheet50_32" localSheetId="50">'4-7-1投资性房地产（成本计量）'!$W$13</definedName>
    <definedName name="sheet50_33" localSheetId="50">'4-7-1投资性房地产（成本计量）'!$AA$13</definedName>
    <definedName name="sheet50_34" localSheetId="50">'4-7-1投资性房地产（成本计量）'!$P$14</definedName>
    <definedName name="sheet50_35" localSheetId="50">'4-7-1投资性房地产（成本计量）'!$W$14</definedName>
    <definedName name="sheet50_36" localSheetId="50">'4-7-1投资性房地产（成本计量）'!$AA$14</definedName>
    <definedName name="sheet50_37" localSheetId="50">'4-7-1投资性房地产（成本计量）'!$P$15</definedName>
    <definedName name="sheet50_38" localSheetId="50">'4-7-1投资性房地产（成本计量）'!$W$15</definedName>
    <definedName name="sheet50_39" localSheetId="50">'4-7-1投资性房地产（成本计量）'!$AA$15</definedName>
    <definedName name="sheet50_4" localSheetId="50">'4-7-1投资性房地产（成本计量）'!$Y$28</definedName>
    <definedName name="sheet50_40" localSheetId="50">'4-7-1投资性房地产（成本计量）'!$P$16</definedName>
    <definedName name="sheet50_41" localSheetId="50">'4-7-1投资性房地产（成本计量）'!$W$16</definedName>
    <definedName name="sheet50_42" localSheetId="50">'4-7-1投资性房地产（成本计量）'!$AA$16</definedName>
    <definedName name="sheet50_43" localSheetId="50">'4-7-1投资性房地产（成本计量）'!$P$17</definedName>
    <definedName name="sheet50_44" localSheetId="50">'4-7-1投资性房地产（成本计量）'!$W$17</definedName>
    <definedName name="sheet50_45" localSheetId="50">'4-7-1投资性房地产（成本计量）'!$AA$17</definedName>
    <definedName name="sheet50_46" localSheetId="50">'4-7-1投资性房地产（成本计量）'!$P$21</definedName>
    <definedName name="sheet50_47" localSheetId="50">'4-7-1投资性房地产（成本计量）'!$W$21</definedName>
    <definedName name="sheet50_48" localSheetId="50">'4-7-1投资性房地产（成本计量）'!$AA$21</definedName>
    <definedName name="sheet50_49" localSheetId="50">'4-7-1投资性房地产（成本计量）'!$P$22</definedName>
    <definedName name="sheet50_5" localSheetId="50">'4-7-1投资性房地产（成本计量）'!$U$30</definedName>
    <definedName name="sheet50_50" localSheetId="50">'4-7-1投资性房地产（成本计量）'!$W$22</definedName>
    <definedName name="sheet50_51" localSheetId="50">'4-7-1投资性房地产（成本计量）'!$AA$22</definedName>
    <definedName name="sheet50_52" localSheetId="50">'4-7-1投资性房地产（成本计量）'!$P$23</definedName>
    <definedName name="sheet50_53" localSheetId="50">'4-7-1投资性房地产（成本计量）'!$W$23</definedName>
    <definedName name="sheet50_54" localSheetId="50">'4-7-1投资性房地产（成本计量）'!$AA$23</definedName>
    <definedName name="sheet50_55" localSheetId="50">'4-7-1投资性房地产（成本计量）'!$P$24</definedName>
    <definedName name="sheet50_56" localSheetId="50">'4-7-1投资性房地产（成本计量）'!$W$24</definedName>
    <definedName name="sheet50_57" localSheetId="50">'4-7-1投资性房地产（成本计量）'!$AA$24</definedName>
    <definedName name="sheet50_58" localSheetId="50">'4-7-1投资性房地产（成本计量）'!$P$25</definedName>
    <definedName name="sheet50_59" localSheetId="50">'4-7-1投资性房地产（成本计量）'!$W$25</definedName>
    <definedName name="sheet50_6" localSheetId="50">'4-7-1投资性房地产（成本计量）'!$Y$30</definedName>
    <definedName name="sheet50_60" localSheetId="50">'4-7-1投资性房地产（成本计量）'!$AA$25</definedName>
    <definedName name="sheet50_61" localSheetId="50">'4-7-1投资性房地产（成本计量）'!$P$26</definedName>
    <definedName name="sheet50_62" localSheetId="50">'4-7-1投资性房地产（成本计量）'!$W$26</definedName>
    <definedName name="sheet50_63" localSheetId="50">'4-7-1投资性房地产（成本计量）'!$AA$26</definedName>
    <definedName name="sheet50_64" localSheetId="50">'4-7-1投资性房地产（成本计量）'!$J$27</definedName>
    <definedName name="sheet50_65" localSheetId="50">'4-7-1投资性房地产（成本计量）'!$A$27</definedName>
    <definedName name="sheet50_66" localSheetId="50">'4-7-1投资性房地产（成本计量）'!$V$27</definedName>
    <definedName name="sheet50_67" localSheetId="50">'4-7-1投资性房地产（成本计量）'!$U$27</definedName>
    <definedName name="sheet50_68" localSheetId="50">'4-7-1投资性房地产（成本计量）'!$Y$27</definedName>
    <definedName name="sheet50_69" localSheetId="50">'4-7-1投资性房地产（成本计量）'!$Z$27</definedName>
    <definedName name="sheet50_7" localSheetId="50">'4-7-1投资性房地产（成本计量）'!$A$3</definedName>
    <definedName name="sheet50_70" localSheetId="50">'4-7-1投资性房地产（成本计量）'!$P$27</definedName>
    <definedName name="sheet50_71" localSheetId="50">'4-7-1投资性房地产（成本计量）'!$W$27</definedName>
    <definedName name="sheet50_72" localSheetId="50">'4-7-1投资性房地产（成本计量）'!$AA$27</definedName>
    <definedName name="sheet50_73" localSheetId="50">'4-7-1投资性房地产（成本计量）'!$R$8</definedName>
    <definedName name="sheet50_74" localSheetId="50">'4-7-1投资性房地产（成本计量）'!$R$27</definedName>
    <definedName name="sheet50_75" localSheetId="50">'4-7-1投资性房地产（成本计量）'!$R$28</definedName>
    <definedName name="sheet50_76" localSheetId="50">'4-7-1投资性房地产（成本计量）'!$S$8</definedName>
    <definedName name="sheet50_77" localSheetId="50">'4-7-1投资性房地产（成本计量）'!$S$27</definedName>
    <definedName name="sheet50_78" localSheetId="50">'4-7-1投资性房地产（成本计量）'!$T$8</definedName>
    <definedName name="sheet50_79" localSheetId="50">'4-7-1投资性房地产（成本计量）'!$T$27</definedName>
    <definedName name="sheet50_8" localSheetId="50">'4-7-1投资性房地产（成本计量）'!$A$5</definedName>
    <definedName name="sheet50_80" localSheetId="50">'4-7-1投资性房地产（成本计量）'!$T$28</definedName>
    <definedName name="sheet50_81" localSheetId="50">'4-7-1投资性房地产（成本计量）'!$W$28</definedName>
    <definedName name="sheet50_82" localSheetId="50">'4-7-1投资性房地产（成本计量）'!$Z$28</definedName>
    <definedName name="sheet50_83" localSheetId="50">'4-7-1投资性房地产（成本计量）'!$P$28</definedName>
    <definedName name="sheet50_84" localSheetId="50">'4-7-1投资性房地产（成本计量）'!$AA$28</definedName>
    <definedName name="sheet50_85" localSheetId="50">'4-7-1投资性房地产（成本计量）'!$S$29</definedName>
    <definedName name="sheet50_86" localSheetId="50">'4-7-1投资性房地产（成本计量）'!$U$29</definedName>
    <definedName name="sheet50_87" localSheetId="50">'4-7-1投资性房地产（成本计量）'!$P$29</definedName>
    <definedName name="sheet50_88" localSheetId="50">'4-7-1投资性房地产（成本计量）'!$W$29</definedName>
    <definedName name="sheet50_89" localSheetId="50">'4-7-1投资性房地产（成本计量）'!$AA$29</definedName>
    <definedName name="sheet50_9" localSheetId="50">'4-7-1投资性房地产（成本计量）'!$Z$5</definedName>
    <definedName name="sheet50_90" localSheetId="50">'4-7-1投资性房地产（成本计量）'!$R$29</definedName>
    <definedName name="sheet50_91" localSheetId="50">'4-7-1投资性房地产（成本计量）'!$R$30</definedName>
    <definedName name="sheet50_92" localSheetId="50">'4-7-1投资性房地产（成本计量）'!$S$30</definedName>
    <definedName name="sheet50_93" localSheetId="50">'4-7-1投资性房地产（成本计量）'!$T$29</definedName>
    <definedName name="sheet50_94" localSheetId="50">'4-7-1投资性房地产（成本计量）'!$T$30</definedName>
    <definedName name="sheet50_95" localSheetId="50">'4-7-1投资性房地产（成本计量）'!$W$30</definedName>
    <definedName name="sheet50_96" localSheetId="50">'4-7-1投资性房地产（成本计量）'!$Z$30</definedName>
    <definedName name="sheet50_97" localSheetId="50">'4-7-1投资性房地产（成本计量）'!$P$30</definedName>
    <definedName name="sheet50_98" localSheetId="50">'4-7-1投资性房地产（成本计量）'!$AA$30</definedName>
    <definedName name="sheet50_99" localSheetId="50">'4-7-1投资性房地产（成本计量）'!$A$31</definedName>
    <definedName name="sheet51_1" localSheetId="51">'4-7-2投资性房地产（公允计量）'!$S$28</definedName>
    <definedName name="sheet51_10" localSheetId="51">'4-7-2投资性房地产（公允计量）'!$U$8</definedName>
    <definedName name="sheet51_11" localSheetId="51">'4-7-2投资性房地产（公允计量）'!$V$8</definedName>
    <definedName name="sheet51_12" localSheetId="51">'4-7-2投资性房地产（公允计量）'!$J$27</definedName>
    <definedName name="sheet51_13" localSheetId="51">'4-7-2投资性房地产（公允计量）'!$A$27</definedName>
    <definedName name="sheet51_14" localSheetId="51">'4-7-2投资性房地产（公允计量）'!$T$27</definedName>
    <definedName name="sheet51_15" localSheetId="51">'4-7-2投资性房地产（公允计量）'!$U$27</definedName>
    <definedName name="sheet51_16" localSheetId="51">'4-7-2投资性房地产（公允计量）'!$V$27</definedName>
    <definedName name="sheet51_17" localSheetId="51">'4-7-2投资性房地产（公允计量）'!$S$7</definedName>
    <definedName name="sheet51_18" localSheetId="51">'4-7-2投资性房地产（公允计量）'!$S$27</definedName>
    <definedName name="sheet51_19" localSheetId="51">'4-7-2投资性房地产（公允计量）'!$T$7</definedName>
    <definedName name="sheet51_2" localSheetId="51">'4-7-2投资性房地产（公允计量）'!$T$28</definedName>
    <definedName name="sheet51_20" localSheetId="51">'4-7-2投资性房地产（公允计量）'!$U$7</definedName>
    <definedName name="sheet51_21" localSheetId="51">'4-7-2投资性房地产（公允计量）'!$V$28</definedName>
    <definedName name="sheet51_22" localSheetId="51">'4-7-2投资性房地产（公允计量）'!$A$29</definedName>
    <definedName name="sheet51_23" localSheetId="51">'4-7-2投资性房地产（公允计量）'!$U$29</definedName>
    <definedName name="sheet51_24" localSheetId="51">'4-7-2投资性房地产（公允计量）'!$A$30</definedName>
    <definedName name="sheet51_25" localSheetId="51">'4-7-2投资性房地产（公允计量）'!$S$8</definedName>
    <definedName name="sheet51_26" localSheetId="51">'4-7-2投资性房地产（公允计量）'!$Q$8</definedName>
    <definedName name="sheet51_27" localSheetId="51">'4-7-2投资性房地产（公允计量）'!$Q$28</definedName>
    <definedName name="sheet51_28" localSheetId="51">'4-7-2投资性房地产（公允计量）'!$P$8</definedName>
    <definedName name="sheet51_29" localSheetId="51">'4-7-2投资性房地产（公允计量）'!$P$28</definedName>
    <definedName name="sheet51_3" localSheetId="51">'4-7-2投资性房地产（公允计量）'!$U$28</definedName>
    <definedName name="sheet51_4" localSheetId="51">'4-7-2投资性房地产（公允计量）'!$A$3</definedName>
    <definedName name="sheet51_5" localSheetId="51">'4-7-2投资性房地产（公允计量）'!$A$5</definedName>
    <definedName name="sheet51_6" localSheetId="51">'4-7-2投资性房地产（公允计量）'!$W$5</definedName>
    <definedName name="sheet51_7" localSheetId="51">'4-7-2投资性房地产（公允计量）'!$J$8</definedName>
    <definedName name="sheet51_8" localSheetId="51">'4-7-2投资性房地产（公允计量）'!$A$8</definedName>
    <definedName name="sheet51_9" localSheetId="51">'4-7-2投资性房地产（公允计量）'!$T$8</definedName>
    <definedName name="sheet52_1" localSheetId="52">'4-7-3投资性地产（成本计量）'!$N$28</definedName>
    <definedName name="sheet52_10" localSheetId="52">'4-7-3投资性地产（成本计量）'!$C$8</definedName>
    <definedName name="sheet52_11" localSheetId="52">'4-7-3投资性地产（成本计量）'!$A$8</definedName>
    <definedName name="sheet52_12" localSheetId="52">'4-7-3投资性地产（成本计量）'!$P$8</definedName>
    <definedName name="sheet52_13" localSheetId="52">'4-7-3投资性地产（成本计量）'!$O$8</definedName>
    <definedName name="sheet52_14" localSheetId="52">'4-7-3投资性地产（成本计量）'!$Q$8</definedName>
    <definedName name="sheet52_15" localSheetId="52">'4-7-3投资性地产（成本计量）'!$R$8</definedName>
    <definedName name="sheet52_16" localSheetId="52">'4-7-3投资性地产（成本计量）'!$C$27</definedName>
    <definedName name="sheet52_17" localSheetId="52">'4-7-3投资性地产（成本计量）'!$A$27</definedName>
    <definedName name="sheet52_18" localSheetId="52">'4-7-3投资性地产（成本计量）'!$P$27</definedName>
    <definedName name="sheet52_19" localSheetId="52">'4-7-3投资性地产（成本计量）'!$O$27</definedName>
    <definedName name="sheet52_2" localSheetId="52">'4-7-3投资性地产（成本计量）'!$O$28</definedName>
    <definedName name="sheet52_20" localSheetId="52">'4-7-3投资性地产（成本计量）'!$Q$27</definedName>
    <definedName name="sheet52_21" localSheetId="52">'4-7-3投资性地产（成本计量）'!$R$27</definedName>
    <definedName name="sheet52_22" localSheetId="52">'4-7-3投资性地产（成本计量）'!$M$8</definedName>
    <definedName name="sheet52_23" localSheetId="52">'4-7-3投资性地产（成本计量）'!$M$27</definedName>
    <definedName name="sheet52_24" localSheetId="52">'4-7-3投资性地产（成本计量）'!$M$28</definedName>
    <definedName name="sheet52_25" localSheetId="52">'4-7-3投资性地产（成本计量）'!$N$8</definedName>
    <definedName name="sheet52_26" localSheetId="52">'4-7-3投资性地产（成本计量）'!$N$27</definedName>
    <definedName name="sheet52_27" localSheetId="52">'4-7-3投资性地产（成本计量）'!$R$28</definedName>
    <definedName name="sheet52_28" localSheetId="52">'4-7-3投资性地产（成本计量）'!$N$29</definedName>
    <definedName name="sheet52_29" localSheetId="52">'4-7-3投资性地产（成本计量）'!$O$29</definedName>
    <definedName name="sheet52_3" localSheetId="52">'4-7-3投资性地产（成本计量）'!$P$28</definedName>
    <definedName name="sheet52_30" localSheetId="52">'4-7-3投资性地产（成本计量）'!$M$29</definedName>
    <definedName name="sheet52_31" localSheetId="52">'4-7-3投资性地产（成本计量）'!$M$30</definedName>
    <definedName name="sheet52_32" localSheetId="52">'4-7-3投资性地产（成本计量）'!$N$30</definedName>
    <definedName name="sheet52_33" localSheetId="52">'4-7-3投资性地产（成本计量）'!$Q$29</definedName>
    <definedName name="sheet52_34" localSheetId="52">'4-7-3投资性地产（成本计量）'!$P$30</definedName>
    <definedName name="sheet52_35" localSheetId="52">'4-7-3投资性地产（成本计量）'!$R$30</definedName>
    <definedName name="sheet52_36" localSheetId="52">'4-7-3投资性地产（成本计量）'!$A$31</definedName>
    <definedName name="sheet52_37" localSheetId="52">'4-7-3投资性地产（成本计量）'!$Q$31</definedName>
    <definedName name="sheet52_38" localSheetId="52">'4-7-3投资性地产（成本计量）'!$A$32</definedName>
    <definedName name="sheet52_39" localSheetId="52">'4-7-3投资性地产（成本计量）'!$L$8</definedName>
    <definedName name="sheet52_4" localSheetId="52">'4-7-3投资性地产（成本计量）'!$Q$28</definedName>
    <definedName name="sheet52_40" localSheetId="52">'4-7-3投资性地产（成本计量）'!$L$30</definedName>
    <definedName name="sheet52_5" localSheetId="52">'4-7-3投资性地产（成本计量）'!$O$30</definedName>
    <definedName name="sheet52_6" localSheetId="52">'4-7-3投资性地产（成本计量）'!$Q$30</definedName>
    <definedName name="sheet52_7" localSheetId="52">'4-7-3投资性地产（成本计量）'!$A$3</definedName>
    <definedName name="sheet52_8" localSheetId="52">'4-7-3投资性地产（成本计量）'!$A$5</definedName>
    <definedName name="sheet52_9" localSheetId="52">'4-7-3投资性地产（成本计量）'!$S$5</definedName>
    <definedName name="sheet53_1" localSheetId="53">'4-7-4投资性地产（公允计量）'!$N$27</definedName>
    <definedName name="sheet53_10" localSheetId="53">'4-7-4投资性地产（公允计量）'!$P$7</definedName>
    <definedName name="sheet53_11" localSheetId="53">'4-7-4投资性地产（公允计量）'!$Q$7</definedName>
    <definedName name="sheet53_12" localSheetId="53">'4-7-4投资性地产（公允计量）'!$C$26</definedName>
    <definedName name="sheet53_13" localSheetId="53">'4-7-4投资性地产（公允计量）'!$A$26</definedName>
    <definedName name="sheet53_14" localSheetId="53">'4-7-4投资性地产（公允计量）'!$O$26</definedName>
    <definedName name="sheet53_15" localSheetId="53">'4-7-4投资性地产（公允计量）'!$P$26</definedName>
    <definedName name="sheet53_16" localSheetId="53">'4-7-4投资性地产（公允计量）'!$Q$26</definedName>
    <definedName name="sheet53_17" localSheetId="53">'4-7-4投资性地产（公允计量）'!$N$7</definedName>
    <definedName name="sheet53_18" localSheetId="53">'4-7-4投资性地产（公允计量）'!$N$26</definedName>
    <definedName name="sheet53_19" localSheetId="53">'4-7-4投资性地产（公允计量）'!$Q$27</definedName>
    <definedName name="sheet53_2" localSheetId="53">'4-7-4投资性地产（公允计量）'!$O$27</definedName>
    <definedName name="sheet53_20" localSheetId="53">'4-7-4投资性地产（公允计量）'!$A$28</definedName>
    <definedName name="sheet53_21" localSheetId="53">'4-7-4投资性地产（公允计量）'!$P$28</definedName>
    <definedName name="sheet53_22" localSheetId="53">'4-7-4投资性地产（公允计量）'!$A$29</definedName>
    <definedName name="sheet53_23" localSheetId="53">'4-7-4投资性地产（公允计量）'!$L$7</definedName>
    <definedName name="sheet53_24" localSheetId="53">'4-7-4投资性地产（公允计量）'!$L$27</definedName>
    <definedName name="sheet53_3" localSheetId="53">'4-7-4投资性地产（公允计量）'!$P$27</definedName>
    <definedName name="sheet53_4" localSheetId="53">'4-7-4投资性地产（公允计量）'!$A$3</definedName>
    <definedName name="sheet53_5" localSheetId="53">'4-7-4投资性地产（公允计量）'!$A$5</definedName>
    <definedName name="sheet53_6" localSheetId="53">'4-7-4投资性地产（公允计量）'!$R$5</definedName>
    <definedName name="sheet53_7" localSheetId="53">'4-7-4投资性地产（公允计量）'!$C$7</definedName>
    <definedName name="sheet53_8" localSheetId="53">'4-7-4投资性地产（公允计量）'!$A$7</definedName>
    <definedName name="sheet53_9" localSheetId="53">'4-7-4投资性地产（公允计量）'!$O$7</definedName>
    <definedName name="sheet55_1" localSheetId="54">'4-8-1房屋建筑物'!$U$28</definedName>
    <definedName name="sheet55_10" localSheetId="54">'4-8-1房屋建筑物'!$A$3</definedName>
    <definedName name="sheet55_100" localSheetId="54">'4-8-1房屋建筑物'!$Y$30</definedName>
    <definedName name="sheet55_101" localSheetId="54">'4-8-1房屋建筑物'!$T$8</definedName>
    <definedName name="sheet55_102" localSheetId="54">'4-8-1房屋建筑物'!$T$30</definedName>
    <definedName name="sheet55_103" localSheetId="54">'4-8-1房屋建筑物'!$S$30</definedName>
    <definedName name="sheet55_104" localSheetId="54">'4-8-1房屋建筑物'!$Q$30</definedName>
    <definedName name="sheet55_105" localSheetId="54">'4-8-1房屋建筑物'!$O$8</definedName>
    <definedName name="sheet55_106" localSheetId="54">'4-8-1房屋建筑物'!$O$30</definedName>
    <definedName name="sheet55_107" localSheetId="54">'4-8-1房屋建筑物'!$N$8</definedName>
    <definedName name="sheet55_108" localSheetId="54">'4-8-1房屋建筑物'!$N$30</definedName>
    <definedName name="sheet55_109" localSheetId="54">'4-8-1房屋建筑物'!$M$8</definedName>
    <definedName name="sheet55_11" localSheetId="54">'4-8-1房屋建筑物'!$A$5</definedName>
    <definedName name="sheet55_110" localSheetId="54">'4-8-1房屋建筑物'!$M$30</definedName>
    <definedName name="sheet55_111" localSheetId="54">'4-8-1房屋建筑物'!$AD$30</definedName>
    <definedName name="sheet55_12" localSheetId="54">'4-8-1房屋建筑物'!$AE$5</definedName>
    <definedName name="sheet55_13" localSheetId="54">'4-8-1房屋建筑物'!$I$8</definedName>
    <definedName name="sheet55_14" localSheetId="54">'4-8-1房屋建筑物'!$A$8</definedName>
    <definedName name="sheet55_15" localSheetId="54">'4-8-1房屋建筑物'!$Q$8</definedName>
    <definedName name="sheet55_16" localSheetId="54">'4-8-1房屋建筑物'!$W$8</definedName>
    <definedName name="sheet55_17" localSheetId="54">'4-8-1房屋建筑物'!$S$8</definedName>
    <definedName name="sheet55_18" localSheetId="54">'4-8-1房屋建筑物'!$AA$8</definedName>
    <definedName name="sheet55_19" localSheetId="54">'4-8-1房屋建筑物'!$Z$8</definedName>
    <definedName name="sheet55_2" localSheetId="54">'4-8-1房屋建筑物'!$V$28</definedName>
    <definedName name="sheet55_20" localSheetId="54">'4-8-1房屋建筑物'!$AB$8</definedName>
    <definedName name="sheet55_21" localSheetId="54">'4-8-1房屋建筑物'!$Y$8</definedName>
    <definedName name="sheet55_22" localSheetId="54">'4-8-1房屋建筑物'!$X$8</definedName>
    <definedName name="sheet55_23" localSheetId="54">'4-8-1房屋建筑物'!$AC$8</definedName>
    <definedName name="sheet55_24" localSheetId="54">'4-8-1房屋建筑物'!$AD$8</definedName>
    <definedName name="sheet55_25" localSheetId="54">'4-8-1房屋建筑物'!$Q$9</definedName>
    <definedName name="sheet55_26" localSheetId="54">'4-8-1房屋建筑物'!$W$9</definedName>
    <definedName name="sheet55_27" localSheetId="54">'4-8-1房屋建筑物'!$S$9</definedName>
    <definedName name="sheet55_28" localSheetId="54">'4-8-1房屋建筑物'!$Q$10</definedName>
    <definedName name="sheet55_29" localSheetId="54">'4-8-1房屋建筑物'!$W$10</definedName>
    <definedName name="sheet55_3" localSheetId="54">'4-8-1房屋建筑物'!$W$28</definedName>
    <definedName name="sheet55_30" localSheetId="54">'4-8-1房屋建筑物'!$S$10</definedName>
    <definedName name="sheet55_31" localSheetId="54">'4-8-1房屋建筑物'!$Q$11</definedName>
    <definedName name="sheet55_32" localSheetId="54">'4-8-1房屋建筑物'!$W$11</definedName>
    <definedName name="sheet55_33" localSheetId="54">'4-8-1房屋建筑物'!$S$11</definedName>
    <definedName name="sheet55_34" localSheetId="54">'4-8-1房屋建筑物'!$Q$12</definedName>
    <definedName name="sheet55_35" localSheetId="54">'4-8-1房屋建筑物'!$W$12</definedName>
    <definedName name="sheet55_36" localSheetId="54">'4-8-1房屋建筑物'!$S$12</definedName>
    <definedName name="sheet55_37" localSheetId="54">'4-8-1房屋建筑物'!$Q$13</definedName>
    <definedName name="sheet55_38" localSheetId="54">'4-8-1房屋建筑物'!$W$13</definedName>
    <definedName name="sheet55_39" localSheetId="54">'4-8-1房屋建筑物'!$S$13</definedName>
    <definedName name="sheet55_4" localSheetId="54">'4-8-1房屋建筑物'!$X$28</definedName>
    <definedName name="sheet55_40" localSheetId="54">'4-8-1房屋建筑物'!$Q$14</definedName>
    <definedName name="sheet55_41" localSheetId="54">'4-8-1房屋建筑物'!$W$14</definedName>
    <definedName name="sheet55_42" localSheetId="54">'4-8-1房屋建筑物'!$S$14</definedName>
    <definedName name="sheet55_43" localSheetId="54">'4-8-1房屋建筑物'!$Q$15</definedName>
    <definedName name="sheet55_44" localSheetId="54">'4-8-1房屋建筑物'!$W$15</definedName>
    <definedName name="sheet55_45" localSheetId="54">'4-8-1房屋建筑物'!$S$15</definedName>
    <definedName name="sheet55_46" localSheetId="54">'4-8-1房屋建筑物'!$Q$16</definedName>
    <definedName name="sheet55_47" localSheetId="54">'4-8-1房屋建筑物'!$W$16</definedName>
    <definedName name="sheet55_48" localSheetId="54">'4-8-1房屋建筑物'!$S$16</definedName>
    <definedName name="sheet55_49" localSheetId="54">'4-8-1房屋建筑物'!$Q$20</definedName>
    <definedName name="sheet55_5" localSheetId="54">'4-8-1房屋建筑物'!$Y$28</definedName>
    <definedName name="sheet55_50" localSheetId="54">'4-8-1房屋建筑物'!$W$20</definedName>
    <definedName name="sheet55_51" localSheetId="54">'4-8-1房屋建筑物'!$S$20</definedName>
    <definedName name="sheet55_52" localSheetId="54">'4-8-1房屋建筑物'!$Q$21</definedName>
    <definedName name="sheet55_53" localSheetId="54">'4-8-1房屋建筑物'!$W$21</definedName>
    <definedName name="sheet55_54" localSheetId="54">'4-8-1房屋建筑物'!$S$21</definedName>
    <definedName name="sheet55_55" localSheetId="54">'4-8-1房屋建筑物'!$Q$22</definedName>
    <definedName name="sheet55_56" localSheetId="54">'4-8-1房屋建筑物'!$W$22</definedName>
    <definedName name="sheet55_57" localSheetId="54">'4-8-1房屋建筑物'!$S$22</definedName>
    <definedName name="sheet55_58" localSheetId="54">'4-8-1房屋建筑物'!$Q$23</definedName>
    <definedName name="sheet55_59" localSheetId="54">'4-8-1房屋建筑物'!$W$23</definedName>
    <definedName name="sheet55_6" localSheetId="54">'4-8-1房屋建筑物'!$Z$28</definedName>
    <definedName name="sheet55_60" localSheetId="54">'4-8-1房屋建筑物'!$S$23</definedName>
    <definedName name="sheet55_61" localSheetId="54">'4-8-1房屋建筑物'!$Q$24</definedName>
    <definedName name="sheet55_62" localSheetId="54">'4-8-1房屋建筑物'!$W$24</definedName>
    <definedName name="sheet55_63" localSheetId="54">'4-8-1房屋建筑物'!$S$24</definedName>
    <definedName name="sheet55_64" localSheetId="54">'4-8-1房屋建筑物'!$Q$25</definedName>
    <definedName name="sheet55_65" localSheetId="54">'4-8-1房屋建筑物'!$W$25</definedName>
    <definedName name="sheet55_66" localSheetId="54">'4-8-1房屋建筑物'!$S$25</definedName>
    <definedName name="sheet55_67" localSheetId="54">'4-8-1房屋建筑物'!$Q$26</definedName>
    <definedName name="sheet55_68" localSheetId="54">'4-8-1房屋建筑物'!$W$26</definedName>
    <definedName name="sheet55_69" localSheetId="54">'4-8-1房屋建筑物'!$S$26</definedName>
    <definedName name="sheet55_7" localSheetId="54">'4-8-1房屋建筑物'!$AB$28</definedName>
    <definedName name="sheet55_70" localSheetId="54">'4-8-1房屋建筑物'!$I$27</definedName>
    <definedName name="sheet55_71" localSheetId="54">'4-8-1房屋建筑物'!$A$27</definedName>
    <definedName name="sheet55_72" localSheetId="54">'4-8-1房屋建筑物'!$Q$27</definedName>
    <definedName name="sheet55_73" localSheetId="54">'4-8-1房屋建筑物'!$W$27</definedName>
    <definedName name="sheet55_74" localSheetId="54">'4-8-1房屋建筑物'!$S$27</definedName>
    <definedName name="sheet55_75" localSheetId="54">'4-8-1房屋建筑物'!$AA$27</definedName>
    <definedName name="sheet55_76" localSheetId="54">'4-8-1房屋建筑物'!$Z$27</definedName>
    <definedName name="sheet55_77" localSheetId="54">'4-8-1房屋建筑物'!$AB$27</definedName>
    <definedName name="sheet55_78" localSheetId="54">'4-8-1房屋建筑物'!$Y$27</definedName>
    <definedName name="sheet55_79" localSheetId="54">'4-8-1房屋建筑物'!$X$27</definedName>
    <definedName name="sheet55_8" localSheetId="54">'4-8-1房屋建筑物'!$X$30</definedName>
    <definedName name="sheet55_80" localSheetId="54">'4-8-1房屋建筑物'!$AC$27</definedName>
    <definedName name="sheet55_81" localSheetId="54">'4-8-1房屋建筑物'!$AD$27</definedName>
    <definedName name="sheet55_82" localSheetId="54">'4-8-1房屋建筑物'!$U$8</definedName>
    <definedName name="sheet55_83" localSheetId="54">'4-8-1房屋建筑物'!$U$27</definedName>
    <definedName name="sheet55_84" localSheetId="54">'4-8-1房屋建筑物'!$V$8</definedName>
    <definedName name="sheet55_85" localSheetId="54">'4-8-1房屋建筑物'!$V$27</definedName>
    <definedName name="sheet55_86" localSheetId="54">'4-8-1房屋建筑物'!$AC$28</definedName>
    <definedName name="sheet55_87" localSheetId="54">'4-8-1房屋建筑物'!$V$29</definedName>
    <definedName name="sheet55_88" localSheetId="54">'4-8-1房屋建筑物'!$X$29</definedName>
    <definedName name="sheet55_89" localSheetId="54">'4-8-1房屋建筑物'!$U$29</definedName>
    <definedName name="sheet55_9" localSheetId="54">'4-8-1房屋建筑物'!$AB$30</definedName>
    <definedName name="sheet55_90" localSheetId="54">'4-8-1房屋建筑物'!$U$30</definedName>
    <definedName name="sheet55_91" localSheetId="54">'4-8-1房屋建筑物'!$V$30</definedName>
    <definedName name="sheet55_92" localSheetId="54">'4-8-1房屋建筑物'!$W$29</definedName>
    <definedName name="sheet55_93" localSheetId="54">'4-8-1房屋建筑物'!$W$30</definedName>
    <definedName name="sheet55_94" localSheetId="54">'4-8-1房屋建筑物'!$Z$30</definedName>
    <definedName name="sheet55_95" localSheetId="54">'4-8-1房屋建筑物'!$AC$30</definedName>
    <definedName name="sheet55_96" localSheetId="54">'4-8-1房屋建筑物'!$A$31</definedName>
    <definedName name="sheet55_97" localSheetId="54">'4-8-1房屋建筑物'!$AC$31</definedName>
    <definedName name="sheet55_98" localSheetId="54">'4-8-1房屋建筑物'!$A$32</definedName>
    <definedName name="sheet55_99" localSheetId="54">'4-8-1房屋建筑物'!$AA$30</definedName>
    <definedName name="sheet56_1" localSheetId="55">'4-8-2构筑物'!$L$28</definedName>
    <definedName name="sheet56_10" localSheetId="55">'4-8-2构筑物'!$A$3</definedName>
    <definedName name="sheet56_100" localSheetId="55">'4-8-2构筑物'!$K$30</definedName>
    <definedName name="sheet56_101" localSheetId="55">'4-8-2构筑物'!$H$30</definedName>
    <definedName name="sheet56_11" localSheetId="55">'4-8-2构筑物'!$A$5</definedName>
    <definedName name="sheet56_12" localSheetId="55">'4-8-2构筑物'!$S$5</definedName>
    <definedName name="sheet56_13" localSheetId="55">'4-8-2构筑物'!$C$8</definedName>
    <definedName name="sheet56_14" localSheetId="55">'4-8-2构筑物'!$A$8</definedName>
    <definedName name="sheet56_15" localSheetId="55">'4-8-2构筑物'!$R$8</definedName>
    <definedName name="sheet56_16" localSheetId="55">'4-8-2构筑物'!$Q$8</definedName>
    <definedName name="sheet56_17" localSheetId="55">'4-8-2构筑物'!$S$8</definedName>
    <definedName name="sheet56_18" localSheetId="55">'4-8-2构筑物'!$P$8</definedName>
    <definedName name="sheet56_19" localSheetId="55">'4-8-2构筑物'!$O$8</definedName>
    <definedName name="sheet56_2" localSheetId="55">'4-8-2构筑物'!$M$28</definedName>
    <definedName name="sheet56_20" localSheetId="55">'4-8-2构筑物'!$T$8</definedName>
    <definedName name="sheet56_21" localSheetId="55">'4-8-2构筑物'!$H$8</definedName>
    <definedName name="sheet56_22" localSheetId="55">'4-8-2构筑物'!$U$8</definedName>
    <definedName name="sheet56_23" localSheetId="55">'4-8-2构筑物'!$H$9</definedName>
    <definedName name="sheet56_24" localSheetId="55">'4-8-2构筑物'!$Q$9</definedName>
    <definedName name="sheet56_25" localSheetId="55">'4-8-2构筑物'!$U$9</definedName>
    <definedName name="sheet56_26" localSheetId="55">'4-8-2构筑物'!$H$10</definedName>
    <definedName name="sheet56_27" localSheetId="55">'4-8-2构筑物'!$Q$10</definedName>
    <definedName name="sheet56_28" localSheetId="55">'4-8-2构筑物'!$U$10</definedName>
    <definedName name="sheet56_29" localSheetId="55">'4-8-2构筑物'!$H$11</definedName>
    <definedName name="sheet56_3" localSheetId="55">'4-8-2构筑物'!$N$28</definedName>
    <definedName name="sheet56_30" localSheetId="55">'4-8-2构筑物'!$Q$11</definedName>
    <definedName name="sheet56_31" localSheetId="55">'4-8-2构筑物'!$U$11</definedName>
    <definedName name="sheet56_32" localSheetId="55">'4-8-2构筑物'!$H$12</definedName>
    <definedName name="sheet56_33" localSheetId="55">'4-8-2构筑物'!$Q$12</definedName>
    <definedName name="sheet56_34" localSheetId="55">'4-8-2构筑物'!$U$12</definedName>
    <definedName name="sheet56_35" localSheetId="55">'4-8-2构筑物'!$H$13</definedName>
    <definedName name="sheet56_36" localSheetId="55">'4-8-2构筑物'!$Q$13</definedName>
    <definedName name="sheet56_37" localSheetId="55">'4-8-2构筑物'!$U$13</definedName>
    <definedName name="sheet56_38" localSheetId="55">'4-8-2构筑物'!$H$14</definedName>
    <definedName name="sheet56_39" localSheetId="55">'4-8-2构筑物'!$Q$14</definedName>
    <definedName name="sheet56_4" localSheetId="55">'4-8-2构筑物'!$O$28</definedName>
    <definedName name="sheet56_40" localSheetId="55">'4-8-2构筑物'!$U$14</definedName>
    <definedName name="sheet56_41" localSheetId="55">'4-8-2构筑物'!$H$15</definedName>
    <definedName name="sheet56_42" localSheetId="55">'4-8-2构筑物'!$Q$15</definedName>
    <definedName name="sheet56_43" localSheetId="55">'4-8-2构筑物'!$U$15</definedName>
    <definedName name="sheet56_44" localSheetId="55">'4-8-2构筑物'!$H$16</definedName>
    <definedName name="sheet56_45" localSheetId="55">'4-8-2构筑物'!$Q$16</definedName>
    <definedName name="sheet56_46" localSheetId="55">'4-8-2构筑物'!$U$16</definedName>
    <definedName name="sheet56_47" localSheetId="55">'4-8-2构筑物'!$H$17</definedName>
    <definedName name="sheet56_48" localSheetId="55">'4-8-2构筑物'!$Q$17</definedName>
    <definedName name="sheet56_49" localSheetId="55">'4-8-2构筑物'!$U$17</definedName>
    <definedName name="sheet56_5" localSheetId="55">'4-8-2构筑物'!$P$28</definedName>
    <definedName name="sheet56_50" localSheetId="55">'4-8-2构筑物'!$H$21</definedName>
    <definedName name="sheet56_51" localSheetId="55">'4-8-2构筑物'!$Q$21</definedName>
    <definedName name="sheet56_52" localSheetId="55">'4-8-2构筑物'!$U$21</definedName>
    <definedName name="sheet56_53" localSheetId="55">'4-8-2构筑物'!$H$22</definedName>
    <definedName name="sheet56_54" localSheetId="55">'4-8-2构筑物'!$Q$22</definedName>
    <definedName name="sheet56_55" localSheetId="55">'4-8-2构筑物'!$U$22</definedName>
    <definedName name="sheet56_56" localSheetId="55">'4-8-2构筑物'!$H$23</definedName>
    <definedName name="sheet56_57" localSheetId="55">'4-8-2构筑物'!$Q$23</definedName>
    <definedName name="sheet56_58" localSheetId="55">'4-8-2构筑物'!$U$23</definedName>
    <definedName name="sheet56_59" localSheetId="55">'4-8-2构筑物'!$H$24</definedName>
    <definedName name="sheet56_6" localSheetId="55">'4-8-2构筑物'!$Q$28</definedName>
    <definedName name="sheet56_60" localSheetId="55">'4-8-2构筑物'!$Q$24</definedName>
    <definedName name="sheet56_61" localSheetId="55">'4-8-2构筑物'!$U$24</definedName>
    <definedName name="sheet56_62" localSheetId="55">'4-8-2构筑物'!$H$25</definedName>
    <definedName name="sheet56_63" localSheetId="55">'4-8-2构筑物'!$Q$25</definedName>
    <definedName name="sheet56_64" localSheetId="55">'4-8-2构筑物'!$U$25</definedName>
    <definedName name="sheet56_65" localSheetId="55">'4-8-2构筑物'!$H$26</definedName>
    <definedName name="sheet56_66" localSheetId="55">'4-8-2构筑物'!$Q$26</definedName>
    <definedName name="sheet56_67" localSheetId="55">'4-8-2构筑物'!$U$26</definedName>
    <definedName name="sheet56_68" localSheetId="55">'4-8-2构筑物'!$C$27</definedName>
    <definedName name="sheet56_69" localSheetId="55">'4-8-2构筑物'!$A$27</definedName>
    <definedName name="sheet56_7" localSheetId="55">'4-8-2构筑物'!$S$28</definedName>
    <definedName name="sheet56_70" localSheetId="55">'4-8-2构筑物'!$R$27</definedName>
    <definedName name="sheet56_71" localSheetId="55">'4-8-2构筑物'!$Q$27</definedName>
    <definedName name="sheet56_72" localSheetId="55">'4-8-2构筑物'!$S$27</definedName>
    <definedName name="sheet56_73" localSheetId="55">'4-8-2构筑物'!$P$27</definedName>
    <definedName name="sheet56_74" localSheetId="55">'4-8-2构筑物'!$O$27</definedName>
    <definedName name="sheet56_75" localSheetId="55">'4-8-2构筑物'!$T$27</definedName>
    <definedName name="sheet56_76" localSheetId="55">'4-8-2构筑物'!$H$27</definedName>
    <definedName name="sheet56_77" localSheetId="55">'4-8-2构筑物'!$U$27</definedName>
    <definedName name="sheet56_78" localSheetId="55">'4-8-2构筑物'!$L$8</definedName>
    <definedName name="sheet56_79" localSheetId="55">'4-8-2构筑物'!$L$27</definedName>
    <definedName name="sheet56_8" localSheetId="55">'4-8-2构筑物'!$O$30</definedName>
    <definedName name="sheet56_80" localSheetId="55">'4-8-2构筑物'!$M$8</definedName>
    <definedName name="sheet56_81" localSheetId="55">'4-8-2构筑物'!$M$27</definedName>
    <definedName name="sheet56_82" localSheetId="55">'4-8-2构筑物'!$N$8</definedName>
    <definedName name="sheet56_83" localSheetId="55">'4-8-2构筑物'!$N$27</definedName>
    <definedName name="sheet56_84" localSheetId="55">'4-8-2构筑物'!$T$28</definedName>
    <definedName name="sheet56_85" localSheetId="55">'4-8-2构筑物'!$M$29</definedName>
    <definedName name="sheet56_86" localSheetId="55">'4-8-2构筑物'!$O$29</definedName>
    <definedName name="sheet56_87" localSheetId="55">'4-8-2构筑物'!$L$29</definedName>
    <definedName name="sheet56_88" localSheetId="55">'4-8-2构筑物'!$L$30</definedName>
    <definedName name="sheet56_89" localSheetId="55">'4-8-2构筑物'!$M$30</definedName>
    <definedName name="sheet56_9" localSheetId="55">'4-8-2构筑物'!$S$30</definedName>
    <definedName name="sheet56_90" localSheetId="55">'4-8-2构筑物'!$N$29</definedName>
    <definedName name="sheet56_91" localSheetId="55">'4-8-2构筑物'!$N$30</definedName>
    <definedName name="sheet56_92" localSheetId="55">'4-8-2构筑物'!$Q$30</definedName>
    <definedName name="sheet56_93" localSheetId="55">'4-8-2构筑物'!$T$30</definedName>
    <definedName name="sheet56_94" localSheetId="55">'4-8-2构筑物'!$A$31</definedName>
    <definedName name="sheet56_95" localSheetId="55">'4-8-2构筑物'!$S$31</definedName>
    <definedName name="sheet56_96" localSheetId="55">'4-8-2构筑物'!$A$32</definedName>
    <definedName name="sheet56_97" localSheetId="55">'4-8-2构筑物'!$R$30</definedName>
    <definedName name="sheet56_98" localSheetId="55">'4-8-2构筑物'!$P$30</definedName>
    <definedName name="sheet56_99" localSheetId="55">'4-8-2构筑物'!$K$8</definedName>
    <definedName name="sheet57_1" localSheetId="56">'4-8-3管道沟槽'!$M$28</definedName>
    <definedName name="sheet57_10" localSheetId="56">'4-8-3管道沟槽'!$A$3</definedName>
    <definedName name="sheet57_11" localSheetId="56">'4-8-3管道沟槽'!$A$5</definedName>
    <definedName name="sheet57_12" localSheetId="56">'4-8-3管道沟槽'!$V$5</definedName>
    <definedName name="sheet57_13" localSheetId="56">'4-8-3管道沟槽'!$C$8</definedName>
    <definedName name="sheet57_14" localSheetId="56">'4-8-3管道沟槽'!$A$8</definedName>
    <definedName name="sheet57_15" localSheetId="56">'4-8-3管道沟槽'!$S$8</definedName>
    <definedName name="sheet57_16" localSheetId="56">'4-8-3管道沟槽'!$R$8</definedName>
    <definedName name="sheet57_17" localSheetId="56">'4-8-3管道沟槽'!$T$8</definedName>
    <definedName name="sheet57_18" localSheetId="56">'4-8-3管道沟槽'!$Q$8</definedName>
    <definedName name="sheet57_19" localSheetId="56">'4-8-3管道沟槽'!$P$8</definedName>
    <definedName name="sheet57_2" localSheetId="56">'4-8-3管道沟槽'!$N$28</definedName>
    <definedName name="sheet57_20" localSheetId="56">'4-8-3管道沟槽'!$U$8</definedName>
    <definedName name="sheet57_21" localSheetId="56">'4-8-3管道沟槽'!$C$27</definedName>
    <definedName name="sheet57_22" localSheetId="56">'4-8-3管道沟槽'!$A$27</definedName>
    <definedName name="sheet57_23" localSheetId="56">'4-8-3管道沟槽'!$S$27</definedName>
    <definedName name="sheet57_24" localSheetId="56">'4-8-3管道沟槽'!$R$27</definedName>
    <definedName name="sheet57_25" localSheetId="56">'4-8-3管道沟槽'!$T$27</definedName>
    <definedName name="sheet57_26" localSheetId="56">'4-8-3管道沟槽'!$Q$27</definedName>
    <definedName name="sheet57_27" localSheetId="56">'4-8-3管道沟槽'!$P$27</definedName>
    <definedName name="sheet57_28" localSheetId="56">'4-8-3管道沟槽'!$U$27</definedName>
    <definedName name="sheet57_29" localSheetId="56">'4-8-3管道沟槽'!$M$8</definedName>
    <definedName name="sheet57_3" localSheetId="56">'4-8-3管道沟槽'!$O$28</definedName>
    <definedName name="sheet57_30" localSheetId="56">'4-8-3管道沟槽'!$M$27</definedName>
    <definedName name="sheet57_31" localSheetId="56">'4-8-3管道沟槽'!$N$8</definedName>
    <definedName name="sheet57_32" localSheetId="56">'4-8-3管道沟槽'!$N$27</definedName>
    <definedName name="sheet57_33" localSheetId="56">'4-8-3管道沟槽'!$O$8</definedName>
    <definedName name="sheet57_34" localSheetId="56">'4-8-3管道沟槽'!$O$27</definedName>
    <definedName name="sheet57_35" localSheetId="56">'4-8-3管道沟槽'!$U$28</definedName>
    <definedName name="sheet57_36" localSheetId="56">'4-8-3管道沟槽'!$N$29</definedName>
    <definedName name="sheet57_37" localSheetId="56">'4-8-3管道沟槽'!$P$29</definedName>
    <definedName name="sheet57_38" localSheetId="56">'4-8-3管道沟槽'!$M$29</definedName>
    <definedName name="sheet57_39" localSheetId="56">'4-8-3管道沟槽'!$M$30</definedName>
    <definedName name="sheet57_4" localSheetId="56">'4-8-3管道沟槽'!$P$28</definedName>
    <definedName name="sheet57_40" localSheetId="56">'4-8-3管道沟槽'!$N$30</definedName>
    <definedName name="sheet57_41" localSheetId="56">'4-8-3管道沟槽'!$O$29</definedName>
    <definedName name="sheet57_42" localSheetId="56">'4-8-3管道沟槽'!$O$30</definedName>
    <definedName name="sheet57_43" localSheetId="56">'4-8-3管道沟槽'!$R$30</definedName>
    <definedName name="sheet57_44" localSheetId="56">'4-8-3管道沟槽'!$U$30</definedName>
    <definedName name="sheet57_45" localSheetId="56">'4-8-3管道沟槽'!$A$31</definedName>
    <definedName name="sheet57_46" localSheetId="56">'4-8-3管道沟槽'!$T$31</definedName>
    <definedName name="sheet57_47" localSheetId="56">'4-8-3管道沟槽'!$A$32</definedName>
    <definedName name="sheet57_48" localSheetId="56">'4-8-3管道沟槽'!$S$30</definedName>
    <definedName name="sheet57_49" localSheetId="56">'4-8-3管道沟槽'!$Q$30</definedName>
    <definedName name="sheet57_5" localSheetId="56">'4-8-3管道沟槽'!$Q$28</definedName>
    <definedName name="sheet57_50" localSheetId="56">'4-8-3管道沟槽'!$L$8</definedName>
    <definedName name="sheet57_51" localSheetId="56">'4-8-3管道沟槽'!$L$30</definedName>
    <definedName name="sheet57_6" localSheetId="56">'4-8-3管道沟槽'!$R$28</definedName>
    <definedName name="sheet57_7" localSheetId="56">'4-8-3管道沟槽'!$T$28</definedName>
    <definedName name="sheet57_8" localSheetId="56">'4-8-3管道沟槽'!$P$30</definedName>
    <definedName name="sheet57_9" localSheetId="56">'4-8-3管道沟槽'!$T$30</definedName>
    <definedName name="sheet58_1" localSheetId="57">'4-8-4井巷工程'!$S$30</definedName>
    <definedName name="sheet58_10" localSheetId="57">'4-8-4井巷工程'!$AB$5</definedName>
    <definedName name="sheet58_11" localSheetId="57">'4-8-4井巷工程'!$B$8</definedName>
    <definedName name="sheet58_12" localSheetId="57">'4-8-4井巷工程'!$A$8</definedName>
    <definedName name="sheet58_13" localSheetId="57">'4-8-4井巷工程'!$Y$8</definedName>
    <definedName name="sheet58_14" localSheetId="57">'4-8-4井巷工程'!$X$8</definedName>
    <definedName name="sheet58_15" localSheetId="57">'4-8-4井巷工程'!$Z$8</definedName>
    <definedName name="sheet58_16" localSheetId="57">'4-8-4井巷工程'!$W$8</definedName>
    <definedName name="sheet58_17" localSheetId="57">'4-8-4井巷工程'!$V$8</definedName>
    <definedName name="sheet58_18" localSheetId="57">'4-8-4井巷工程'!$AA$8</definedName>
    <definedName name="sheet58_19" localSheetId="57">'4-8-4井巷工程'!$B$27</definedName>
    <definedName name="sheet58_2" localSheetId="57">'4-8-4井巷工程'!$T$30</definedName>
    <definedName name="sheet58_20" localSheetId="57">'4-8-4井巷工程'!$A$27</definedName>
    <definedName name="sheet58_21" localSheetId="57">'4-8-4井巷工程'!$Y$27</definedName>
    <definedName name="sheet58_22" localSheetId="57">'4-8-4井巷工程'!$X$27</definedName>
    <definedName name="sheet58_23" localSheetId="57">'4-8-4井巷工程'!$Z$27</definedName>
    <definedName name="sheet58_24" localSheetId="57">'4-8-4井巷工程'!$W$27</definedName>
    <definedName name="sheet58_25" localSheetId="57">'4-8-4井巷工程'!$V$27</definedName>
    <definedName name="sheet58_26" localSheetId="57">'4-8-4井巷工程'!$AA$27</definedName>
    <definedName name="sheet58_27" localSheetId="57">'4-8-4井巷工程'!$S$8</definedName>
    <definedName name="sheet58_28" localSheetId="57">'4-8-4井巷工程'!$S$27</definedName>
    <definedName name="sheet58_29" localSheetId="57">'4-8-4井巷工程'!$S$28</definedName>
    <definedName name="sheet58_3" localSheetId="57">'4-8-4井巷工程'!$U$30</definedName>
    <definedName name="sheet58_30" localSheetId="57">'4-8-4井巷工程'!$T$8</definedName>
    <definedName name="sheet58_31" localSheetId="57">'4-8-4井巷工程'!$T$27</definedName>
    <definedName name="sheet58_32" localSheetId="57">'4-8-4井巷工程'!$T$28</definedName>
    <definedName name="sheet58_33" localSheetId="57">'4-8-4井巷工程'!$U$8</definedName>
    <definedName name="sheet58_34" localSheetId="57">'4-8-4井巷工程'!$U$27</definedName>
    <definedName name="sheet58_35" localSheetId="57">'4-8-4井巷工程'!$U$28</definedName>
    <definedName name="sheet58_36" localSheetId="57">'4-8-4井巷工程'!$V$28</definedName>
    <definedName name="sheet58_37" localSheetId="57">'4-8-4井巷工程'!$X$28</definedName>
    <definedName name="sheet58_38" localSheetId="57">'4-8-4井巷工程'!$Z$28</definedName>
    <definedName name="sheet58_39" localSheetId="57">'4-8-4井巷工程'!$AA$28</definedName>
    <definedName name="sheet58_4" localSheetId="57">'4-8-4井巷工程'!$V$30</definedName>
    <definedName name="sheet58_40" localSheetId="57">'4-8-4井巷工程'!$T$29</definedName>
    <definedName name="sheet58_41" localSheetId="57">'4-8-4井巷工程'!$V$29</definedName>
    <definedName name="sheet58_42" localSheetId="57">'4-8-4井巷工程'!$Z$29</definedName>
    <definedName name="sheet58_43" localSheetId="57">'4-8-4井巷工程'!$AA$29</definedName>
    <definedName name="sheet58_44" localSheetId="57">'4-8-4井巷工程'!$S$29</definedName>
    <definedName name="sheet58_45" localSheetId="57">'4-8-4井巷工程'!$U$29</definedName>
    <definedName name="sheet58_46" localSheetId="57">'4-8-4井巷工程'!$AA$30</definedName>
    <definedName name="sheet58_47" localSheetId="57">'4-8-4井巷工程'!$A$31</definedName>
    <definedName name="sheet58_48" localSheetId="57">'4-8-4井巷工程'!$Z$31</definedName>
    <definedName name="sheet58_49" localSheetId="57">'4-8-4井巷工程'!$A$32</definedName>
    <definedName name="sheet58_5" localSheetId="57">'4-8-4井巷工程'!$W$28</definedName>
    <definedName name="sheet58_50" localSheetId="57">'4-8-4井巷工程'!$Y$30</definedName>
    <definedName name="sheet58_51" localSheetId="57">'4-8-4井巷工程'!$W$30</definedName>
    <definedName name="sheet58_52" localSheetId="57">'4-8-4井巷工程'!$Q$8</definedName>
    <definedName name="sheet58_53" localSheetId="57">'4-8-4井巷工程'!$Q$30</definedName>
    <definedName name="sheet58_6" localSheetId="57">'4-8-4井巷工程'!$X$30</definedName>
    <definedName name="sheet58_7" localSheetId="57">'4-8-4井巷工程'!$Z$30</definedName>
    <definedName name="sheet58_8" localSheetId="57">'4-8-4井巷工程'!$A$3</definedName>
    <definedName name="sheet58_9" localSheetId="57">'4-8-4井巷工程'!$A$5</definedName>
    <definedName name="sheet59_1" localSheetId="58">'4-8-5机器设备'!$R$67</definedName>
    <definedName name="sheet59_10" localSheetId="58">'4-8-5机器设备'!$A$3</definedName>
    <definedName name="sheet59_11" localSheetId="58">'4-8-5机器设备'!$A$5</definedName>
    <definedName name="sheet59_12" localSheetId="58">'4-8-5机器设备'!$X$5</definedName>
    <definedName name="sheet59_13" localSheetId="58">'4-8-5机器设备'!$C$8</definedName>
    <definedName name="sheet59_14" localSheetId="58">'4-8-5机器设备'!$A$8</definedName>
    <definedName name="sheet59_15" localSheetId="58">'4-8-5机器设备'!$X$8</definedName>
    <definedName name="sheet59_16" localSheetId="58">'4-8-5机器设备'!$W$8</definedName>
    <definedName name="sheet59_17" localSheetId="58">'4-8-5机器设备'!$Y$8</definedName>
    <definedName name="sheet59_18" localSheetId="58">'4-8-5机器设备'!$V$8</definedName>
    <definedName name="sheet59_19" localSheetId="58">'4-8-5机器设备'!$U$8</definedName>
    <definedName name="sheet59_2" localSheetId="58">'4-8-5机器设备'!$S$67</definedName>
    <definedName name="sheet59_20" localSheetId="58">'4-8-5机器设备'!#REF!</definedName>
    <definedName name="sheet59_21" localSheetId="58">'4-8-5机器设备'!$C$66</definedName>
    <definedName name="sheet59_22" localSheetId="58">'4-8-5机器设备'!$A$66</definedName>
    <definedName name="sheet59_23" localSheetId="58">'4-8-5机器设备'!$X$66</definedName>
    <definedName name="sheet59_24" localSheetId="58">'4-8-5机器设备'!$W$66</definedName>
    <definedName name="sheet59_25" localSheetId="58">'4-8-5机器设备'!$Y$66</definedName>
    <definedName name="sheet59_26" localSheetId="58">'4-8-5机器设备'!$V$66</definedName>
    <definedName name="sheet59_27" localSheetId="58">'4-8-5机器设备'!$U$66</definedName>
    <definedName name="sheet59_28" localSheetId="58">'4-8-5机器设备'!#REF!</definedName>
    <definedName name="sheet59_29" localSheetId="58">'4-8-5机器设备'!$R$8</definedName>
    <definedName name="sheet59_3" localSheetId="58">'4-8-5机器设备'!$T$67</definedName>
    <definedName name="sheet59_30" localSheetId="58">'4-8-5机器设备'!$R$66</definedName>
    <definedName name="sheet59_31" localSheetId="58">'4-8-5机器设备'!$S$8</definedName>
    <definedName name="sheet59_32" localSheetId="58">'4-8-5机器设备'!$S$66</definedName>
    <definedName name="sheet59_33" localSheetId="58">'4-8-5机器设备'!$T$8</definedName>
    <definedName name="sheet59_34" localSheetId="58">'4-8-5机器设备'!$T$66</definedName>
    <definedName name="sheet59_35" localSheetId="58">'4-8-5机器设备'!#REF!</definedName>
    <definedName name="sheet59_36" localSheetId="58">'4-8-5机器设备'!$S$68</definedName>
    <definedName name="sheet59_37" localSheetId="58">'4-8-5机器设备'!$U$68</definedName>
    <definedName name="sheet59_38" localSheetId="58">'4-8-5机器设备'!$R$68</definedName>
    <definedName name="sheet59_39" localSheetId="58">'4-8-5机器设备'!$R$69</definedName>
    <definedName name="sheet59_4" localSheetId="58">'4-8-5机器设备'!$U$67</definedName>
    <definedName name="sheet59_40" localSheetId="58">'4-8-5机器设备'!$S$69</definedName>
    <definedName name="sheet59_41" localSheetId="58">'4-8-5机器设备'!$T$68</definedName>
    <definedName name="sheet59_42" localSheetId="58">'4-8-5机器设备'!$T$69</definedName>
    <definedName name="sheet59_43" localSheetId="58">'4-8-5机器设备'!$W$69</definedName>
    <definedName name="sheet59_44" localSheetId="58">'4-8-5机器设备'!#REF!</definedName>
    <definedName name="sheet59_45" localSheetId="58">'4-8-5机器设备'!$A$70</definedName>
    <definedName name="sheet59_46" localSheetId="58">'4-8-5机器设备'!$Y$70</definedName>
    <definedName name="sheet59_47" localSheetId="58">'4-8-5机器设备'!$A$71</definedName>
    <definedName name="sheet59_48" localSheetId="58">'4-8-5机器设备'!$X$69</definedName>
    <definedName name="sheet59_49" localSheetId="58">'4-8-5机器设备'!$V$69</definedName>
    <definedName name="sheet59_5" localSheetId="58">'4-8-5机器设备'!$V$67</definedName>
    <definedName name="sheet59_50" localSheetId="58">'4-8-5机器设备'!$O$8</definedName>
    <definedName name="sheet59_51" localSheetId="58">'4-8-5机器设备'!$O$69</definedName>
    <definedName name="sheet59_52" localSheetId="58">'4-8-5机器设备'!$J$8</definedName>
    <definedName name="sheet59_53" localSheetId="58">'4-8-5机器设备'!$J$69</definedName>
    <definedName name="sheet59_54" localSheetId="58">'4-8-5机器设备'!$H$8</definedName>
    <definedName name="sheet59_55" localSheetId="58">'4-8-5机器设备'!$H$69</definedName>
    <definedName name="sheet59_6" localSheetId="58">'4-8-5机器设备'!$W$67</definedName>
    <definedName name="sheet59_7" localSheetId="58">'4-8-5机器设备'!$Y$67</definedName>
    <definedName name="sheet59_8" localSheetId="58">'4-8-5机器设备'!$U$69</definedName>
    <definedName name="sheet59_9" localSheetId="58">'4-8-5机器设备'!$Y$69</definedName>
    <definedName name="sheet60_1" localSheetId="59">'4-8-6车辆'!$P$28</definedName>
    <definedName name="sheet60_10" localSheetId="59">'4-8-6车辆'!$A$3</definedName>
    <definedName name="sheet60_11" localSheetId="59">'4-8-6车辆'!$A$5</definedName>
    <definedName name="sheet60_12" localSheetId="59">'4-8-6车辆'!$Y$5</definedName>
    <definedName name="sheet60_13" localSheetId="59">'4-8-6车辆'!$E$8</definedName>
    <definedName name="sheet60_14" localSheetId="59">'4-8-6车辆'!$A$8</definedName>
    <definedName name="sheet60_15" localSheetId="59">'4-8-6车辆'!$V$8</definedName>
    <definedName name="sheet60_16" localSheetId="59">'4-8-6车辆'!$U$8</definedName>
    <definedName name="sheet60_17" localSheetId="59">'4-8-6车辆'!$W$8</definedName>
    <definedName name="sheet60_18" localSheetId="59">'4-8-6车辆'!$T$8</definedName>
    <definedName name="sheet60_19" localSheetId="59">'4-8-6车辆'!$S$8</definedName>
    <definedName name="sheet60_2" localSheetId="59">'4-8-6车辆'!$Q$28</definedName>
    <definedName name="sheet60_20" localSheetId="59">'4-8-6车辆'!$X$8</definedName>
    <definedName name="sheet60_21" localSheetId="59">'4-8-6车辆'!$E$27</definedName>
    <definedName name="sheet60_22" localSheetId="59">'4-8-6车辆'!$A$27</definedName>
    <definedName name="sheet60_23" localSheetId="59">'4-8-6车辆'!$V$27</definedName>
    <definedName name="sheet60_24" localSheetId="59">'4-8-6车辆'!$U$27</definedName>
    <definedName name="sheet60_25" localSheetId="59">'4-8-6车辆'!$W$27</definedName>
    <definedName name="sheet60_26" localSheetId="59">'4-8-6车辆'!$T$27</definedName>
    <definedName name="sheet60_27" localSheetId="59">'4-8-6车辆'!$S$27</definedName>
    <definedName name="sheet60_28" localSheetId="59">'4-8-6车辆'!$X$27</definedName>
    <definedName name="sheet60_29" localSheetId="59">'4-8-6车辆'!$P$8</definedName>
    <definedName name="sheet60_3" localSheetId="59">'4-8-6车辆'!$R$28</definedName>
    <definedName name="sheet60_30" localSheetId="59">'4-8-6车辆'!$P$27</definedName>
    <definedName name="sheet60_31" localSheetId="59">'4-8-6车辆'!$Q$8</definedName>
    <definedName name="sheet60_32" localSheetId="59">'4-8-6车辆'!$Q$27</definedName>
    <definedName name="sheet60_33" localSheetId="59">'4-8-6车辆'!$R$8</definedName>
    <definedName name="sheet60_34" localSheetId="59">'4-8-6车辆'!$R$27</definedName>
    <definedName name="sheet60_35" localSheetId="59">'4-8-6车辆'!$X$28</definedName>
    <definedName name="sheet60_36" localSheetId="59">'4-8-6车辆'!$Q$29</definedName>
    <definedName name="sheet60_37" localSheetId="59">'4-8-6车辆'!$S$29</definedName>
    <definedName name="sheet60_38" localSheetId="59">'4-8-6车辆'!$P$29</definedName>
    <definedName name="sheet60_39" localSheetId="59">'4-8-6车辆'!$P$30</definedName>
    <definedName name="sheet60_4" localSheetId="59">'4-8-6车辆'!$S$28</definedName>
    <definedName name="sheet60_40" localSheetId="59">'4-8-6车辆'!$Q$30</definedName>
    <definedName name="sheet60_41" localSheetId="59">'4-8-6车辆'!$R$29</definedName>
    <definedName name="sheet60_42" localSheetId="59">'4-8-6车辆'!$R$30</definedName>
    <definedName name="sheet60_43" localSheetId="59">'4-8-6车辆'!$U$30</definedName>
    <definedName name="sheet60_44" localSheetId="59">'4-8-6车辆'!$X$30</definedName>
    <definedName name="sheet60_45" localSheetId="59">'4-8-6车辆'!$A$31</definedName>
    <definedName name="sheet60_46" localSheetId="59">'4-8-6车辆'!$W$31</definedName>
    <definedName name="sheet60_47" localSheetId="59">'4-8-6车辆'!$A$32</definedName>
    <definedName name="sheet60_48" localSheetId="59">'4-8-6车辆'!$V$30</definedName>
    <definedName name="sheet60_49" localSheetId="59">'4-8-6车辆'!$T$30</definedName>
    <definedName name="sheet60_5" localSheetId="59">'4-8-6车辆'!$T$28</definedName>
    <definedName name="sheet60_50" localSheetId="59">'4-8-6车辆'!$M$8</definedName>
    <definedName name="sheet60_51" localSheetId="59">'4-8-6车辆'!$M$30</definedName>
    <definedName name="sheet60_52" localSheetId="59">'4-8-6车辆'!$I$8</definedName>
    <definedName name="sheet60_53" localSheetId="59">'4-8-6车辆'!$I$30</definedName>
    <definedName name="sheet60_54" localSheetId="59">'4-8-6车辆'!$N$8</definedName>
    <definedName name="sheet60_55" localSheetId="59">'4-8-6车辆'!$N$30</definedName>
    <definedName name="sheet60_6" localSheetId="59">'4-8-6车辆'!$U$28</definedName>
    <definedName name="sheet60_7" localSheetId="59">'4-8-6车辆'!$W$28</definedName>
    <definedName name="sheet60_8" localSheetId="59">'4-8-6车辆'!$S$30</definedName>
    <definedName name="sheet60_9" localSheetId="59">'4-8-6车辆'!$W$30</definedName>
    <definedName name="sheet61_1" localSheetId="60">'4-8-7电子设备'!$M$28</definedName>
    <definedName name="sheet61_10" localSheetId="60">'4-8-7电子设备'!$A$3</definedName>
    <definedName name="sheet61_11" localSheetId="60">'4-8-7电子设备'!$A$5</definedName>
    <definedName name="sheet61_12" localSheetId="60">'4-8-7电子设备'!$V$5</definedName>
    <definedName name="sheet61_13" localSheetId="60">'4-8-7电子设备'!$C$8</definedName>
    <definedName name="sheet61_14" localSheetId="60">'4-8-7电子设备'!$A$8</definedName>
    <definedName name="sheet61_15" localSheetId="60">'4-8-7电子设备'!$S$8</definedName>
    <definedName name="sheet61_16" localSheetId="60">'4-8-7电子设备'!$R$8</definedName>
    <definedName name="sheet61_17" localSheetId="60">'4-8-7电子设备'!$T$8</definedName>
    <definedName name="sheet61_18" localSheetId="60">'4-8-7电子设备'!$Q$8</definedName>
    <definedName name="sheet61_19" localSheetId="60">'4-8-7电子设备'!$P$8</definedName>
    <definedName name="sheet61_2" localSheetId="60">'4-8-7电子设备'!$N$28</definedName>
    <definedName name="sheet61_20" localSheetId="60">'4-8-7电子设备'!$U$8</definedName>
    <definedName name="sheet61_21" localSheetId="60">'4-8-7电子设备'!$C$27</definedName>
    <definedName name="sheet61_22" localSheetId="60">'4-8-7电子设备'!$A$27</definedName>
    <definedName name="sheet61_23" localSheetId="60">'4-8-7电子设备'!$S$27</definedName>
    <definedName name="sheet61_24" localSheetId="60">'4-8-7电子设备'!$R$27</definedName>
    <definedName name="sheet61_25" localSheetId="60">'4-8-7电子设备'!$T$27</definedName>
    <definedName name="sheet61_26" localSheetId="60">'4-8-7电子设备'!$Q$27</definedName>
    <definedName name="sheet61_27" localSheetId="60">'4-8-7电子设备'!$P$27</definedName>
    <definedName name="sheet61_28" localSheetId="60">'4-8-7电子设备'!$U$27</definedName>
    <definedName name="sheet61_29" localSheetId="60">'4-8-7电子设备'!$M$8</definedName>
    <definedName name="sheet61_3" localSheetId="60">'4-8-7电子设备'!$O$28</definedName>
    <definedName name="sheet61_30" localSheetId="60">'4-8-7电子设备'!$M$27</definedName>
    <definedName name="sheet61_31" localSheetId="60">'4-8-7电子设备'!$N$8</definedName>
    <definedName name="sheet61_32" localSheetId="60">'4-8-7电子设备'!$N$27</definedName>
    <definedName name="sheet61_33" localSheetId="60">'4-8-7电子设备'!$O$8</definedName>
    <definedName name="sheet61_34" localSheetId="60">'4-8-7电子设备'!$O$27</definedName>
    <definedName name="sheet61_35" localSheetId="60">'4-8-7电子设备'!$U$28</definedName>
    <definedName name="sheet61_36" localSheetId="60">'4-8-7电子设备'!$N$29</definedName>
    <definedName name="sheet61_37" localSheetId="60">'4-8-7电子设备'!$P$29</definedName>
    <definedName name="sheet61_38" localSheetId="60">'4-8-7电子设备'!$M$29</definedName>
    <definedName name="sheet61_39" localSheetId="60">'4-8-7电子设备'!$M$30</definedName>
    <definedName name="sheet61_4" localSheetId="60">'4-8-7电子设备'!$P$28</definedName>
    <definedName name="sheet61_40" localSheetId="60">'4-8-7电子设备'!$N$30</definedName>
    <definedName name="sheet61_41" localSheetId="60">'4-8-7电子设备'!$O$29</definedName>
    <definedName name="sheet61_42" localSheetId="60">'4-8-7电子设备'!$O$30</definedName>
    <definedName name="sheet61_43" localSheetId="60">'4-8-7电子设备'!$R$30</definedName>
    <definedName name="sheet61_44" localSheetId="60">'4-8-7电子设备'!$U$30</definedName>
    <definedName name="sheet61_45" localSheetId="60">'4-8-7电子设备'!$A$31</definedName>
    <definedName name="sheet61_46" localSheetId="60">'4-8-7电子设备'!$T$31</definedName>
    <definedName name="sheet61_47" localSheetId="60">'4-8-7电子设备'!$A$32</definedName>
    <definedName name="sheet61_48" localSheetId="60">'4-8-7电子设备'!$S$30</definedName>
    <definedName name="sheet61_49" localSheetId="60">'4-8-7电子设备'!$Q$30</definedName>
    <definedName name="sheet61_5" localSheetId="60">'4-8-7电子设备'!$Q$28</definedName>
    <definedName name="sheet61_50" localSheetId="60">'4-8-7电子设备'!$G$8</definedName>
    <definedName name="sheet61_51" localSheetId="60">'4-8-7电子设备'!$G$30</definedName>
    <definedName name="sheet61_6" localSheetId="60">'4-8-7电子设备'!$R$28</definedName>
    <definedName name="sheet61_7" localSheetId="60">'4-8-7电子设备'!$T$28</definedName>
    <definedName name="sheet61_8" localSheetId="60">'4-8-7电子设备'!$P$30</definedName>
    <definedName name="sheet61_9" localSheetId="60">'4-8-7电子设备'!$T$30</definedName>
    <definedName name="sheet62_1" localSheetId="61">'4-8-8土地'!$O$28</definedName>
    <definedName name="sheet62_10" localSheetId="61">'4-8-8土地'!$Q$8</definedName>
    <definedName name="sheet62_11" localSheetId="61">'4-8-8土地'!$R$8</definedName>
    <definedName name="sheet62_12" localSheetId="61">'4-8-8土地'!$D$27</definedName>
    <definedName name="sheet62_13" localSheetId="61">'4-8-8土地'!$A$27</definedName>
    <definedName name="sheet62_14" localSheetId="61">'4-8-8土地'!$P$27</definedName>
    <definedName name="sheet62_15" localSheetId="61">'4-8-8土地'!$Q$27</definedName>
    <definedName name="sheet62_16" localSheetId="61">'4-8-8土地'!$R$27</definedName>
    <definedName name="sheet62_17" localSheetId="61">'4-8-8土地'!$N$8</definedName>
    <definedName name="sheet62_18" localSheetId="61">'4-8-8土地'!$N$27</definedName>
    <definedName name="sheet62_19" localSheetId="61">'4-8-8土地'!$N$28</definedName>
    <definedName name="sheet62_2" localSheetId="61">'4-8-8土地'!$P$28</definedName>
    <definedName name="sheet62_20" localSheetId="61">'4-8-8土地'!$O$8</definedName>
    <definedName name="sheet62_21" localSheetId="61">'4-8-8土地'!$O$27</definedName>
    <definedName name="sheet62_22" localSheetId="61">'4-8-8土地'!$R$28</definedName>
    <definedName name="sheet62_23" localSheetId="61">'4-8-8土地'!$A$29</definedName>
    <definedName name="sheet62_24" localSheetId="61">'4-8-8土地'!$Q$29</definedName>
    <definedName name="sheet62_25" localSheetId="61">'4-8-8土地'!$A$30</definedName>
    <definedName name="sheet62_26" localSheetId="61">'4-8-8土地'!$M$8</definedName>
    <definedName name="sheet62_27" localSheetId="61">'4-8-8土地'!$M$28</definedName>
    <definedName name="sheet62_28" localSheetId="61">'4-8-8土地'!$K$8</definedName>
    <definedName name="sheet62_29" localSheetId="61">'4-8-8土地'!$K$28</definedName>
    <definedName name="sheet62_3" localSheetId="61">'4-8-8土地'!$Q$28</definedName>
    <definedName name="sheet62_4" localSheetId="61">'4-8-8土地'!$A$3</definedName>
    <definedName name="sheet62_5" localSheetId="61">'4-8-8土地'!$A$5</definedName>
    <definedName name="sheet62_6" localSheetId="61">'4-8-8土地'!$S$5</definedName>
    <definedName name="sheet62_7" localSheetId="61">'4-8-8土地'!$D$8</definedName>
    <definedName name="sheet62_8" localSheetId="61">'4-8-8土地'!$A$8</definedName>
    <definedName name="sheet62_9" localSheetId="61">'4-8-8土地'!$P$8</definedName>
    <definedName name="sheet63_1" localSheetId="62">'4-8-9船舶'!$AL$28</definedName>
    <definedName name="sheet63_10" localSheetId="62">'4-8-9船舶'!$A$4</definedName>
    <definedName name="sheet63_11" localSheetId="62">'4-8-9船舶'!$A$5</definedName>
    <definedName name="sheet63_12" localSheetId="62">'4-8-9船舶'!$AU$5</definedName>
    <definedName name="sheet63_13" localSheetId="62">'4-8-9船舶'!$D$8</definedName>
    <definedName name="sheet63_14" localSheetId="62">'4-8-9船舶'!$A$8</definedName>
    <definedName name="sheet63_15" localSheetId="62">'4-8-9船舶'!$AR$8</definedName>
    <definedName name="sheet63_16" localSheetId="62">'4-8-9船舶'!$AQ$8</definedName>
    <definedName name="sheet63_17" localSheetId="62">'4-8-9船舶'!$AS$8</definedName>
    <definedName name="sheet63_18" localSheetId="62">'4-8-9船舶'!$AP$8</definedName>
    <definedName name="sheet63_19" localSheetId="62">'4-8-9船舶'!$AO$8</definedName>
    <definedName name="sheet63_2" localSheetId="62">'4-8-9船舶'!$AM$28</definedName>
    <definedName name="sheet63_20" localSheetId="62">'4-8-9船舶'!$AT$8</definedName>
    <definedName name="sheet63_21" localSheetId="62">'4-8-9船舶'!$D$27</definedName>
    <definedName name="sheet63_22" localSheetId="62">'4-8-9船舶'!$A$27</definedName>
    <definedName name="sheet63_23" localSheetId="62">'4-8-9船舶'!$AR$27</definedName>
    <definedName name="sheet63_24" localSheetId="62">'4-8-9船舶'!$AQ$27</definedName>
    <definedName name="sheet63_25" localSheetId="62">'4-8-9船舶'!$AS$27</definedName>
    <definedName name="sheet63_26" localSheetId="62">'4-8-9船舶'!$AP$27</definedName>
    <definedName name="sheet63_27" localSheetId="62">'4-8-9船舶'!$AO$27</definedName>
    <definedName name="sheet63_28" localSheetId="62">'4-8-9船舶'!$AT$27</definedName>
    <definedName name="sheet63_29" localSheetId="62">'4-8-9船舶'!$AL$8</definedName>
    <definedName name="sheet63_3" localSheetId="62">'4-8-9船舶'!$AN$28</definedName>
    <definedName name="sheet63_30" localSheetId="62">'4-8-9船舶'!$AL$27</definedName>
    <definedName name="sheet63_31" localSheetId="62">'4-8-9船舶'!$AM$8</definedName>
    <definedName name="sheet63_32" localSheetId="62">'4-8-9船舶'!$AM$27</definedName>
    <definedName name="sheet63_33" localSheetId="62">'4-8-9船舶'!$AN$8</definedName>
    <definedName name="sheet63_34" localSheetId="62">'4-8-9船舶'!$AN$27</definedName>
    <definedName name="sheet63_35" localSheetId="62">'4-8-9船舶'!$AT$28</definedName>
    <definedName name="sheet63_36" localSheetId="62">'4-8-9船舶'!$AM$29</definedName>
    <definedName name="sheet63_37" localSheetId="62">'4-8-9船舶'!$AO$29</definedName>
    <definedName name="sheet63_38" localSheetId="62">'4-8-9船舶'!$AP$29</definedName>
    <definedName name="sheet63_39" localSheetId="62">'4-8-9船舶'!$AS$29</definedName>
    <definedName name="sheet63_4" localSheetId="62">'4-8-9船舶'!$AO$28</definedName>
    <definedName name="sheet63_40" localSheetId="62">'4-8-9船舶'!$AT$29</definedName>
    <definedName name="sheet63_41" localSheetId="62">'4-8-9船舶'!$AL$29</definedName>
    <definedName name="sheet63_42" localSheetId="62">'4-8-9船舶'!$AL$30</definedName>
    <definedName name="sheet63_43" localSheetId="62">'4-8-9船舶'!$AM$30</definedName>
    <definedName name="sheet63_44" localSheetId="62">'4-8-9船舶'!$AN$29</definedName>
    <definedName name="sheet63_45" localSheetId="62">'4-8-9船舶'!$AN$30</definedName>
    <definedName name="sheet63_46" localSheetId="62">'4-8-9船舶'!$AQ$29</definedName>
    <definedName name="sheet63_47" localSheetId="62">'4-8-9船舶'!$AQ$30</definedName>
    <definedName name="sheet63_48" localSheetId="62">'4-8-9船舶'!$AP$30</definedName>
    <definedName name="sheet63_49" localSheetId="62">'4-8-9船舶'!$AT$30</definedName>
    <definedName name="sheet63_5" localSheetId="62">'4-8-9船舶'!$AP$28</definedName>
    <definedName name="sheet63_50" localSheetId="62">'4-8-9船舶'!$A$31</definedName>
    <definedName name="sheet63_51" localSheetId="62">'4-8-9船舶'!$AQ$31</definedName>
    <definedName name="sheet63_52" localSheetId="62">'4-8-9船舶'!$A$32</definedName>
    <definedName name="sheet63_53" localSheetId="62">'4-8-9船舶'!$AR$30</definedName>
    <definedName name="sheet63_54" localSheetId="62">'4-8-9船舶'!$AK$8</definedName>
    <definedName name="sheet63_55" localSheetId="62">'4-8-9船舶'!$AK$30</definedName>
    <definedName name="sheet63_56" localSheetId="62">'4-8-9船舶'!$AJ$8</definedName>
    <definedName name="sheet63_57" localSheetId="62">'4-8-9船舶'!$AJ$30</definedName>
    <definedName name="sheet63_58" localSheetId="62">'4-8-9船舶'!$AF$8</definedName>
    <definedName name="sheet63_59" localSheetId="62">'4-8-9船舶'!$AF$30</definedName>
    <definedName name="sheet63_6" localSheetId="62">'4-8-9船舶'!$AQ$28</definedName>
    <definedName name="sheet63_60" localSheetId="62">'4-8-9船舶'!$AE$8</definedName>
    <definedName name="sheet63_61" localSheetId="62">'4-8-9船舶'!$AE$30</definedName>
    <definedName name="sheet63_7" localSheetId="62">'4-8-9船舶'!$AS$28</definedName>
    <definedName name="sheet63_8" localSheetId="62">'4-8-9船舶'!$AO$30</definedName>
    <definedName name="sheet63_9" localSheetId="62">'4-8-9船舶'!$AS$30</definedName>
    <definedName name="sheet64_1" localSheetId="63">'4-9在建工程汇总'!$C$27</definedName>
    <definedName name="sheet64_10" localSheetId="63">'4-9在建工程汇总'!$F$7</definedName>
    <definedName name="sheet64_11" localSheetId="63">'4-9在建工程汇总'!$G$7</definedName>
    <definedName name="sheet64_12" localSheetId="63">'4-9在建工程汇总'!$C$8</definedName>
    <definedName name="sheet64_13" localSheetId="63">'4-9在建工程汇总'!$D$8</definedName>
    <definedName name="sheet64_14" localSheetId="63">'4-9在建工程汇总'!$E$8</definedName>
    <definedName name="sheet64_15" localSheetId="63">'4-9在建工程汇总'!$F$8</definedName>
    <definedName name="sheet64_16" localSheetId="63">'4-9在建工程汇总'!$G$8</definedName>
    <definedName name="sheet64_17" localSheetId="63">'4-9在建工程汇总'!$C$9</definedName>
    <definedName name="sheet64_18" localSheetId="63">'4-9在建工程汇总'!$D$9</definedName>
    <definedName name="sheet64_19" localSheetId="63">'4-9在建工程汇总'!$E$9</definedName>
    <definedName name="sheet64_2" localSheetId="63">'4-9在建工程汇总'!$D$27</definedName>
    <definedName name="sheet64_20" localSheetId="63">'4-9在建工程汇总'!$F$9</definedName>
    <definedName name="sheet64_21" localSheetId="63">'4-9在建工程汇总'!$G$9</definedName>
    <definedName name="sheet64_22" localSheetId="63">'4-9在建工程汇总'!$C$24</definedName>
    <definedName name="sheet64_23" localSheetId="63">'4-9在建工程汇总'!$C$25</definedName>
    <definedName name="sheet64_24" localSheetId="63">'4-9在建工程汇总'!$D$24</definedName>
    <definedName name="sheet64_25" localSheetId="63">'4-9在建工程汇总'!$D$25</definedName>
    <definedName name="sheet64_26" localSheetId="63">'4-9在建工程汇总'!$E$24</definedName>
    <definedName name="sheet64_27" localSheetId="63">'4-9在建工程汇总'!$E$25</definedName>
    <definedName name="sheet64_28" localSheetId="63">'4-9在建工程汇总'!$F$25</definedName>
    <definedName name="sheet64_29" localSheetId="63">'4-9在建工程汇总'!$G$25</definedName>
    <definedName name="sheet64_3" localSheetId="63">'4-9在建工程汇总'!$E$27</definedName>
    <definedName name="sheet64_30" localSheetId="63">'4-9在建工程汇总'!$C$26</definedName>
    <definedName name="sheet64_31" localSheetId="63">'4-9在建工程汇总'!$D$26</definedName>
    <definedName name="sheet64_32" localSheetId="63">'4-9在建工程汇总'!$E$26</definedName>
    <definedName name="sheet64_33" localSheetId="63">'4-9在建工程汇总'!$F$26</definedName>
    <definedName name="sheet64_34" localSheetId="63">'4-9在建工程汇总'!$G$26</definedName>
    <definedName name="sheet64_35" localSheetId="63">'4-9在建工程汇总'!$F$27</definedName>
    <definedName name="sheet64_36" localSheetId="63">'4-9在建工程汇总'!$G$27</definedName>
    <definedName name="sheet64_37" localSheetId="63">'4-9在建工程汇总'!$E$28</definedName>
    <definedName name="sheet64_4" localSheetId="63">'4-9在建工程汇总'!$A$3</definedName>
    <definedName name="sheet64_5" localSheetId="63">'4-9在建工程汇总'!$A$5</definedName>
    <definedName name="sheet64_6" localSheetId="63">'4-9在建工程汇总'!$G$5</definedName>
    <definedName name="sheet64_7" localSheetId="63">'4-9在建工程汇总'!$C$7</definedName>
    <definedName name="sheet64_8" localSheetId="63">'4-9在建工程汇总'!$D$7</definedName>
    <definedName name="sheet64_9" localSheetId="63">'4-9在建工程汇总'!$E$7</definedName>
    <definedName name="sheet65_1" localSheetId="64">'4-9-1在建（土建）'!$N$28</definedName>
    <definedName name="sheet65_10" localSheetId="64">'4-9-1在建（土建）'!$S$5</definedName>
    <definedName name="sheet65_11" localSheetId="64">'4-9-1在建（土建）'!$B$8</definedName>
    <definedName name="sheet65_12" localSheetId="64">'4-9-1在建（土建）'!$A$8</definedName>
    <definedName name="sheet65_13" localSheetId="64">'4-9-1在建（土建）'!$P$8</definedName>
    <definedName name="sheet65_14" localSheetId="64">'4-9-1在建（土建）'!$O$8</definedName>
    <definedName name="sheet65_15" localSheetId="64">'4-9-1在建（土建）'!$Q$8</definedName>
    <definedName name="sheet65_16" localSheetId="64">'4-9-1在建（土建）'!$R$8</definedName>
    <definedName name="sheet65_17" localSheetId="64">'4-9-1在建（土建）'!$B$27</definedName>
    <definedName name="sheet65_18" localSheetId="64">'4-9-1在建（土建）'!$A$27</definedName>
    <definedName name="sheet65_19" localSheetId="64">'4-9-1在建（土建）'!$P$27</definedName>
    <definedName name="sheet65_2" localSheetId="64">'4-9-1在建（土建）'!$O$28</definedName>
    <definedName name="sheet65_20" localSheetId="64">'4-9-1在建（土建）'!$O$27</definedName>
    <definedName name="sheet65_21" localSheetId="64">'4-9-1在建（土建）'!$Q$27</definedName>
    <definedName name="sheet65_22" localSheetId="64">'4-9-1在建（土建）'!$R$27</definedName>
    <definedName name="sheet65_23" localSheetId="64">'4-9-1在建（土建）'!$N$8</definedName>
    <definedName name="sheet65_24" localSheetId="64">'4-9-1在建（土建）'!$N$27</definedName>
    <definedName name="sheet65_25" localSheetId="64">'4-9-1在建（土建）'!$P$28</definedName>
    <definedName name="sheet65_26" localSheetId="64">'4-9-1在建（土建）'!$R$28</definedName>
    <definedName name="sheet65_27" localSheetId="64">'4-9-1在建（土建）'!$N$30</definedName>
    <definedName name="sheet65_28" localSheetId="64">'4-9-1在建（土建）'!$R$30</definedName>
    <definedName name="sheet65_29" localSheetId="64">'4-9-1在建（土建）'!$A$31</definedName>
    <definedName name="sheet65_3" localSheetId="64">'4-9-1在建（土建）'!$Q$28</definedName>
    <definedName name="sheet65_30" localSheetId="64">'4-9-1在建（土建）'!$Q$31</definedName>
    <definedName name="sheet65_31" localSheetId="64">'4-9-1在建（土建）'!$A$32</definedName>
    <definedName name="sheet65_32" localSheetId="64">'4-9-1在建（土建）'!$P$30</definedName>
    <definedName name="sheet65_33" localSheetId="64">'4-9-1在建（土建）'!$I$8</definedName>
    <definedName name="sheet65_34" localSheetId="64">'4-9-1在建（土建）'!$I$30</definedName>
    <definedName name="sheet65_35" localSheetId="64">'4-9-1在建（土建）'!$D$8</definedName>
    <definedName name="sheet65_36" localSheetId="64">'4-9-1在建（土建）'!$D$30</definedName>
    <definedName name="sheet65_4" localSheetId="64">'4-9-1在建（土建）'!$N$29</definedName>
    <definedName name="sheet65_5" localSheetId="64">'4-9-1在建（土建）'!$O$29</definedName>
    <definedName name="sheet65_6" localSheetId="64">'4-9-1在建（土建）'!$O$30</definedName>
    <definedName name="sheet65_7" localSheetId="64">'4-9-1在建（土建）'!$Q$30</definedName>
    <definedName name="sheet65_8" localSheetId="64">'4-9-1在建（土建）'!$A$3</definedName>
    <definedName name="sheet65_9" localSheetId="64">'4-9-1在建（土建）'!$A$5</definedName>
    <definedName name="sheet66_1" localSheetId="65">'4-9-2在建（设备）'!$L$28</definedName>
    <definedName name="sheet66_10" localSheetId="65">'4-9-2在建（设备）'!$W$5</definedName>
    <definedName name="sheet66_11" localSheetId="65">'4-9-2在建（设备）'!$B$8</definedName>
    <definedName name="sheet66_12" localSheetId="65">'4-9-2在建（设备）'!$A$8</definedName>
    <definedName name="sheet66_13" localSheetId="65">'4-9-2在建（设备）'!$R$8</definedName>
    <definedName name="sheet66_14" localSheetId="65">'4-9-2在建（设备）'!$T$8</definedName>
    <definedName name="sheet66_15" localSheetId="65">'4-9-2在建（设备）'!$U$8</definedName>
    <definedName name="sheet66_16" localSheetId="65">'4-9-2在建（设备）'!$Q$8</definedName>
    <definedName name="sheet66_17" localSheetId="65">'4-9-2在建（设备）'!$P$8</definedName>
    <definedName name="sheet66_18" localSheetId="65">'4-9-2在建（设备）'!$V$8</definedName>
    <definedName name="sheet66_19" localSheetId="65">'4-9-2在建（设备）'!$B$27</definedName>
    <definedName name="sheet66_2" localSheetId="65">'4-9-2在建（设备）'!$P$28</definedName>
    <definedName name="sheet66_20" localSheetId="65">'4-9-2在建（设备）'!$A$27</definedName>
    <definedName name="sheet66_21" localSheetId="65">'4-9-2在建（设备）'!$R$27</definedName>
    <definedName name="sheet66_22" localSheetId="65">'4-9-2在建（设备）'!$T$27</definedName>
    <definedName name="sheet66_23" localSheetId="65">'4-9-2在建（设备）'!$U$27</definedName>
    <definedName name="sheet66_24" localSheetId="65">'4-9-2在建（设备）'!$Q$27</definedName>
    <definedName name="sheet66_25" localSheetId="65">'4-9-2在建（设备）'!$P$27</definedName>
    <definedName name="sheet66_26" localSheetId="65">'4-9-2在建（设备）'!$V$27</definedName>
    <definedName name="sheet66_27" localSheetId="65">'4-9-2在建（设备）'!$L$8</definedName>
    <definedName name="sheet66_28" localSheetId="65">'4-9-2在建（设备）'!$L$27</definedName>
    <definedName name="sheet66_29" localSheetId="65">'4-9-2在建（设备）'!$Q$28</definedName>
    <definedName name="sheet66_3" localSheetId="65">'4-9-2在建（设备）'!$U$28</definedName>
    <definedName name="sheet66_30" localSheetId="65">'4-9-2在建（设备）'!$L$30</definedName>
    <definedName name="sheet66_31" localSheetId="65">'4-9-2在建（设备）'!$V$30</definedName>
    <definedName name="sheet66_32" localSheetId="65">'4-9-2在建（设备）'!$A$31</definedName>
    <definedName name="sheet66_33" localSheetId="65">'4-9-2在建（设备）'!$U$31</definedName>
    <definedName name="sheet66_34" localSheetId="65">'4-9-2在建（设备）'!$A$32</definedName>
    <definedName name="sheet66_35" localSheetId="65">'4-9-2在建（设备）'!$T$30</definedName>
    <definedName name="sheet66_36" localSheetId="65">'4-9-2在建（设备）'!$S$8</definedName>
    <definedName name="sheet66_37" localSheetId="65">'4-9-2在建（设备）'!$S$30</definedName>
    <definedName name="sheet66_38" localSheetId="65">'4-9-2在建（设备）'!$R$30</definedName>
    <definedName name="sheet66_39" localSheetId="65">'4-9-2在建（设备）'!$Q$30</definedName>
    <definedName name="sheet66_4" localSheetId="65">'4-9-2在建（设备）'!$L$29</definedName>
    <definedName name="sheet66_40" localSheetId="65">'4-9-2在建（设备）'!$O$8</definedName>
    <definedName name="sheet66_41" localSheetId="65">'4-9-2在建（设备）'!$O$30</definedName>
    <definedName name="sheet66_42" localSheetId="65">'4-9-2在建（设备）'!$N$8</definedName>
    <definedName name="sheet66_43" localSheetId="65">'4-9-2在建（设备）'!$N$30</definedName>
    <definedName name="sheet66_44" localSheetId="65">'4-9-2在建（设备）'!$M$8</definedName>
    <definedName name="sheet66_45" localSheetId="65">'4-9-2在建（设备）'!$M$30</definedName>
    <definedName name="sheet66_46" localSheetId="65">'4-9-2在建（设备）'!$J$8</definedName>
    <definedName name="sheet66_47" localSheetId="65">'4-9-2在建（设备）'!$J$30</definedName>
    <definedName name="sheet66_48" localSheetId="65">'4-9-2在建（设备）'!$E$8</definedName>
    <definedName name="sheet66_49" localSheetId="65">'4-9-2在建（设备）'!$E$30</definedName>
    <definedName name="sheet66_5" localSheetId="65">'4-9-2在建（设备）'!$P$29</definedName>
    <definedName name="sheet66_6" localSheetId="65">'4-9-2在建（设备）'!$P$30</definedName>
    <definedName name="sheet66_7" localSheetId="65">'4-9-2在建（设备）'!$U$30</definedName>
    <definedName name="sheet66_8" localSheetId="65">'4-9-2在建（设备）'!$A$3</definedName>
    <definedName name="sheet66_9" localSheetId="65">'4-9-2在建（设备）'!$A$5</definedName>
    <definedName name="sheet67_1">'4-9-3工程物资'!$F$28</definedName>
    <definedName name="sheet67_10">'4-9-3工程物资'!$N$8</definedName>
    <definedName name="sheet67_11">'4-9-3工程物资'!$O$8</definedName>
    <definedName name="sheet67_14">'4-9-3工程物资'!$M$27</definedName>
    <definedName name="sheet67_15">'4-9-3工程物资'!$N$27</definedName>
    <definedName name="sheet67_16">'4-9-3工程物资'!$O$27</definedName>
    <definedName name="sheet67_18">'4-9-3工程物资'!$P$8</definedName>
    <definedName name="sheet67_19">'4-9-3工程物资'!$P$27</definedName>
    <definedName name="sheet67_2">'4-9-3工程物资'!$I$28</definedName>
    <definedName name="sheet67_20">'4-9-3工程物资'!$I$8</definedName>
    <definedName name="sheet67_21">'4-9-3工程物资'!$J$8</definedName>
    <definedName name="sheet67_22">'4-9-3工程物资'!$I$27</definedName>
    <definedName name="sheet67_23">'4-9-3工程物资'!$J$27</definedName>
    <definedName name="sheet67_24">'4-9-3工程物资'!$F$8</definedName>
    <definedName name="sheet67_25">'4-9-3工程物资'!$F$27</definedName>
    <definedName name="sheet67_26">'4-9-3工程物资'!$O$28</definedName>
    <definedName name="sheet67_27">'4-9-3工程物资'!$A$31</definedName>
    <definedName name="sheet67_28">'4-9-3工程物资'!$O$31</definedName>
    <definedName name="sheet67_29">'4-9-3工程物资'!$A$32</definedName>
    <definedName name="sheet67_3">'4-9-3工程物资'!$O$30</definedName>
    <definedName name="sheet67_30">'4-9-3工程物资'!$P$28</definedName>
    <definedName name="sheet67_31">'4-9-3工程物资'!$I$30</definedName>
    <definedName name="sheet67_32">'4-9-3工程物资'!$P$30</definedName>
    <definedName name="sheet67_33">'4-9-3工程物资'!$N$30</definedName>
    <definedName name="sheet67_34">'4-9-3工程物资'!$M$30</definedName>
    <definedName name="sheet67_35">'4-9-3工程物资'!$J$30</definedName>
    <definedName name="sheet67_36">'4-9-3工程物资'!$F$30</definedName>
    <definedName name="sheet67_37">'4-9-3工程物资'!$J$28</definedName>
    <definedName name="sheet67_38">'4-9-3工程物资'!$I$29</definedName>
    <definedName name="sheet67_4">'4-9-3工程物资'!$A$3</definedName>
    <definedName name="sheet67_5">'4-9-3工程物资'!$A$5</definedName>
    <definedName name="sheet67_6">'4-9-3工程物资'!$Q$5</definedName>
    <definedName name="sheet67_9">'4-9-3工程物资'!$M$8</definedName>
    <definedName name="sheet68_1" localSheetId="67">'4-10生产性生物资产'!$H$30</definedName>
    <definedName name="sheet68_10" localSheetId="67">'4-10生产性生物资产'!$L$8</definedName>
    <definedName name="sheet68_11" localSheetId="67">'4-10生产性生物资产'!$N$8</definedName>
    <definedName name="sheet68_12" localSheetId="67">'4-10生产性生物资产'!$K$8</definedName>
    <definedName name="sheet68_13" localSheetId="67">'4-10生产性生物资产'!$J$8</definedName>
    <definedName name="sheet68_14" localSheetId="67">'4-10生产性生物资产'!$O$8</definedName>
    <definedName name="sheet68_15" localSheetId="67">'4-10生产性生物资产'!$B$27</definedName>
    <definedName name="sheet68_16" localSheetId="67">'4-10生产性生物资产'!$A$27</definedName>
    <definedName name="sheet68_17" localSheetId="67">'4-10生产性生物资产'!$M$27</definedName>
    <definedName name="sheet68_18" localSheetId="67">'4-10生产性生物资产'!$L$27</definedName>
    <definedName name="sheet68_19" localSheetId="67">'4-10生产性生物资产'!$N$27</definedName>
    <definedName name="sheet68_2" localSheetId="67">'4-10生产性生物资产'!$J$30</definedName>
    <definedName name="sheet68_20" localSheetId="67">'4-10生产性生物资产'!$K$27</definedName>
    <definedName name="sheet68_21" localSheetId="67">'4-10生产性生物资产'!$J$27</definedName>
    <definedName name="sheet68_22" localSheetId="67">'4-10生产性生物资产'!$O$27</definedName>
    <definedName name="sheet68_23" localSheetId="67">'4-10生产性生物资产'!$G$8</definedName>
    <definedName name="sheet68_24" localSheetId="67">'4-10生产性生物资产'!$G$27</definedName>
    <definedName name="sheet68_25" localSheetId="67">'4-10生产性生物资产'!$G$28</definedName>
    <definedName name="sheet68_26" localSheetId="67">'4-10生产性生物资产'!$H$8</definedName>
    <definedName name="sheet68_27" localSheetId="67">'4-10生产性生物资产'!$H$27</definedName>
    <definedName name="sheet68_28" localSheetId="67">'4-10生产性生物资产'!$H$28</definedName>
    <definedName name="sheet68_29" localSheetId="67">'4-10生产性生物资产'!$I$8</definedName>
    <definedName name="sheet68_3" localSheetId="67">'4-10生产性生物资产'!$N$30</definedName>
    <definedName name="sheet68_30" localSheetId="67">'4-10生产性生物资产'!$I$27</definedName>
    <definedName name="sheet68_31" localSheetId="67">'4-10生产性生物资产'!$I$28</definedName>
    <definedName name="sheet68_32" localSheetId="67">'4-10生产性生物资产'!$J$28</definedName>
    <definedName name="sheet68_33" localSheetId="67">'4-10生产性生物资产'!$K$28</definedName>
    <definedName name="sheet68_34" localSheetId="67">'4-10生产性生物资产'!$L$28</definedName>
    <definedName name="sheet68_35" localSheetId="67">'4-10生产性生物资产'!$N$28</definedName>
    <definedName name="sheet68_36" localSheetId="67">'4-10生产性生物资产'!$O$28</definedName>
    <definedName name="sheet68_37" localSheetId="67">'4-10生产性生物资产'!$H$29</definedName>
    <definedName name="sheet68_38" localSheetId="67">'4-10生产性生物资产'!$J$29</definedName>
    <definedName name="sheet68_39" localSheetId="67">'4-10生产性生物资产'!$G$29</definedName>
    <definedName name="sheet68_4" localSheetId="67">'4-10生产性生物资产'!$A$3</definedName>
    <definedName name="sheet68_40" localSheetId="67">'4-10生产性生物资产'!$G$30</definedName>
    <definedName name="sheet68_41" localSheetId="67">'4-10生产性生物资产'!$I$29</definedName>
    <definedName name="sheet68_42" localSheetId="67">'4-10生产性生物资产'!$I$30</definedName>
    <definedName name="sheet68_43" localSheetId="67">'4-10生产性生物资产'!$L$29</definedName>
    <definedName name="sheet68_44" localSheetId="67">'4-10生产性生物资产'!$L$30</definedName>
    <definedName name="sheet68_45" localSheetId="67">'4-10生产性生物资产'!$N$29</definedName>
    <definedName name="sheet68_46" localSheetId="67">'4-10生产性生物资产'!$O$30</definedName>
    <definedName name="sheet68_47" localSheetId="67">'4-10生产性生物资产'!$A$31</definedName>
    <definedName name="sheet68_48" localSheetId="67">'4-10生产性生物资产'!$N$31</definedName>
    <definedName name="sheet68_49" localSheetId="67">'4-10生产性生物资产'!$A$32</definedName>
    <definedName name="sheet68_5" localSheetId="67">'4-10生产性生物资产'!$A$5</definedName>
    <definedName name="sheet68_50" localSheetId="67">'4-10生产性生物资产'!$M$30</definedName>
    <definedName name="sheet68_51" localSheetId="67">'4-10生产性生物资产'!$K$30</definedName>
    <definedName name="sheet68_52" localSheetId="67">'4-10生产性生物资产'!$E$8</definedName>
    <definedName name="sheet68_53" localSheetId="67">'4-10生产性生物资产'!$E$30</definedName>
    <definedName name="sheet68_6" localSheetId="67">'4-10生产性生物资产'!$N$5</definedName>
    <definedName name="sheet68_7" localSheetId="67">'4-10生产性生物资产'!$B$8</definedName>
    <definedName name="sheet68_8" localSheetId="67">'4-10生产性生物资产'!$A$8</definedName>
    <definedName name="sheet68_9" localSheetId="67">'4-10生产性生物资产'!$M$8</definedName>
    <definedName name="sheet69_1" localSheetId="68">'4-11油气资产'!$J$28</definedName>
    <definedName name="sheet69_10" localSheetId="68">'4-11油气资产'!$A$5</definedName>
    <definedName name="sheet69_11" localSheetId="68">'4-11油气资产'!$R$5</definedName>
    <definedName name="sheet69_12" localSheetId="68">'4-11油气资产'!$C$8</definedName>
    <definedName name="sheet69_13" localSheetId="68">'4-11油气资产'!$A$8</definedName>
    <definedName name="sheet69_14" localSheetId="68">'4-11油气资产'!$O$8</definedName>
    <definedName name="sheet69_15" localSheetId="68">'4-11油气资产'!$N$8</definedName>
    <definedName name="sheet69_16" localSheetId="68">'4-11油气资产'!$P$8</definedName>
    <definedName name="sheet69_17" localSheetId="68">'4-11油气资产'!$M$8</definedName>
    <definedName name="sheet69_18" localSheetId="68">'4-11油气资产'!$L$8</definedName>
    <definedName name="sheet69_19" localSheetId="68">'4-11油气资产'!$Q$8</definedName>
    <definedName name="sheet69_2" localSheetId="68">'4-11油气资产'!$L$28</definedName>
    <definedName name="sheet69_20" localSheetId="68">'4-11油气资产'!$C$27</definedName>
    <definedName name="sheet69_21" localSheetId="68">'4-11油气资产'!$A$27</definedName>
    <definedName name="sheet69_22" localSheetId="68">'4-11油气资产'!$O$27</definedName>
    <definedName name="sheet69_23" localSheetId="68">'4-11油气资产'!$N$27</definedName>
    <definedName name="sheet69_24" localSheetId="68">'4-11油气资产'!$P$27</definedName>
    <definedName name="sheet69_25" localSheetId="68">'4-11油气资产'!$M$27</definedName>
    <definedName name="sheet69_26" localSheetId="68">'4-11油气资产'!$L$27</definedName>
    <definedName name="sheet69_27" localSheetId="68">'4-11油气资产'!$Q$27</definedName>
    <definedName name="sheet69_28" localSheetId="68">'4-11油气资产'!$I$8</definedName>
    <definedName name="sheet69_29" localSheetId="68">'4-11油气资产'!$I$27</definedName>
    <definedName name="sheet69_3" localSheetId="68">'4-11油气资产'!$P$28</definedName>
    <definedName name="sheet69_30" localSheetId="68">'4-11油气资产'!$I$28</definedName>
    <definedName name="sheet69_31" localSheetId="68">'4-11油气资产'!$J$8</definedName>
    <definedName name="sheet69_32" localSheetId="68">'4-11油气资产'!$J$27</definedName>
    <definedName name="sheet69_33" localSheetId="68">'4-11油气资产'!$K$8</definedName>
    <definedName name="sheet69_34" localSheetId="68">'4-11油气资产'!$K$27</definedName>
    <definedName name="sheet69_35" localSheetId="68">'4-11油气资产'!$K$28</definedName>
    <definedName name="sheet69_36" localSheetId="68">'4-11油气资产'!$M$28</definedName>
    <definedName name="sheet69_37" localSheetId="68">'4-11油气资产'!$N$28</definedName>
    <definedName name="sheet69_38" localSheetId="68">'4-11油气资产'!$Q$28</definedName>
    <definedName name="sheet69_39" localSheetId="68">'4-11油气资产'!$F$8</definedName>
    <definedName name="sheet69_4" localSheetId="68">'4-11油气资产'!$J$29</definedName>
    <definedName name="sheet69_40" localSheetId="68">'4-11油气资产'!$F$27</definedName>
    <definedName name="sheet69_41" localSheetId="68">'4-11油气资产'!$F$30</definedName>
    <definedName name="sheet69_42" localSheetId="68">'4-11油气资产'!$I$29</definedName>
    <definedName name="sheet69_43" localSheetId="68">'4-11油气资产'!$I$30</definedName>
    <definedName name="sheet69_44" localSheetId="68">'4-11油气资产'!$J$30</definedName>
    <definedName name="sheet69_45" localSheetId="68">'4-11油气资产'!$K$29</definedName>
    <definedName name="sheet69_46" localSheetId="68">'4-11油气资产'!$K$30</definedName>
    <definedName name="sheet69_47" localSheetId="68">'4-11油气资产'!$N$29</definedName>
    <definedName name="sheet69_48" localSheetId="68">'4-11油气资产'!$N$30</definedName>
    <definedName name="sheet69_49" localSheetId="68">'4-11油气资产'!$Q$30</definedName>
    <definedName name="sheet69_5" localSheetId="68">'4-11油气资产'!$L$29</definedName>
    <definedName name="sheet69_50" localSheetId="68">'4-11油气资产'!$A$31</definedName>
    <definedName name="sheet69_51" localSheetId="68">'4-11油气资产'!$P$31</definedName>
    <definedName name="sheet69_52" localSheetId="68">'4-11油气资产'!$A$32</definedName>
    <definedName name="sheet69_53" localSheetId="68">'4-11油气资产'!$O$30</definedName>
    <definedName name="sheet69_54" localSheetId="68">'4-11油气资产'!$M$30</definedName>
    <definedName name="sheet69_6" localSheetId="68">'4-11油气资产'!$P$29</definedName>
    <definedName name="sheet69_7" localSheetId="68">'4-11油气资产'!$L$30</definedName>
    <definedName name="sheet69_8" localSheetId="68">'4-11油气资产'!$P$30</definedName>
    <definedName name="sheet69_9" localSheetId="68">'4-11油气资产'!$A$3</definedName>
    <definedName name="sheet7_1" localSheetId="7">资产负债表!$A$3</definedName>
    <definedName name="sheet7_10" localSheetId="7">资产负债表!$E$7</definedName>
    <definedName name="sheet7_1000">资产负债表!$F$24</definedName>
    <definedName name="sheet7_11" localSheetId="7">资产负债表!$E$19</definedName>
    <definedName name="sheet7_12" localSheetId="7">资产负债表!$E$20</definedName>
    <definedName name="sheet7_13" localSheetId="7">资产负债表!$F$7</definedName>
    <definedName name="sheet7_14" localSheetId="7">资产负债表!$F$19</definedName>
    <definedName name="sheet7_15" localSheetId="7">资产负债表!$F$20</definedName>
    <definedName name="sheet7_16" localSheetId="7">资产负债表!$E$22</definedName>
    <definedName name="sheet7_17" localSheetId="7">资产负债表!$E$29</definedName>
    <definedName name="sheet7_18" localSheetId="7">资产负债表!$E$30</definedName>
    <definedName name="sheet7_19" localSheetId="7">资产负债表!$F$22</definedName>
    <definedName name="sheet7_2" localSheetId="7">资产负债表!$A$4</definedName>
    <definedName name="sheet7_20" localSheetId="7">资产负债表!$F$29</definedName>
    <definedName name="sheet7_21" localSheetId="7">资产负债表!$F$30</definedName>
    <definedName name="sheet7_22" localSheetId="7">资产负债表!$E$31</definedName>
    <definedName name="sheet7_23" localSheetId="7">资产负债表!$F$31</definedName>
    <definedName name="sheet7_24" localSheetId="7">资产负债表!$E$36</definedName>
    <definedName name="sheet7_25" localSheetId="7">资产负债表!$E$39</definedName>
    <definedName name="sheet7_26" localSheetId="7">资产负债表!$E$33</definedName>
    <definedName name="sheet7_27" localSheetId="7">资产负债表!$E$34</definedName>
    <definedName name="sheet7_28" localSheetId="7">资产负债表!$E$35</definedName>
    <definedName name="sheet7_29" localSheetId="7">资产负债表!$E$40</definedName>
    <definedName name="sheet7_3" localSheetId="7">资产负债表!$F$4</definedName>
    <definedName name="sheet7_30" localSheetId="7">资产负债表!$F$36</definedName>
    <definedName name="sheet7_31" localSheetId="7">资产负债表!$F$39</definedName>
    <definedName name="sheet7_32" localSheetId="7">资产负债表!$F$33</definedName>
    <definedName name="sheet7_33" localSheetId="7">资产负债表!$F$34</definedName>
    <definedName name="sheet7_34" localSheetId="7">资产负债表!$F$35</definedName>
    <definedName name="sheet7_35" localSheetId="7">资产负债表!$F$40</definedName>
    <definedName name="sheet7_36" localSheetId="7">资产负债表!$B$22</definedName>
    <definedName name="sheet7_37" localSheetId="7">资产负债表!$B$39</definedName>
    <definedName name="sheet7_38" localSheetId="7">资产负债表!$B$40</definedName>
    <definedName name="sheet7_39" localSheetId="7">资产负债表!$C$22</definedName>
    <definedName name="sheet7_4" localSheetId="7">资产负债表!$B$7</definedName>
    <definedName name="sheet7_40" localSheetId="7">资产负债表!$C$39</definedName>
    <definedName name="sheet7_41" localSheetId="7">资产负债表!$C$40</definedName>
    <definedName name="sheet7_42" localSheetId="7">资产负债表!$B$41</definedName>
    <definedName name="sheet7_43" localSheetId="7">资产负债表!$C$41</definedName>
    <definedName name="sheet7_44" localSheetId="7">资产负债表!$E$41</definedName>
    <definedName name="sheet7_45" localSheetId="7">资产负债表!$F$41</definedName>
    <definedName name="sheet7_46" localSheetId="7">资产负债表!$C$8</definedName>
    <definedName name="sheet7_47" localSheetId="7">资产负债表!$C$9</definedName>
    <definedName name="sheet7_48" localSheetId="7">资产负债表!$C$10</definedName>
    <definedName name="sheet7_49" localSheetId="7">资产负债表!$C$11</definedName>
    <definedName name="sheet7_5" localSheetId="7">资产负债表!$B$19</definedName>
    <definedName name="sheet7_50" localSheetId="7">资产负债表!$C$12</definedName>
    <definedName name="sheet7_51" localSheetId="7">资产负债表!$C$13</definedName>
    <definedName name="sheet7_52" localSheetId="7">资产负债表!$C$14</definedName>
    <definedName name="sheet7_53" localSheetId="7">资产负债表!$C$15</definedName>
    <definedName name="sheet7_54" localSheetId="7">资产负债表!$C$16</definedName>
    <definedName name="sheet7_55" localSheetId="7">资产负债表!$C$17</definedName>
    <definedName name="sheet7_56" localSheetId="7">资产负债表!$C$18</definedName>
    <definedName name="sheet7_57" localSheetId="7">资产负债表!$C$23</definedName>
    <definedName name="sheet7_58" localSheetId="7">资产负债表!$C$24</definedName>
    <definedName name="sheet7_59" localSheetId="7">资产负债表!$C$25</definedName>
    <definedName name="sheet7_6" localSheetId="7">资产负债表!$B$20</definedName>
    <definedName name="sheet7_60" localSheetId="7">资产负债表!$C$26</definedName>
    <definedName name="sheet7_61" localSheetId="7">资产负债表!$C$27</definedName>
    <definedName name="sheet7_62" localSheetId="7">资产负债表!$C$28</definedName>
    <definedName name="sheet7_63" localSheetId="7">资产负债表!$C$29</definedName>
    <definedName name="sheet7_64" localSheetId="7">资产负债表!$C$30</definedName>
    <definedName name="sheet7_65" localSheetId="7">资产负债表!$C$31</definedName>
    <definedName name="sheet7_66" localSheetId="7">资产负债表!$C$32</definedName>
    <definedName name="sheet7_67" localSheetId="7">资产负债表!$C$33</definedName>
    <definedName name="sheet7_68" localSheetId="7">资产负债表!$C$34</definedName>
    <definedName name="sheet7_69" localSheetId="7">资产负债表!$C$35</definedName>
    <definedName name="sheet7_7" localSheetId="7">资产负债表!$C$7</definedName>
    <definedName name="sheet7_70" localSheetId="7">资产负债表!$C$36</definedName>
    <definedName name="sheet7_71" localSheetId="7">资产负债表!$C$37</definedName>
    <definedName name="sheet7_72" localSheetId="7">资产负债表!$C$38</definedName>
    <definedName name="sheet7_73" localSheetId="7">资产负债表!$F$8</definedName>
    <definedName name="sheet7_74" localSheetId="7">资产负债表!$F$9</definedName>
    <definedName name="sheet7_75" localSheetId="7">资产负债表!$F$10</definedName>
    <definedName name="sheet7_76" localSheetId="7">资产负债表!$F$11</definedName>
    <definedName name="sheet7_77" localSheetId="7">资产负债表!$F$12</definedName>
    <definedName name="sheet7_78" localSheetId="7">资产负债表!$F$13</definedName>
    <definedName name="sheet7_79" localSheetId="7">资产负债表!$F$14</definedName>
    <definedName name="sheet7_8" localSheetId="7">资产负债表!$C$19</definedName>
    <definedName name="sheet7_80" localSheetId="7">资产负债表!$F$15</definedName>
    <definedName name="sheet7_81" localSheetId="7">资产负债表!$F$16</definedName>
    <definedName name="sheet7_82" localSheetId="7">资产负债表!$F$17</definedName>
    <definedName name="sheet7_83" localSheetId="7">资产负债表!$F$18</definedName>
    <definedName name="sheet7_84" localSheetId="7">资产负债表!$F$23</definedName>
    <definedName name="sheet7_85" localSheetId="7">资产负债表!$F$25</definedName>
    <definedName name="sheet7_86" localSheetId="7">资产负债表!$F$26</definedName>
    <definedName name="sheet7_87" localSheetId="7">资产负债表!$F$27</definedName>
    <definedName name="sheet7_88" localSheetId="7">资产负债表!$F$28</definedName>
    <definedName name="sheet7_9" localSheetId="7">资产负债表!$C$20</definedName>
    <definedName name="sheet70_1" localSheetId="69">'4-12使用权资产'!$G$27</definedName>
    <definedName name="sheet70_10" localSheetId="69">'4-12使用权资产'!$I$7</definedName>
    <definedName name="sheet70_11" localSheetId="69">'4-12使用权资产'!$J$7</definedName>
    <definedName name="sheet70_12" localSheetId="69">'4-12使用权资产'!$K$7</definedName>
    <definedName name="sheet70_13" localSheetId="69">'4-12使用权资产'!$B$26</definedName>
    <definedName name="sheet70_14" localSheetId="69">'4-12使用权资产'!$A$26</definedName>
    <definedName name="sheet70_15" localSheetId="69">'4-12使用权资产'!$H$26</definedName>
    <definedName name="sheet70_16" localSheetId="69">'4-12使用权资产'!$I$26</definedName>
    <definedName name="sheet70_17" localSheetId="69">'4-12使用权资产'!$J$26</definedName>
    <definedName name="sheet70_18" localSheetId="69">'4-12使用权资产'!$K$26</definedName>
    <definedName name="sheet70_19" localSheetId="69">'4-12使用权资产'!$G$7</definedName>
    <definedName name="sheet70_2" localSheetId="69">'4-12使用权资产'!$H$27</definedName>
    <definedName name="sheet70_20" localSheetId="69">'4-12使用权资产'!$G$26</definedName>
    <definedName name="sheet70_21" localSheetId="69">'4-12使用权资产'!$J$27</definedName>
    <definedName name="sheet70_22" localSheetId="69">'4-12使用权资产'!$K$27</definedName>
    <definedName name="sheet70_23" localSheetId="69">'4-12使用权资产'!$A$28</definedName>
    <definedName name="sheet70_24" localSheetId="69">'4-12使用权资产'!$J$28</definedName>
    <definedName name="sheet70_25" localSheetId="69">'4-12使用权资产'!$A$29</definedName>
    <definedName name="sheet70_3" localSheetId="69">'4-12使用权资产'!$I$27</definedName>
    <definedName name="sheet70_4" localSheetId="69">'4-12使用权资产'!$A$3</definedName>
    <definedName name="sheet70_5" localSheetId="69">'4-12使用权资产'!$A$5</definedName>
    <definedName name="sheet70_6" localSheetId="69">'4-12使用权资产'!$L$5</definedName>
    <definedName name="sheet70_7" localSheetId="69">'4-12使用权资产'!$B$7</definedName>
    <definedName name="sheet70_8" localSheetId="69">'4-12使用权资产'!$A$7</definedName>
    <definedName name="sheet70_9" localSheetId="69">'4-12使用权资产'!$H$7</definedName>
    <definedName name="sheet71_1" localSheetId="70">'4-13无形资产汇总'!$C$24</definedName>
    <definedName name="sheet71_10" localSheetId="70">'4-13无形资产汇总'!$C$27</definedName>
    <definedName name="sheet71_11" localSheetId="70">'4-13无形资产汇总'!$D$27</definedName>
    <definedName name="sheet71_12" localSheetId="70">'4-13无形资产汇总'!$F$27</definedName>
    <definedName name="sheet71_13" localSheetId="70">'4-13无形资产汇总'!$A$3</definedName>
    <definedName name="sheet71_14" localSheetId="70">'4-13无形资产汇总'!$A$5</definedName>
    <definedName name="sheet71_15" localSheetId="70">'4-13无形资产汇总'!$H$5</definedName>
    <definedName name="sheet71_16" localSheetId="70">'4-13无形资产汇总'!$C$7</definedName>
    <definedName name="sheet71_17" localSheetId="70">'4-13无形资产汇总'!$D$7</definedName>
    <definedName name="sheet71_18" localSheetId="70">'4-13无形资产汇总'!$E$7</definedName>
    <definedName name="sheet71_19" localSheetId="70">'4-13无形资产汇总'!$F$7</definedName>
    <definedName name="sheet71_2" localSheetId="70">'4-13无形资产汇总'!$D$24</definedName>
    <definedName name="sheet71_20" localSheetId="70">'4-13无形资产汇总'!$G$7</definedName>
    <definedName name="sheet71_21" localSheetId="70">'4-13无形资产汇总'!$H$7</definedName>
    <definedName name="sheet71_22" localSheetId="70">'4-13无形资产汇总'!$C$8</definedName>
    <definedName name="sheet71_23" localSheetId="70">'4-13无形资产汇总'!$D$8</definedName>
    <definedName name="sheet71_24" localSheetId="70">'4-13无形资产汇总'!$E$8</definedName>
    <definedName name="sheet71_25" localSheetId="70">'4-13无形资产汇总'!$F$8</definedName>
    <definedName name="sheet71_26" localSheetId="70">'4-13无形资产汇总'!$G$8</definedName>
    <definedName name="sheet71_27" localSheetId="70">'4-13无形资产汇总'!$H$8</definedName>
    <definedName name="sheet71_28" localSheetId="70">'4-13无形资产汇总'!$C$9</definedName>
    <definedName name="sheet71_29" localSheetId="70">'4-13无形资产汇总'!$D$9</definedName>
    <definedName name="sheet71_3" localSheetId="70">'4-13无形资产汇总'!$F$24</definedName>
    <definedName name="sheet71_30" localSheetId="70">'4-13无形资产汇总'!$E$9</definedName>
    <definedName name="sheet71_31" localSheetId="70">'4-13无形资产汇总'!$F$9</definedName>
    <definedName name="sheet71_32" localSheetId="70">'4-13无形资产汇总'!$G$9</definedName>
    <definedName name="sheet71_33" localSheetId="70">'4-13无形资产汇总'!$H$9</definedName>
    <definedName name="sheet71_34" localSheetId="70">'4-13无形资产汇总'!$C$23</definedName>
    <definedName name="sheet71_35" localSheetId="70">'4-13无形资产汇总'!$D$23</definedName>
    <definedName name="sheet71_36" localSheetId="70">'4-13无形资产汇总'!$E$23</definedName>
    <definedName name="sheet71_37" localSheetId="70">'4-13无形资产汇总'!$E$24</definedName>
    <definedName name="sheet71_38" localSheetId="70">'4-13无形资产汇总'!$F$23</definedName>
    <definedName name="sheet71_39" localSheetId="70">'4-13无形资产汇总'!$G$24</definedName>
    <definedName name="sheet71_4" localSheetId="70">'4-13无形资产汇总'!$C$25</definedName>
    <definedName name="sheet71_40" localSheetId="70">'4-13无形资产汇总'!$H$24</definedName>
    <definedName name="sheet71_41" localSheetId="70">'4-13无形资产汇总'!$G$26</definedName>
    <definedName name="sheet71_42" localSheetId="70">'4-13无形资产汇总'!$H$26</definedName>
    <definedName name="sheet71_43" localSheetId="70">'4-13无形资产汇总'!$G$27</definedName>
    <definedName name="sheet71_44" localSheetId="70">'4-13无形资产汇总'!$H$27</definedName>
    <definedName name="sheet71_45" localSheetId="70">'4-13无形资产汇总'!$F$28</definedName>
    <definedName name="sheet71_5" localSheetId="70">'4-13无形资产汇总'!$D$25</definedName>
    <definedName name="sheet71_6" localSheetId="70">'4-13无形资产汇总'!$F$25</definedName>
    <definedName name="sheet71_7" localSheetId="70">'4-13无形资产汇总'!$C$26</definedName>
    <definedName name="sheet71_8" localSheetId="70">'4-13无形资产汇总'!$D$26</definedName>
    <definedName name="sheet71_9" localSheetId="70">'4-13无形资产汇总'!$F$26</definedName>
    <definedName name="sheet72_1" localSheetId="71">'4-13-1无形-土地'!$P$27</definedName>
    <definedName name="sheet72_10" localSheetId="71">'4-13-1无形-土地'!$A$7</definedName>
    <definedName name="sheet72_11" localSheetId="71">'4-13-1无形-土地'!$R$7</definedName>
    <definedName name="sheet72_12" localSheetId="71">'4-13-1无形-土地'!$Q$7</definedName>
    <definedName name="sheet72_13" localSheetId="71">'4-13-1无形-土地'!$S$7</definedName>
    <definedName name="sheet72_14" localSheetId="71">'4-13-1无形-土地'!$T$7</definedName>
    <definedName name="sheet72_15" localSheetId="71">'4-13-1无形-土地'!$D$26</definedName>
    <definedName name="sheet72_16" localSheetId="71">'4-13-1无形-土地'!$A$26</definedName>
    <definedName name="sheet72_17" localSheetId="71">'4-13-1无形-土地'!$R$26</definedName>
    <definedName name="sheet72_18" localSheetId="71">'4-13-1无形-土地'!$Q$26</definedName>
    <definedName name="sheet72_19" localSheetId="71">'4-13-1无形-土地'!$S$26</definedName>
    <definedName name="sheet72_2" localSheetId="71">'4-13-1无形-土地'!$Q$27</definedName>
    <definedName name="sheet72_20" localSheetId="71">'4-13-1无形-土地'!$T$26</definedName>
    <definedName name="sheet72_21" localSheetId="71">'4-13-1无形-土地'!$O$7</definedName>
    <definedName name="sheet72_22" localSheetId="71">'4-13-1无形-土地'!$O$26</definedName>
    <definedName name="sheet72_23" localSheetId="71">'4-13-1无形-土地'!$O$27</definedName>
    <definedName name="sheet72_24" localSheetId="71">'4-13-1无形-土地'!$P$7</definedName>
    <definedName name="sheet72_25" localSheetId="71">'4-13-1无形-土地'!$P$26</definedName>
    <definedName name="sheet72_26" localSheetId="71">'4-13-1无形-土地'!$S$27</definedName>
    <definedName name="sheet72_27" localSheetId="71">'4-13-1无形-土地'!$T$27</definedName>
    <definedName name="sheet72_28" localSheetId="71">'4-13-1无形-土地'!$P$28</definedName>
    <definedName name="sheet72_29" localSheetId="71">'4-13-1无形-土地'!$Q$28</definedName>
    <definedName name="sheet72_3" localSheetId="71">'4-13-1无形-土地'!$R$27</definedName>
    <definedName name="sheet72_30" localSheetId="71">'4-13-1无形-土地'!$P$29</definedName>
    <definedName name="sheet72_31" localSheetId="71">'4-13-1无形-土地'!$S$28</definedName>
    <definedName name="sheet72_32" localSheetId="71">'4-13-1无形-土地'!$R$29</definedName>
    <definedName name="sheet72_33" localSheetId="71">'4-13-1无形-土地'!$T$29</definedName>
    <definedName name="sheet72_34" localSheetId="71">'4-13-1无形-土地'!$A$30</definedName>
    <definedName name="sheet72_35" localSheetId="71">'4-13-1无形-土地'!$S$30</definedName>
    <definedName name="sheet72_36" localSheetId="71">'4-13-1无形-土地'!$A$31</definedName>
    <definedName name="sheet72_37" localSheetId="71">'4-13-1无形-土地'!$O$29</definedName>
    <definedName name="sheet72_38" localSheetId="71">'4-13-1无形-土地'!$N$7</definedName>
    <definedName name="sheet72_39" localSheetId="71">'4-13-1无形-土地'!$N$29</definedName>
    <definedName name="sheet72_4" localSheetId="71">'4-13-1无形-土地'!$S$29</definedName>
    <definedName name="sheet72_40" localSheetId="71">'4-13-1无形-土地'!$L$7</definedName>
    <definedName name="sheet72_41" localSheetId="71">'4-13-1无形-土地'!$L$29</definedName>
    <definedName name="sheet72_5" localSheetId="71">'4-13-1无形-土地'!$Q$29</definedName>
    <definedName name="sheet72_6" localSheetId="71">'4-13-1无形-土地'!$A$3</definedName>
    <definedName name="sheet72_7" localSheetId="71">'4-13-1无形-土地'!$A$5</definedName>
    <definedName name="sheet72_8" localSheetId="71">'4-13-1无形-土地'!$T$5</definedName>
    <definedName name="sheet72_9" localSheetId="71">'4-13-1无形-土地'!$D$7</definedName>
    <definedName name="sheet73_1" localSheetId="72">'4-13-2无形-矿业权'!$L$27</definedName>
    <definedName name="sheet73_10" localSheetId="72">'4-13-2无形-矿业权'!$A$7</definedName>
    <definedName name="sheet73_11" localSheetId="72">'4-13-2无形-矿业权'!$N$7</definedName>
    <definedName name="sheet73_12" localSheetId="72">'4-13-2无形-矿业权'!$M$7</definedName>
    <definedName name="sheet73_13" localSheetId="72">'4-13-2无形-矿业权'!$O$7</definedName>
    <definedName name="sheet73_14" localSheetId="72">'4-13-2无形-矿业权'!$P$7</definedName>
    <definedName name="sheet73_15" localSheetId="72">'4-13-2无形-矿业权'!$Q$7</definedName>
    <definedName name="sheet73_16" localSheetId="72">'4-13-2无形-矿业权'!$B$26</definedName>
    <definedName name="sheet73_17" localSheetId="72">'4-13-2无形-矿业权'!$A$26</definedName>
    <definedName name="sheet73_18" localSheetId="72">'4-13-2无形-矿业权'!$N$26</definedName>
    <definedName name="sheet73_19" localSheetId="72">'4-13-2无形-矿业权'!$M$26</definedName>
    <definedName name="sheet73_2" localSheetId="72">'4-13-2无形-矿业权'!$M$27</definedName>
    <definedName name="sheet73_20" localSheetId="72">'4-13-2无形-矿业权'!$O$26</definedName>
    <definedName name="sheet73_21" localSheetId="72">'4-13-2无形-矿业权'!$P$26</definedName>
    <definedName name="sheet73_22" localSheetId="72">'4-13-2无形-矿业权'!$Q$26</definedName>
    <definedName name="sheet73_23" localSheetId="72">'4-13-2无形-矿业权'!$K$7</definedName>
    <definedName name="sheet73_24" localSheetId="72">'4-13-2无形-矿业权'!$K$26</definedName>
    <definedName name="sheet73_25" localSheetId="72">'4-13-2无形-矿业权'!$K$27</definedName>
    <definedName name="sheet73_26" localSheetId="72">'4-13-2无形-矿业权'!$L$7</definedName>
    <definedName name="sheet73_27" localSheetId="72">'4-13-2无形-矿业权'!$L$26</definedName>
    <definedName name="sheet73_28" localSheetId="72">'4-13-2无形-矿业权'!$O$27</definedName>
    <definedName name="sheet73_29" localSheetId="72">'4-13-2无形-矿业权'!$P$27</definedName>
    <definedName name="sheet73_3" localSheetId="72">'4-13-2无形-矿业权'!$N$27</definedName>
    <definedName name="sheet73_30" localSheetId="72">'4-13-2无形-矿业权'!$Q$27</definedName>
    <definedName name="sheet73_31" localSheetId="72">'4-13-2无形-矿业权'!$L$28</definedName>
    <definedName name="sheet73_32" localSheetId="72">'4-13-2无形-矿业权'!$M$28</definedName>
    <definedName name="sheet73_33" localSheetId="72">'4-13-2无形-矿业权'!$L$29</definedName>
    <definedName name="sheet73_34" localSheetId="72">'4-13-2无形-矿业权'!$O$28</definedName>
    <definedName name="sheet73_35" localSheetId="72">'4-13-2无形-矿业权'!$P$29</definedName>
    <definedName name="sheet73_36" localSheetId="72">'4-13-2无形-矿业权'!$N$29</definedName>
    <definedName name="sheet73_37" localSheetId="72">'4-13-2无形-矿业权'!$Q$29</definedName>
    <definedName name="sheet73_38" localSheetId="72">'4-13-2无形-矿业权'!$A$30</definedName>
    <definedName name="sheet73_39" localSheetId="72">'4-13-2无形-矿业权'!$P$30</definedName>
    <definedName name="sheet73_4" localSheetId="72">'4-13-2无形-矿业权'!$O$29</definedName>
    <definedName name="sheet73_40" localSheetId="72">'4-13-2无形-矿业权'!$A$31</definedName>
    <definedName name="sheet73_41" localSheetId="72">'4-13-2无形-矿业权'!$K$29</definedName>
    <definedName name="sheet73_5" localSheetId="72">'4-13-2无形-矿业权'!$M$29</definedName>
    <definedName name="sheet73_6" localSheetId="72">'4-13-2无形-矿业权'!$A$3</definedName>
    <definedName name="sheet73_7" localSheetId="72">'4-13-2无形-矿业权'!$A$5</definedName>
    <definedName name="sheet73_8" localSheetId="72">'4-13-2无形-矿业权'!$R$5</definedName>
    <definedName name="sheet73_9" localSheetId="72">'4-13-2无形-矿业权'!$B$7</definedName>
    <definedName name="sheet74_1" localSheetId="74">'4-13-3无形-其他'!$J$65</definedName>
    <definedName name="sheet74_10" localSheetId="74">'4-13-3无形-其他'!$A$7</definedName>
    <definedName name="sheet74_11" localSheetId="74">'4-13-3无形-其他'!$L$7</definedName>
    <definedName name="sheet74_12" localSheetId="74">'4-13-3无形-其他'!$K$7</definedName>
    <definedName name="sheet74_13" localSheetId="74">'4-13-3无形-其他'!$M$7</definedName>
    <definedName name="sheet74_14" localSheetId="74">'4-13-3无形-其他'!$N$7</definedName>
    <definedName name="sheet74_15" localSheetId="74">'4-13-3无形-其他'!$O$7</definedName>
    <definedName name="sheet74_16" localSheetId="74">'4-13-3无形-其他'!$D$64</definedName>
    <definedName name="sheet74_17" localSheetId="74">'4-13-3无形-其他'!$A$64</definedName>
    <definedName name="sheet74_18" localSheetId="74">'4-13-3无形-其他'!$L$64</definedName>
    <definedName name="sheet74_19" localSheetId="74">'4-13-3无形-其他'!$K$64</definedName>
    <definedName name="sheet74_2" localSheetId="74">'4-13-3无形-其他'!$K$65</definedName>
    <definedName name="sheet74_20" localSheetId="74">'4-13-3无形-其他'!$M$64</definedName>
    <definedName name="sheet74_21" localSheetId="74">'4-13-3无形-其他'!$N$64</definedName>
    <definedName name="sheet74_22" localSheetId="74">'4-13-3无形-其他'!$O$64</definedName>
    <definedName name="sheet74_23" localSheetId="74">'4-13-3无形-其他'!$I$7</definedName>
    <definedName name="sheet74_24" localSheetId="74">'4-13-3无形-其他'!$I$64</definedName>
    <definedName name="sheet74_25" localSheetId="74">'4-13-3无形-其他'!$I$65</definedName>
    <definedName name="sheet74_26" localSheetId="74">'4-13-3无形-其他'!$J$7</definedName>
    <definedName name="sheet74_27" localSheetId="74">'4-13-3无形-其他'!$J$64</definedName>
    <definedName name="sheet74_28" localSheetId="74">'4-13-3无形-其他'!$M$65</definedName>
    <definedName name="sheet74_29" localSheetId="74">'4-13-3无形-其他'!$N$65</definedName>
    <definedName name="sheet74_3" localSheetId="74">'4-13-3无形-其他'!$L$65</definedName>
    <definedName name="sheet74_30" localSheetId="74">'4-13-3无形-其他'!$O$65</definedName>
    <definedName name="sheet74_31" localSheetId="74">'4-13-3无形-其他'!$J$66</definedName>
    <definedName name="sheet74_32" localSheetId="74">'4-13-3无形-其他'!$K$66</definedName>
    <definedName name="sheet74_33" localSheetId="74">'4-13-3无形-其他'!$J$67</definedName>
    <definedName name="sheet74_34" localSheetId="74">'4-13-3无形-其他'!$K$67</definedName>
    <definedName name="sheet74_35" localSheetId="74">'4-13-3无形-其他'!$M$66</definedName>
    <definedName name="sheet74_36" localSheetId="74">'4-13-3无形-其他'!$L$67</definedName>
    <definedName name="sheet74_37" localSheetId="74">'4-13-3无形-其他'!$O$67</definedName>
    <definedName name="sheet74_38" localSheetId="74">'4-13-3无形-其他'!$A$68</definedName>
    <definedName name="sheet74_39" localSheetId="74">'4-13-3无形-其他'!$N$68</definedName>
    <definedName name="sheet74_4" localSheetId="74">'4-13-3无形-其他'!$M$67</definedName>
    <definedName name="sheet74_40" localSheetId="74">'4-13-3无形-其他'!$A$69</definedName>
    <definedName name="sheet74_41" localSheetId="74">'4-13-3无形-其他'!$H$7</definedName>
    <definedName name="sheet74_42" localSheetId="74">'4-13-3无形-其他'!$H$67</definedName>
    <definedName name="sheet74_43" localSheetId="74">'4-13-3无形-其他'!$G$7</definedName>
    <definedName name="sheet74_44" localSheetId="74">'4-13-3无形-其他'!$G$67</definedName>
    <definedName name="sheet74_45" localSheetId="74">'4-13-3无形-其他'!$I$67</definedName>
    <definedName name="sheet74_5" localSheetId="74">'4-13-3无形-其他'!$N$67</definedName>
    <definedName name="sheet74_6" localSheetId="74">'4-13-3无形-其他'!$A$3</definedName>
    <definedName name="sheet74_7" localSheetId="74">'4-13-3无形-其他'!$A$5</definedName>
    <definedName name="sheet74_8" localSheetId="74">'4-13-3无形-其他'!$P$5</definedName>
    <definedName name="sheet74_9" localSheetId="74">'4-13-3无形-其他'!$D$7</definedName>
    <definedName name="sheet75_1" localSheetId="75">'4-14开发支出'!$I$27</definedName>
    <definedName name="sheet75_10" localSheetId="75">'4-14开发支出'!$K$7</definedName>
    <definedName name="sheet75_11" localSheetId="75">'4-14开发支出'!$L$7</definedName>
    <definedName name="sheet75_12" localSheetId="75">'4-14开发支出'!$M$7</definedName>
    <definedName name="sheet75_13" localSheetId="75">'4-14开发支出'!$B$26</definedName>
    <definedName name="sheet75_14" localSheetId="75">'4-14开发支出'!$A$26</definedName>
    <definedName name="sheet75_15" localSheetId="75">'4-14开发支出'!$J$26</definedName>
    <definedName name="sheet75_16" localSheetId="75">'4-14开发支出'!$K$26</definedName>
    <definedName name="sheet75_17" localSheetId="75">'4-14开发支出'!$L$26</definedName>
    <definedName name="sheet75_18" localSheetId="75">'4-14开发支出'!$M$26</definedName>
    <definedName name="sheet75_19" localSheetId="75">'4-14开发支出'!$I$7</definedName>
    <definedName name="sheet75_2" localSheetId="75">'4-14开发支出'!$J$27</definedName>
    <definedName name="sheet75_20" localSheetId="75">'4-14开发支出'!$I$26</definedName>
    <definedName name="sheet75_21" localSheetId="75">'4-14开发支出'!$L$27</definedName>
    <definedName name="sheet75_22" localSheetId="75">'4-14开发支出'!$M$27</definedName>
    <definedName name="sheet75_23" localSheetId="75">'4-14开发支出'!$A$28</definedName>
    <definedName name="sheet75_24" localSheetId="75">'4-14开发支出'!$L$28</definedName>
    <definedName name="sheet75_25" localSheetId="75">'4-14开发支出'!$A$29</definedName>
    <definedName name="sheet75_3" localSheetId="75">'4-14开发支出'!$K$27</definedName>
    <definedName name="sheet75_4" localSheetId="75">'4-14开发支出'!$A$3</definedName>
    <definedName name="sheet75_5" localSheetId="75">'4-14开发支出'!$A$5</definedName>
    <definedName name="sheet75_6" localSheetId="75">'4-14开发支出'!$N$5</definedName>
    <definedName name="sheet75_7" localSheetId="75">'4-14开发支出'!$B$7</definedName>
    <definedName name="sheet75_8" localSheetId="75">'4-14开发支出'!$A$7</definedName>
    <definedName name="sheet75_9" localSheetId="75">'4-14开发支出'!$J$7</definedName>
    <definedName name="sheet76_1" localSheetId="76">'4-15商誉'!$D$29</definedName>
    <definedName name="sheet76_10" localSheetId="76">'4-15商誉'!$F$7</definedName>
    <definedName name="sheet76_11" localSheetId="76">'4-15商誉'!$G$7</definedName>
    <definedName name="sheet76_12" localSheetId="76">'4-15商誉'!$H$7</definedName>
    <definedName name="sheet76_13" localSheetId="76">'4-15商誉'!$B$26</definedName>
    <definedName name="sheet76_14" localSheetId="76">'4-15商誉'!$A$26</definedName>
    <definedName name="sheet76_15" localSheetId="76">'4-15商誉'!$E$26</definedName>
    <definedName name="sheet76_16" localSheetId="76">'4-15商誉'!$F$26</definedName>
    <definedName name="sheet76_17" localSheetId="76">'4-15商誉'!$G$26</definedName>
    <definedName name="sheet76_18" localSheetId="76">'4-15商誉'!$H$26</definedName>
    <definedName name="sheet76_19" localSheetId="76">'4-15商誉'!$D$7</definedName>
    <definedName name="sheet76_2" localSheetId="76">'4-15商誉'!$E$29</definedName>
    <definedName name="sheet76_20" localSheetId="76">'4-15商誉'!$D$26</definedName>
    <definedName name="sheet76_21" localSheetId="76">'4-15商誉'!$D$27</definedName>
    <definedName name="sheet76_22" localSheetId="76">'4-15商誉'!$E$27</definedName>
    <definedName name="sheet76_23" localSheetId="76">'4-15商誉'!$F$27</definedName>
    <definedName name="sheet76_24" localSheetId="76">'4-15商誉'!$G$27</definedName>
    <definedName name="sheet76_25" localSheetId="76">'4-15商誉'!$H$27</definedName>
    <definedName name="sheet76_26" localSheetId="76">'4-15商誉'!$E$28</definedName>
    <definedName name="sheet76_27" localSheetId="76">'4-15商誉'!$F$28</definedName>
    <definedName name="sheet76_28" localSheetId="76">'4-15商誉'!$G$28</definedName>
    <definedName name="sheet76_29" localSheetId="76">'4-15商誉'!$H$28</definedName>
    <definedName name="sheet76_3" localSheetId="76">'4-15商誉'!$F$29</definedName>
    <definedName name="sheet76_30" localSheetId="76">'4-15商誉'!$D$28</definedName>
    <definedName name="sheet76_31" localSheetId="76">'4-15商誉'!$G$29</definedName>
    <definedName name="sheet76_32" localSheetId="76">'4-15商誉'!$H$29</definedName>
    <definedName name="sheet76_33" localSheetId="76">'4-15商誉'!$A$30</definedName>
    <definedName name="sheet76_34" localSheetId="76">'4-15商誉'!$G$30</definedName>
    <definedName name="sheet76_35" localSheetId="76">'4-15商誉'!$A$31</definedName>
    <definedName name="sheet76_4" localSheetId="76">'4-15商誉'!$A$3</definedName>
    <definedName name="sheet76_5" localSheetId="76">'4-15商誉'!$A$5</definedName>
    <definedName name="sheet76_6" localSheetId="76">'4-15商誉'!$I$5</definedName>
    <definedName name="sheet76_7" localSheetId="76">'4-15商誉'!$B$7</definedName>
    <definedName name="sheet76_8" localSheetId="76">'4-15商誉'!$A$7</definedName>
    <definedName name="sheet76_9" localSheetId="76">'4-15商誉'!$E$7</definedName>
    <definedName name="sheet77_1" localSheetId="77">'4-16长期待摊费用'!$G$27</definedName>
    <definedName name="sheet77_10" localSheetId="77">'4-16长期待摊费用'!$I$7</definedName>
    <definedName name="sheet77_11" localSheetId="77">'4-16长期待摊费用'!$J$7</definedName>
    <definedName name="sheet77_12" localSheetId="77">'4-16长期待摊费用'!$K$7</definedName>
    <definedName name="sheet77_13" localSheetId="77">'4-16长期待摊费用'!$B$26</definedName>
    <definedName name="sheet77_14" localSheetId="77">'4-16长期待摊费用'!$A$26</definedName>
    <definedName name="sheet77_15" localSheetId="77">'4-16长期待摊费用'!$H$26</definedName>
    <definedName name="sheet77_16" localSheetId="77">'4-16长期待摊费用'!$I$26</definedName>
    <definedName name="sheet77_17" localSheetId="77">'4-16长期待摊费用'!$J$26</definedName>
    <definedName name="sheet77_18" localSheetId="77">'4-16长期待摊费用'!$K$26</definedName>
    <definedName name="sheet77_19" localSheetId="77">'4-16长期待摊费用'!$G$7</definedName>
    <definedName name="sheet77_2" localSheetId="77">'4-16长期待摊费用'!$H$27</definedName>
    <definedName name="sheet77_20" localSheetId="77">'4-16长期待摊费用'!$G$26</definedName>
    <definedName name="sheet77_21" localSheetId="77">'4-16长期待摊费用'!$J$27</definedName>
    <definedName name="sheet77_22" localSheetId="77">'4-16长期待摊费用'!$K$27</definedName>
    <definedName name="sheet77_23" localSheetId="77">'4-16长期待摊费用'!$A$28</definedName>
    <definedName name="sheet77_24" localSheetId="77">'4-16长期待摊费用'!$J$28</definedName>
    <definedName name="sheet77_25" localSheetId="77">'4-16长期待摊费用'!$A$29</definedName>
    <definedName name="sheet77_3" localSheetId="77">'4-16长期待摊费用'!$I$27</definedName>
    <definedName name="sheet77_4" localSheetId="77">'4-16长期待摊费用'!$A$3</definedName>
    <definedName name="sheet77_5" localSheetId="77">'4-16长期待摊费用'!$A$5</definedName>
    <definedName name="sheet77_6" localSheetId="77">'4-16长期待摊费用'!$L$5</definedName>
    <definedName name="sheet77_7" localSheetId="77">'4-16长期待摊费用'!$B$7</definedName>
    <definedName name="sheet77_8" localSheetId="77">'4-16长期待摊费用'!$A$7</definedName>
    <definedName name="sheet77_9" localSheetId="77">'4-16长期待摊费用'!$H$7</definedName>
    <definedName name="sheet78_1" localSheetId="78">'4-17递延所得税资产'!$D$27</definedName>
    <definedName name="sheet78_10" localSheetId="78">'4-17递延所得税资产'!$A$26</definedName>
    <definedName name="sheet78_11" localSheetId="78">'4-17递延所得税资产'!$D$7</definedName>
    <definedName name="sheet78_12" localSheetId="78">'4-17递延所得税资产'!$D$26</definedName>
    <definedName name="sheet78_13" localSheetId="78">'4-17递延所得税资产'!$E$7</definedName>
    <definedName name="sheet78_14" localSheetId="78">'4-17递延所得税资产'!$E$26</definedName>
    <definedName name="sheet78_15" localSheetId="78">'4-17递延所得税资产'!$F$7</definedName>
    <definedName name="sheet78_16" localSheetId="78">'4-17递延所得税资产'!$F$26</definedName>
    <definedName name="sheet78_17" localSheetId="78">'4-17递延所得税资产'!$A$28</definedName>
    <definedName name="sheet78_18" localSheetId="78">'4-17递延所得税资产'!$E$28</definedName>
    <definedName name="sheet78_19" localSheetId="78">'4-17递延所得税资产'!$A$29</definedName>
    <definedName name="sheet78_2" localSheetId="78">'4-17递延所得税资产'!$E$27</definedName>
    <definedName name="sheet78_3" localSheetId="78">'4-17递延所得税资产'!$F$27</definedName>
    <definedName name="sheet78_4" localSheetId="78">'4-17递延所得税资产'!$A$3</definedName>
    <definedName name="sheet78_5" localSheetId="78">'4-17递延所得税资产'!$A$5</definedName>
    <definedName name="sheet78_6" localSheetId="78">'4-17递延所得税资产'!$G$5</definedName>
    <definedName name="sheet78_7" localSheetId="78">'4-17递延所得税资产'!$B$7</definedName>
    <definedName name="sheet78_8" localSheetId="78">'4-17递延所得税资产'!$A$7</definedName>
    <definedName name="sheet78_9" localSheetId="78">'4-17递延所得税资产'!$B$26</definedName>
    <definedName name="sheet79_1" localSheetId="79">'4-18其他非流动资产'!$D$27</definedName>
    <definedName name="sheet79_10" localSheetId="79">'4-18其他非流动资产'!$F$7</definedName>
    <definedName name="sheet79_11" localSheetId="79">'4-18其他非流动资产'!$G$7</definedName>
    <definedName name="sheet79_12" localSheetId="79">'4-18其他非流动资产'!$B$26</definedName>
    <definedName name="sheet79_13" localSheetId="79">'4-18其他非流动资产'!$A$26</definedName>
    <definedName name="sheet79_14" localSheetId="79">'4-18其他非流动资产'!$E$26</definedName>
    <definedName name="sheet79_15" localSheetId="79">'4-18其他非流动资产'!$F$26</definedName>
    <definedName name="sheet79_16" localSheetId="79">'4-18其他非流动资产'!$G$26</definedName>
    <definedName name="sheet79_17" localSheetId="79">'4-18其他非流动资产'!$D$7</definedName>
    <definedName name="sheet79_18" localSheetId="79">'4-18其他非流动资产'!$D$26</definedName>
    <definedName name="sheet79_19" localSheetId="79">'4-18其他非流动资产'!$G$27</definedName>
    <definedName name="sheet79_2" localSheetId="79">'4-18其他非流动资产'!$E$27</definedName>
    <definedName name="sheet79_20" localSheetId="79">'4-18其他非流动资产'!$A$28</definedName>
    <definedName name="sheet79_21" localSheetId="79">'4-18其他非流动资产'!$F$28</definedName>
    <definedName name="sheet79_22" localSheetId="79">'4-18其他非流动资产'!$A$29</definedName>
    <definedName name="sheet79_3" localSheetId="79">'4-18其他非流动资产'!$F$27</definedName>
    <definedName name="sheet79_4" localSheetId="79">'4-18其他非流动资产'!$A$3</definedName>
    <definedName name="sheet79_5" localSheetId="79">'4-18其他非流动资产'!$A$5</definedName>
    <definedName name="sheet79_6" localSheetId="79">'4-18其他非流动资产'!$H$5</definedName>
    <definedName name="sheet79_7" localSheetId="79">'4-18其他非流动资产'!$B$7</definedName>
    <definedName name="sheet79_8" localSheetId="79">'4-18其他非流动资产'!$A$7</definedName>
    <definedName name="sheet79_9" localSheetId="79">'4-18其他非流动资产'!$E$7</definedName>
    <definedName name="sheet8_1" localSheetId="8">'1-汇总表'!$A$3</definedName>
    <definedName name="sheet8_10" localSheetId="8">'1-汇总表'!$D$9</definedName>
    <definedName name="sheet8_11" localSheetId="8">'1-汇总表'!$E$9</definedName>
    <definedName name="sheet8_12" localSheetId="8">'1-汇总表'!$F$9</definedName>
    <definedName name="sheet8_13" localSheetId="8">'1-汇总表'!$G$9</definedName>
    <definedName name="sheet8_14" localSheetId="8">'1-汇总表'!$C$10</definedName>
    <definedName name="sheet8_15" localSheetId="8">'1-汇总表'!$D$10</definedName>
    <definedName name="sheet8_16" localSheetId="8">'1-汇总表'!$E$10</definedName>
    <definedName name="sheet8_17" localSheetId="8">'1-汇总表'!$F$10</definedName>
    <definedName name="sheet8_18" localSheetId="8">'1-汇总表'!$G$10</definedName>
    <definedName name="sheet8_19" localSheetId="8">'1-汇总表'!$C$11</definedName>
    <definedName name="sheet8_2" localSheetId="8">'1-汇总表'!$A$5</definedName>
    <definedName name="sheet8_20" localSheetId="8">'1-汇总表'!$D$11</definedName>
    <definedName name="sheet8_21" localSheetId="8">'1-汇总表'!$E$11</definedName>
    <definedName name="sheet8_22" localSheetId="8">'1-汇总表'!$F$11</definedName>
    <definedName name="sheet8_23" localSheetId="8">'1-汇总表'!$G$11</definedName>
    <definedName name="sheet8_24" localSheetId="8">'1-汇总表'!$C$12</definedName>
    <definedName name="sheet8_25" localSheetId="8">'1-汇总表'!$D$12</definedName>
    <definedName name="sheet8_26" localSheetId="8">'1-汇总表'!$E$12</definedName>
    <definedName name="sheet8_27" localSheetId="8">'1-汇总表'!$F$12</definedName>
    <definedName name="sheet8_28" localSheetId="8">'1-汇总表'!$G$12</definedName>
    <definedName name="sheet8_29" localSheetId="8">'1-汇总表'!$C$13</definedName>
    <definedName name="sheet8_3" localSheetId="8">'1-汇总表'!$G$5</definedName>
    <definedName name="sheet8_30" localSheetId="8">'1-汇总表'!$D$13</definedName>
    <definedName name="sheet8_31" localSheetId="8">'1-汇总表'!$E$13</definedName>
    <definedName name="sheet8_32" localSheetId="8">'1-汇总表'!$F$13</definedName>
    <definedName name="sheet8_33" localSheetId="8">'1-汇总表'!$G$13</definedName>
    <definedName name="sheet8_34" localSheetId="8">'1-汇总表'!$C$14</definedName>
    <definedName name="sheet8_35" localSheetId="8">'1-汇总表'!$D$14</definedName>
    <definedName name="sheet8_36" localSheetId="8">'1-汇总表'!$E$14</definedName>
    <definedName name="sheet8_37" localSheetId="8">'1-汇总表'!$F$14</definedName>
    <definedName name="sheet8_38" localSheetId="8">'1-汇总表'!$G$14</definedName>
    <definedName name="sheet8_39" localSheetId="8">'1-汇总表'!$C$15</definedName>
    <definedName name="sheet8_4" localSheetId="8">'1-汇总表'!$C$8</definedName>
    <definedName name="sheet8_40" localSheetId="8">'1-汇总表'!$D$15</definedName>
    <definedName name="sheet8_41" localSheetId="8">'1-汇总表'!$E$15</definedName>
    <definedName name="sheet8_42" localSheetId="8">'1-汇总表'!$F$15</definedName>
    <definedName name="sheet8_43" localSheetId="8">'1-汇总表'!$G$15</definedName>
    <definedName name="sheet8_44" localSheetId="8">'1-汇总表'!$C$16</definedName>
    <definedName name="sheet8_45" localSheetId="8">'1-汇总表'!$D$16</definedName>
    <definedName name="sheet8_46" localSheetId="8">'1-汇总表'!$E$16</definedName>
    <definedName name="sheet8_47" localSheetId="8">'1-汇总表'!$F$16</definedName>
    <definedName name="sheet8_48" localSheetId="8">'1-汇总表'!$G$16</definedName>
    <definedName name="sheet8_49" localSheetId="8">'1-汇总表'!$C$17</definedName>
    <definedName name="sheet8_5" localSheetId="8">'1-汇总表'!$D$8</definedName>
    <definedName name="sheet8_50" localSheetId="8">'1-汇总表'!$D$17</definedName>
    <definedName name="sheet8_51" localSheetId="8">'1-汇总表'!$E$17</definedName>
    <definedName name="sheet8_52" localSheetId="8">'1-汇总表'!$F$17</definedName>
    <definedName name="sheet8_53" localSheetId="8">'1-汇总表'!$G$17</definedName>
    <definedName name="sheet8_54" localSheetId="8">'1-汇总表'!$C$18</definedName>
    <definedName name="sheet8_55" localSheetId="8">'1-汇总表'!$D$18</definedName>
    <definedName name="sheet8_56" localSheetId="8">'1-汇总表'!$E$18</definedName>
    <definedName name="sheet8_57" localSheetId="8">'1-汇总表'!$F$18</definedName>
    <definedName name="sheet8_58" localSheetId="8">'1-汇总表'!$G$18</definedName>
    <definedName name="sheet8_59" localSheetId="8">'1-汇总表'!$C$19</definedName>
    <definedName name="sheet8_6" localSheetId="8">'1-汇总表'!$E$8</definedName>
    <definedName name="sheet8_60" localSheetId="8">'1-汇总表'!$D$19</definedName>
    <definedName name="sheet8_61" localSheetId="8">'1-汇总表'!$E$19</definedName>
    <definedName name="sheet8_62" localSheetId="8">'1-汇总表'!$F$19</definedName>
    <definedName name="sheet8_63" localSheetId="8">'1-汇总表'!$G$19</definedName>
    <definedName name="sheet8_64" localSheetId="8">'1-汇总表'!$C$20</definedName>
    <definedName name="sheet8_65" localSheetId="8">'1-汇总表'!$D$20</definedName>
    <definedName name="sheet8_66" localSheetId="8">'1-汇总表'!$E$20</definedName>
    <definedName name="sheet8_67" localSheetId="8">'1-汇总表'!$F$20</definedName>
    <definedName name="sheet8_68" localSheetId="8">'1-汇总表'!$G$20</definedName>
    <definedName name="sheet8_69" localSheetId="8">'1-汇总表'!$C$21</definedName>
    <definedName name="sheet8_7" localSheetId="8">'1-汇总表'!$F$8</definedName>
    <definedName name="sheet8_70" localSheetId="8">'1-汇总表'!$D$21</definedName>
    <definedName name="sheet8_71" localSheetId="8">'1-汇总表'!$E$21</definedName>
    <definedName name="sheet8_72" localSheetId="8">'1-汇总表'!$F$21</definedName>
    <definedName name="sheet8_73" localSheetId="8">'1-汇总表'!$G$21</definedName>
    <definedName name="sheet8_74" localSheetId="8">'1-汇总表'!$C$22</definedName>
    <definedName name="sheet8_75" localSheetId="8">'1-汇总表'!$D$22</definedName>
    <definedName name="sheet8_76" localSheetId="8">'1-汇总表'!$E$22</definedName>
    <definedName name="sheet8_77" localSheetId="8">'1-汇总表'!$F$22</definedName>
    <definedName name="sheet8_78" localSheetId="8">'1-汇总表'!$G$22</definedName>
    <definedName name="sheet8_8" localSheetId="8">'1-汇总表'!$G$8</definedName>
    <definedName name="sheet8_9" localSheetId="8">'1-汇总表'!$C$9</definedName>
    <definedName name="sheet80_1" localSheetId="80">'5-流动负债汇总'!$C$29</definedName>
    <definedName name="sheet80_10" localSheetId="80">'5-流动负债汇总'!$E$8</definedName>
    <definedName name="sheet80_11" localSheetId="80">'5-流动负债汇总'!$F$8</definedName>
    <definedName name="sheet80_12" localSheetId="80">'5-流动负债汇总'!$C$9</definedName>
    <definedName name="sheet80_13" localSheetId="80">'5-流动负债汇总'!$D$9</definedName>
    <definedName name="sheet80_14" localSheetId="80">'5-流动负债汇总'!$E$9</definedName>
    <definedName name="sheet80_15" localSheetId="80">'5-流动负债汇总'!$F$9</definedName>
    <definedName name="sheet80_16" localSheetId="80">'5-流动负债汇总'!$C$10</definedName>
    <definedName name="sheet80_17" localSheetId="80">'5-流动负债汇总'!$D$10</definedName>
    <definedName name="sheet80_18" localSheetId="80">'5-流动负债汇总'!$E$10</definedName>
    <definedName name="sheet80_19" localSheetId="80">'5-流动负债汇总'!$F$10</definedName>
    <definedName name="sheet80_2" localSheetId="80">'5-流动负债汇总'!$D$29</definedName>
    <definedName name="sheet80_20" localSheetId="80">'5-流动负债汇总'!$C$11</definedName>
    <definedName name="sheet80_21" localSheetId="80">'5-流动负债汇总'!$D$11</definedName>
    <definedName name="sheet80_22" localSheetId="80">'5-流动负债汇总'!$E$11</definedName>
    <definedName name="sheet80_23" localSheetId="80">'5-流动负债汇总'!$F$11</definedName>
    <definedName name="sheet80_24" localSheetId="80">'5-流动负债汇总'!$C$12</definedName>
    <definedName name="sheet80_25" localSheetId="80">'5-流动负债汇总'!$D$12</definedName>
    <definedName name="sheet80_26" localSheetId="80">'5-流动负债汇总'!$E$12</definedName>
    <definedName name="sheet80_27" localSheetId="80">'5-流动负债汇总'!$F$12</definedName>
    <definedName name="sheet80_28" localSheetId="80">'5-流动负债汇总'!$C$13</definedName>
    <definedName name="sheet80_29" localSheetId="80">'5-流动负债汇总'!$D$13</definedName>
    <definedName name="sheet80_3" localSheetId="80">'5-流动负债汇总'!$E$29</definedName>
    <definedName name="sheet80_30" localSheetId="80">'5-流动负债汇总'!$E$13</definedName>
    <definedName name="sheet80_31" localSheetId="80">'5-流动负债汇总'!$F$13</definedName>
    <definedName name="sheet80_32" localSheetId="80">'5-流动负债汇总'!$C$14</definedName>
    <definedName name="sheet80_33" localSheetId="80">'5-流动负债汇总'!$D$14</definedName>
    <definedName name="sheet80_34" localSheetId="80">'5-流动负债汇总'!$E$14</definedName>
    <definedName name="sheet80_35" localSheetId="80">'5-流动负债汇总'!$F$14</definedName>
    <definedName name="sheet80_36" localSheetId="80">'5-流动负债汇总'!$C$15</definedName>
    <definedName name="sheet80_37" localSheetId="80">'5-流动负债汇总'!$D$15</definedName>
    <definedName name="sheet80_38" localSheetId="80">'5-流动负债汇总'!$E$15</definedName>
    <definedName name="sheet80_39" localSheetId="80">'5-流动负债汇总'!$F$15</definedName>
    <definedName name="sheet80_4" localSheetId="80">'5-流动负债汇总'!$C$7</definedName>
    <definedName name="sheet80_40" localSheetId="80">'5-流动负债汇总'!$C$16</definedName>
    <definedName name="sheet80_41" localSheetId="80">'5-流动负债汇总'!$D$16</definedName>
    <definedName name="sheet80_42" localSheetId="80">'5-流动负债汇总'!$E$16</definedName>
    <definedName name="sheet80_43" localSheetId="80">'5-流动负债汇总'!$F$16</definedName>
    <definedName name="sheet80_44" localSheetId="80">'5-流动负债汇总'!$C$17</definedName>
    <definedName name="sheet80_45" localSheetId="80">'5-流动负债汇总'!$D$17</definedName>
    <definedName name="sheet80_46" localSheetId="80">'5-流动负债汇总'!$E$17</definedName>
    <definedName name="sheet80_47" localSheetId="80">'5-流动负债汇总'!$F$17</definedName>
    <definedName name="sheet80_48" localSheetId="80">'5-流动负债汇总'!$C$18</definedName>
    <definedName name="sheet80_49" localSheetId="80">'5-流动负债汇总'!$D$18</definedName>
    <definedName name="sheet80_5" localSheetId="80">'5-流动负债汇总'!$D$7</definedName>
    <definedName name="sheet80_50" localSheetId="80">'5-流动负债汇总'!$E$18</definedName>
    <definedName name="sheet80_51" localSheetId="80">'5-流动负债汇总'!$F$18</definedName>
    <definedName name="sheet80_52" localSheetId="80">'5-流动负债汇总'!$C$19</definedName>
    <definedName name="sheet80_53" localSheetId="80">'5-流动负债汇总'!$D$19</definedName>
    <definedName name="sheet80_54" localSheetId="80">'5-流动负债汇总'!$E$19</definedName>
    <definedName name="sheet80_55" localSheetId="80">'5-流动负债汇总'!$F$19</definedName>
    <definedName name="sheet80_56" localSheetId="80">'5-流动负债汇总'!$A$3</definedName>
    <definedName name="sheet80_57" localSheetId="80">'5-流动负债汇总'!$A$5</definedName>
    <definedName name="sheet80_58" localSheetId="80">'5-流动负债汇总'!$G$5</definedName>
    <definedName name="sheet80_59" localSheetId="80">'5-流动负债汇总'!$G$7</definedName>
    <definedName name="sheet80_6" localSheetId="80">'5-流动负债汇总'!$E$7</definedName>
    <definedName name="sheet80_60" localSheetId="80">'5-流动负债汇总'!$G$8</definedName>
    <definedName name="sheet80_61" localSheetId="80">'5-流动负债汇总'!$G$9</definedName>
    <definedName name="sheet80_62" localSheetId="80">'5-流动负债汇总'!$G$10</definedName>
    <definedName name="sheet80_63" localSheetId="80">'5-流动负债汇总'!$G$11</definedName>
    <definedName name="sheet80_64" localSheetId="80">'5-流动负债汇总'!$G$12</definedName>
    <definedName name="sheet80_65" localSheetId="80">'5-流动负债汇总'!$G$13</definedName>
    <definedName name="sheet80_66" localSheetId="80">'5-流动负债汇总'!$G$14</definedName>
    <definedName name="sheet80_67" localSheetId="80">'5-流动负债汇总'!$G$15</definedName>
    <definedName name="sheet80_68" localSheetId="80">'5-流动负债汇总'!$G$16</definedName>
    <definedName name="sheet80_69" localSheetId="80">'5-流动负债汇总'!$G$17</definedName>
    <definedName name="sheet80_7" localSheetId="80">'5-流动负债汇总'!$F$7</definedName>
    <definedName name="sheet80_70" localSheetId="80">'5-流动负债汇总'!$G$18</definedName>
    <definedName name="sheet80_71" localSheetId="80">'5-流动负债汇总'!$G$19</definedName>
    <definedName name="sheet80_72" localSheetId="80">'5-流动负债汇总'!$C$28</definedName>
    <definedName name="sheet80_73" localSheetId="80">'5-流动负债汇总'!$D$28</definedName>
    <definedName name="sheet80_74" localSheetId="80">'5-流动负债汇总'!$E$28</definedName>
    <definedName name="sheet80_75" localSheetId="80">'5-流动负债汇总'!$F$29</definedName>
    <definedName name="sheet80_76" localSheetId="80">'5-流动负债汇总'!$G$29</definedName>
    <definedName name="sheet80_77" localSheetId="80">'5-流动负债汇总'!$E$30</definedName>
    <definedName name="sheet80_8" localSheetId="80">'5-流动负债汇总'!$C$8</definedName>
    <definedName name="sheet80_9" localSheetId="80">'5-流动负债汇总'!$D$8</definedName>
    <definedName name="sheet81_1" localSheetId="81">'5-1短期借款'!$I$27</definedName>
    <definedName name="sheet81_10" localSheetId="81">'5-1短期借款'!$A$26</definedName>
    <definedName name="sheet81_11" localSheetId="81">'5-1短期借款'!$I$7</definedName>
    <definedName name="sheet81_12" localSheetId="81">'5-1短期借款'!$I$26</definedName>
    <definedName name="sheet81_13" localSheetId="81">'5-1短期借款'!$J$7</definedName>
    <definedName name="sheet81_14" localSheetId="81">'5-1短期借款'!$J$26</definedName>
    <definedName name="sheet81_15" localSheetId="81">'5-1短期借款'!$K$7</definedName>
    <definedName name="sheet81_16" localSheetId="81">'5-1短期借款'!$K$26</definedName>
    <definedName name="sheet81_17" localSheetId="81">'5-1短期借款'!$A$28</definedName>
    <definedName name="sheet81_18" localSheetId="81">'5-1短期借款'!$K$28</definedName>
    <definedName name="sheet81_19" localSheetId="81">'5-1短期借款'!$A$29</definedName>
    <definedName name="sheet81_2" localSheetId="81">'5-1短期借款'!$J$27</definedName>
    <definedName name="sheet81_20" localSheetId="81">'5-1短期借款'!$H$7</definedName>
    <definedName name="sheet81_21" localSheetId="81">'5-1短期借款'!$H$27</definedName>
    <definedName name="sheet81_22" localSheetId="81">'5-1短期借款'!$F$7</definedName>
    <definedName name="sheet81_23" localSheetId="81">'5-1短期借款'!$F$27</definedName>
    <definedName name="sheet81_3" localSheetId="81">'5-1短期借款'!$K$27</definedName>
    <definedName name="sheet81_4" localSheetId="81">'5-1短期借款'!$A$3</definedName>
    <definedName name="sheet81_5" localSheetId="81">'5-1短期借款'!$A$5</definedName>
    <definedName name="sheet81_6" localSheetId="81">'5-1短期借款'!$M$5</definedName>
    <definedName name="sheet81_7" localSheetId="81">'5-1短期借款'!$B$7</definedName>
    <definedName name="sheet81_8" localSheetId="81">'5-1短期借款'!$A$7</definedName>
    <definedName name="sheet81_9" localSheetId="81">'5-1短期借款'!$B$26</definedName>
    <definedName name="sheet82_1" localSheetId="82">'5-2交易性金融负债'!$G$27</definedName>
    <definedName name="sheet82_10" localSheetId="82">'5-2交易性金融负债'!$A$26</definedName>
    <definedName name="sheet82_11" localSheetId="82">'5-2交易性金融负债'!$G$7</definedName>
    <definedName name="sheet82_12" localSheetId="82">'5-2交易性金融负债'!$G$26</definedName>
    <definedName name="sheet82_13" localSheetId="82">'5-2交易性金融负债'!$H$7</definedName>
    <definedName name="sheet82_14" localSheetId="82">'5-2交易性金融负债'!$H$26</definedName>
    <definedName name="sheet82_15" localSheetId="82">'5-2交易性金融负债'!$I$7</definedName>
    <definedName name="sheet82_16" localSheetId="82">'5-2交易性金融负债'!$I$26</definedName>
    <definedName name="sheet82_17" localSheetId="82">'5-2交易性金融负债'!$A$28</definedName>
    <definedName name="sheet82_18" localSheetId="82">'5-2交易性金融负债'!$I$28</definedName>
    <definedName name="sheet82_19" localSheetId="82">'5-2交易性金融负债'!$A$29</definedName>
    <definedName name="sheet82_2" localSheetId="82">'5-2交易性金融负债'!$H$27</definedName>
    <definedName name="sheet82_20" localSheetId="82">'5-2交易性金融负债'!$F$7</definedName>
    <definedName name="sheet82_21" localSheetId="82">'5-2交易性金融负债'!$F$27</definedName>
    <definedName name="sheet82_3" localSheetId="82">'5-2交易性金融负债'!$I$27</definedName>
    <definedName name="sheet82_4" localSheetId="82">'5-2交易性金融负债'!$A$3</definedName>
    <definedName name="sheet82_5" localSheetId="82">'5-2交易性金融负债'!$A$5</definedName>
    <definedName name="sheet82_6" localSheetId="82">'5-2交易性金融负债'!$K$5</definedName>
    <definedName name="sheet82_7" localSheetId="82">'5-2交易性金融负债'!$B$7</definedName>
    <definedName name="sheet82_8" localSheetId="82">'5-2交易性金融负债'!$A$7</definedName>
    <definedName name="sheet82_9" localSheetId="82">'5-2交易性金融负债'!$B$26</definedName>
    <definedName name="sheet83_1" localSheetId="83">'5-3衍生金融负债'!$F$27</definedName>
    <definedName name="sheet83_10" localSheetId="83">'5-3衍生金融负债'!$H$7</definedName>
    <definedName name="sheet83_11" localSheetId="83">'5-3衍生金融负债'!$I$7</definedName>
    <definedName name="sheet83_12" localSheetId="83">'5-3衍生金融负债'!$G$8</definedName>
    <definedName name="sheet83_13" localSheetId="83">'5-3衍生金融负债'!$H$8</definedName>
    <definedName name="sheet83_14" localSheetId="83">'5-3衍生金融负债'!$I$8</definedName>
    <definedName name="sheet83_15" localSheetId="83">'5-3衍生金融负债'!$G$9</definedName>
    <definedName name="sheet83_16" localSheetId="83">'5-3衍生金融负债'!$H$9</definedName>
    <definedName name="sheet83_17" localSheetId="83">'5-3衍生金融负债'!$I$9</definedName>
    <definedName name="sheet83_18" localSheetId="83">'5-3衍生金融负债'!$G$10</definedName>
    <definedName name="sheet83_19" localSheetId="83">'5-3衍生金融负债'!$H$10</definedName>
    <definedName name="sheet83_2" localSheetId="83">'5-3衍生金融负债'!$G$27</definedName>
    <definedName name="sheet83_20" localSheetId="83">'5-3衍生金融负债'!$I$10</definedName>
    <definedName name="sheet83_21" localSheetId="83">'5-3衍生金融负债'!$G$11</definedName>
    <definedName name="sheet83_22" localSheetId="83">'5-3衍生金融负债'!$H$11</definedName>
    <definedName name="sheet83_23" localSheetId="83">'5-3衍生金融负债'!$I$11</definedName>
    <definedName name="sheet83_24" localSheetId="83">'5-3衍生金融负债'!$G$12</definedName>
    <definedName name="sheet83_25" localSheetId="83">'5-3衍生金融负债'!$H$12</definedName>
    <definedName name="sheet83_26" localSheetId="83">'5-3衍生金融负债'!$I$12</definedName>
    <definedName name="sheet83_27" localSheetId="83">'5-3衍生金融负债'!$G$13</definedName>
    <definedName name="sheet83_28" localSheetId="83">'5-3衍生金融负债'!$H$13</definedName>
    <definedName name="sheet83_29" localSheetId="83">'5-3衍生金融负债'!$I$13</definedName>
    <definedName name="sheet83_3" localSheetId="83">'5-3衍生金融负债'!$H$27</definedName>
    <definedName name="sheet83_30" localSheetId="83">'5-3衍生金融负债'!$G$14</definedName>
    <definedName name="sheet83_31" localSheetId="83">'5-3衍生金融负债'!$H$14</definedName>
    <definedName name="sheet83_32" localSheetId="83">'5-3衍生金融负债'!$I$14</definedName>
    <definedName name="sheet83_33" localSheetId="83">'5-3衍生金融负债'!$G$15</definedName>
    <definedName name="sheet83_34" localSheetId="83">'5-3衍生金融负债'!$H$15</definedName>
    <definedName name="sheet83_35" localSheetId="83">'5-3衍生金融负债'!$I$15</definedName>
    <definedName name="sheet83_36" localSheetId="83">'5-3衍生金融负债'!$G$16</definedName>
    <definedName name="sheet83_37" localSheetId="83">'5-3衍生金融负债'!$H$16</definedName>
    <definedName name="sheet83_38" localSheetId="83">'5-3衍生金融负债'!$I$16</definedName>
    <definedName name="sheet83_39" localSheetId="83">'5-3衍生金融负债'!$G$17</definedName>
    <definedName name="sheet83_4" localSheetId="83">'5-3衍生金融负债'!$A$3</definedName>
    <definedName name="sheet83_40" localSheetId="83">'5-3衍生金融负债'!$H$17</definedName>
    <definedName name="sheet83_41" localSheetId="83">'5-3衍生金融负债'!$I$17</definedName>
    <definedName name="sheet83_42" localSheetId="83">'5-3衍生金融负债'!$G$18</definedName>
    <definedName name="sheet83_43" localSheetId="83">'5-3衍生金融负债'!$H$18</definedName>
    <definedName name="sheet83_44" localSheetId="83">'5-3衍生金融负债'!$I$18</definedName>
    <definedName name="sheet83_45" localSheetId="83">'5-3衍生金融负债'!$G$19</definedName>
    <definedName name="sheet83_46" localSheetId="83">'5-3衍生金融负债'!$H$19</definedName>
    <definedName name="sheet83_47" localSheetId="83">'5-3衍生金融负债'!$I$19</definedName>
    <definedName name="sheet83_48" localSheetId="83">'5-3衍生金融负债'!$G$20</definedName>
    <definedName name="sheet83_49" localSheetId="83">'5-3衍生金融负债'!$H$20</definedName>
    <definedName name="sheet83_5" localSheetId="83">'5-3衍生金融负债'!$A$5</definedName>
    <definedName name="sheet83_50" localSheetId="83">'5-3衍生金融负债'!$I$20</definedName>
    <definedName name="sheet83_51" localSheetId="83">'5-3衍生金融负债'!$G$21</definedName>
    <definedName name="sheet83_52" localSheetId="83">'5-3衍生金融负债'!$H$21</definedName>
    <definedName name="sheet83_53" localSheetId="83">'5-3衍生金融负债'!$I$21</definedName>
    <definedName name="sheet83_54" localSheetId="83">'5-3衍生金融负债'!$G$22</definedName>
    <definedName name="sheet83_55" localSheetId="83">'5-3衍生金融负债'!$H$22</definedName>
    <definedName name="sheet83_56" localSheetId="83">'5-3衍生金融负债'!$I$22</definedName>
    <definedName name="sheet83_57" localSheetId="83">'5-3衍生金融负债'!$G$23</definedName>
    <definedName name="sheet83_58" localSheetId="83">'5-3衍生金融负债'!$H$23</definedName>
    <definedName name="sheet83_59" localSheetId="83">'5-3衍生金融负债'!$I$23</definedName>
    <definedName name="sheet83_6" localSheetId="83">'5-3衍生金融负债'!$I$5</definedName>
    <definedName name="sheet83_60" localSheetId="83">'5-3衍生金融负债'!$G$24</definedName>
    <definedName name="sheet83_61" localSheetId="83">'5-3衍生金融负债'!$H$24</definedName>
    <definedName name="sheet83_62" localSheetId="83">'5-3衍生金融负债'!$I$24</definedName>
    <definedName name="sheet83_63" localSheetId="83">'5-3衍生金融负债'!$G$25</definedName>
    <definedName name="sheet83_64" localSheetId="83">'5-3衍生金融负债'!$H$25</definedName>
    <definedName name="sheet83_65" localSheetId="83">'5-3衍生金融负债'!$I$25</definedName>
    <definedName name="sheet83_66" localSheetId="83">'5-3衍生金融负债'!$C$26</definedName>
    <definedName name="sheet83_67" localSheetId="83">'5-3衍生金融负债'!$A$26</definedName>
    <definedName name="sheet83_68" localSheetId="83">'5-3衍生金融负债'!$G$26</definedName>
    <definedName name="sheet83_69" localSheetId="83">'5-3衍生金融负债'!$H$26</definedName>
    <definedName name="sheet83_7" localSheetId="83">'5-3衍生金融负债'!$C$7</definedName>
    <definedName name="sheet83_70" localSheetId="83">'5-3衍生金融负债'!$I$26</definedName>
    <definedName name="sheet83_71" localSheetId="83">'5-3衍生金融负债'!$F$7</definedName>
    <definedName name="sheet83_72" localSheetId="83">'5-3衍生金融负债'!$F$26</definedName>
    <definedName name="sheet83_73" localSheetId="83">'5-3衍生金融负债'!$I$27</definedName>
    <definedName name="sheet83_74" localSheetId="83">'5-3衍生金融负债'!$A$28</definedName>
    <definedName name="sheet83_75" localSheetId="83">'5-3衍生金融负债'!$H$28</definedName>
    <definedName name="sheet83_76" localSheetId="83">'5-3衍生金融负债'!$A$29</definedName>
    <definedName name="sheet83_8" localSheetId="83">'5-3衍生金融负债'!$A$7</definedName>
    <definedName name="sheet83_9" localSheetId="83">'5-3衍生金融负债'!$G$7</definedName>
    <definedName name="sheet84_1" localSheetId="84">'5-4应付票据'!$F$27</definedName>
    <definedName name="sheet84_10" localSheetId="84">'5-4应付票据'!$A$26</definedName>
    <definedName name="sheet84_11" localSheetId="84">'5-4应付票据'!$F$7</definedName>
    <definedName name="sheet84_12" localSheetId="84">'5-4应付票据'!$F$26</definedName>
    <definedName name="sheet84_13" localSheetId="84">'5-4应付票据'!$G$7</definedName>
    <definedName name="sheet84_14" localSheetId="84">'5-4应付票据'!$G$26</definedName>
    <definedName name="sheet84_15" localSheetId="84">'5-4应付票据'!$H$7</definedName>
    <definedName name="sheet84_16" localSheetId="84">'5-4应付票据'!$H$26</definedName>
    <definedName name="sheet84_17" localSheetId="84">'5-4应付票据'!$A$28</definedName>
    <definedName name="sheet84_18" localSheetId="84">'5-4应付票据'!$H$28</definedName>
    <definedName name="sheet84_19" localSheetId="84">'5-4应付票据'!$A$29</definedName>
    <definedName name="sheet84_2" localSheetId="84">'5-4应付票据'!$G$27</definedName>
    <definedName name="sheet84_3" localSheetId="84">'5-4应付票据'!$H$27</definedName>
    <definedName name="sheet84_4" localSheetId="84">'5-4应付票据'!$A$3</definedName>
    <definedName name="sheet84_5" localSheetId="84">'5-4应付票据'!$A$5</definedName>
    <definedName name="sheet84_6" localSheetId="84">'5-4应付票据'!$I$5</definedName>
    <definedName name="sheet84_7" localSheetId="84">'5-4应付票据'!$B$7</definedName>
    <definedName name="sheet84_8" localSheetId="84">'5-4应付票据'!$A$7</definedName>
    <definedName name="sheet84_9" localSheetId="84">'5-4应付票据'!$B$26</definedName>
    <definedName name="sheet85_1" localSheetId="85">'5-5应付账款'!$G$27</definedName>
    <definedName name="sheet85_10" localSheetId="85">'5-5应付账款'!$A$26</definedName>
    <definedName name="sheet85_11" localSheetId="85">'5-5应付账款'!$G$7</definedName>
    <definedName name="sheet85_12" localSheetId="85">'5-5应付账款'!$G$26</definedName>
    <definedName name="sheet85_13" localSheetId="85">'5-5应付账款'!$H$7</definedName>
    <definedName name="sheet85_14" localSheetId="85">'5-5应付账款'!$H$26</definedName>
    <definedName name="sheet85_15" localSheetId="85">'5-5应付账款'!$I$7</definedName>
    <definedName name="sheet85_16" localSheetId="85">'5-5应付账款'!$I$26</definedName>
    <definedName name="sheet85_17" localSheetId="85">'5-5应付账款'!$A$28</definedName>
    <definedName name="sheet85_18" localSheetId="85">'5-5应付账款'!$H$28</definedName>
    <definedName name="sheet85_19" localSheetId="85">'5-5应付账款'!$A$29</definedName>
    <definedName name="sheet85_2" localSheetId="85">'5-5应付账款'!$H$27</definedName>
    <definedName name="sheet85_20" localSheetId="85">'5-5应付账款'!$F$7</definedName>
    <definedName name="sheet85_21" localSheetId="85">'5-5应付账款'!$F$27</definedName>
    <definedName name="sheet85_3" localSheetId="85">'5-5应付账款'!$I$27</definedName>
    <definedName name="sheet85_4" localSheetId="85">'5-5应付账款'!$A$3</definedName>
    <definedName name="sheet85_5" localSheetId="85">'5-5应付账款'!$A$5</definedName>
    <definedName name="sheet85_6" localSheetId="85">'5-5应付账款'!$J$5</definedName>
    <definedName name="sheet85_7" localSheetId="85">'5-5应付账款'!$B$7</definedName>
    <definedName name="sheet85_8" localSheetId="85">'5-5应付账款'!$A$7</definedName>
    <definedName name="sheet85_9" localSheetId="85">'5-5应付账款'!$B$26</definedName>
    <definedName name="sheet86_1" localSheetId="86">'5-6预收款项'!$G$27</definedName>
    <definedName name="sheet86_10" localSheetId="86">'5-6预收款项'!$A$26</definedName>
    <definedName name="sheet86_11" localSheetId="86">'5-6预收款项'!$G$7</definedName>
    <definedName name="sheet86_12" localSheetId="86">'5-6预收款项'!$G$26</definedName>
    <definedName name="sheet86_13" localSheetId="86">'5-6预收款项'!$H$7</definedName>
    <definedName name="sheet86_14" localSheetId="86">'5-6预收款项'!$H$26</definedName>
    <definedName name="sheet86_15" localSheetId="86">'5-6预收款项'!$I$7</definedName>
    <definedName name="sheet86_16" localSheetId="86">'5-6预收款项'!$I$26</definedName>
    <definedName name="sheet86_17" localSheetId="86">'5-6预收款项'!$A$28</definedName>
    <definedName name="sheet86_18" localSheetId="86">'5-6预收款项'!$H$28</definedName>
    <definedName name="sheet86_19" localSheetId="86">'5-6预收款项'!$A$29</definedName>
    <definedName name="sheet86_2" localSheetId="86">'5-6预收款项'!$H$27</definedName>
    <definedName name="sheet86_20" localSheetId="86">'5-6预收款项'!$F$7</definedName>
    <definedName name="sheet86_21" localSheetId="86">'5-6预收款项'!$F$27</definedName>
    <definedName name="sheet86_3" localSheetId="86">'5-6预收款项'!$I$27</definedName>
    <definedName name="sheet86_4" localSheetId="86">'5-6预收款项'!$A$3</definedName>
    <definedName name="sheet86_5" localSheetId="86">'5-6预收款项'!$A$5</definedName>
    <definedName name="sheet86_6" localSheetId="86">'5-6预收款项'!$J$5</definedName>
    <definedName name="sheet86_7" localSheetId="86">'5-6预收款项'!$B$7</definedName>
    <definedName name="sheet86_8" localSheetId="86">'5-6预收款项'!$A$7</definedName>
    <definedName name="sheet86_9" localSheetId="86">'5-6预收款项'!$B$26</definedName>
    <definedName name="sheet87_1" localSheetId="87">'5-7合同负债'!$G$27</definedName>
    <definedName name="sheet87_10" localSheetId="87">'5-7合同负债'!$A$26</definedName>
    <definedName name="sheet87_11" localSheetId="87">'5-7合同负债'!$G$7</definedName>
    <definedName name="sheet87_12" localSheetId="87">'5-7合同负债'!$G$26</definedName>
    <definedName name="sheet87_13" localSheetId="87">'5-7合同负债'!$H$7</definedName>
    <definedName name="sheet87_14" localSheetId="87">'5-7合同负债'!$H$26</definedName>
    <definedName name="sheet87_15" localSheetId="87">'5-7合同负债'!$I$7</definedName>
    <definedName name="sheet87_16" localSheetId="87">'5-7合同负债'!$I$26</definedName>
    <definedName name="sheet87_17" localSheetId="87">'5-7合同负债'!$A$28</definedName>
    <definedName name="sheet87_18" localSheetId="87">'5-7合同负债'!$H$28</definedName>
    <definedName name="sheet87_19" localSheetId="87">'5-7合同负债'!$A$29</definedName>
    <definedName name="sheet87_2" localSheetId="87">'5-7合同负债'!$H$27</definedName>
    <definedName name="sheet87_20" localSheetId="87">'5-7合同负债'!$F$7</definedName>
    <definedName name="sheet87_21" localSheetId="87">'5-7合同负债'!$F$27</definedName>
    <definedName name="sheet87_3" localSheetId="87">'5-7合同负债'!$I$27</definedName>
    <definedName name="sheet87_4" localSheetId="87">'5-7合同负债'!$A$3</definedName>
    <definedName name="sheet87_5" localSheetId="87">'5-7合同负债'!$A$5</definedName>
    <definedName name="sheet87_6" localSheetId="87">'5-7合同负债'!$J$5</definedName>
    <definedName name="sheet87_7" localSheetId="87">'5-7合同负债'!$B$7</definedName>
    <definedName name="sheet87_8" localSheetId="87">'5-7合同负债'!$A$7</definedName>
    <definedName name="sheet87_9" localSheetId="87">'5-7合同负债'!$B$26</definedName>
    <definedName name="sheet88_1" localSheetId="88">'5-8职工薪酬'!$D$27</definedName>
    <definedName name="sheet88_10" localSheetId="88">'5-8职工薪酬'!$A$26</definedName>
    <definedName name="sheet88_11" localSheetId="88">'5-8职工薪酬'!$D$7</definedName>
    <definedName name="sheet88_12" localSheetId="88">'5-8职工薪酬'!$D$26</definedName>
    <definedName name="sheet88_13" localSheetId="88">'5-8职工薪酬'!$E$7</definedName>
    <definedName name="sheet88_14" localSheetId="88">'5-8职工薪酬'!$E$26</definedName>
    <definedName name="sheet88_15" localSheetId="88">'5-8职工薪酬'!$F$7</definedName>
    <definedName name="sheet88_16" localSheetId="88">'5-8职工薪酬'!$F$26</definedName>
    <definedName name="sheet88_17" localSheetId="88">'5-8职工薪酬'!$A$28</definedName>
    <definedName name="sheet88_18" localSheetId="88">'5-8职工薪酬'!$E$28</definedName>
    <definedName name="sheet88_19" localSheetId="88">'5-8职工薪酬'!$A$29</definedName>
    <definedName name="sheet88_2" localSheetId="88">'5-8职工薪酬'!$E$27</definedName>
    <definedName name="sheet88_3" localSheetId="88">'5-8职工薪酬'!$F$27</definedName>
    <definedName name="sheet88_4" localSheetId="88">'5-8职工薪酬'!$A$3</definedName>
    <definedName name="sheet88_5" localSheetId="88">'5-8职工薪酬'!$A$5</definedName>
    <definedName name="sheet88_6" localSheetId="88">'5-8职工薪酬'!$G$5</definedName>
    <definedName name="sheet88_7" localSheetId="88">'5-8职工薪酬'!$B$7</definedName>
    <definedName name="sheet88_8" localSheetId="88">'5-8职工薪酬'!$A$7</definedName>
    <definedName name="sheet88_9" localSheetId="88">'5-8职工薪酬'!$B$26</definedName>
    <definedName name="sheet89_1" localSheetId="89">'5-9应交税费'!$E$27</definedName>
    <definedName name="sheet89_10" localSheetId="89">'5-9应交税费'!$A$26</definedName>
    <definedName name="sheet89_11" localSheetId="89">'5-9应交税费'!$E$7</definedName>
    <definedName name="sheet89_12" localSheetId="89">'5-9应交税费'!$E$26</definedName>
    <definedName name="sheet89_13" localSheetId="89">'5-9应交税费'!$F$7</definedName>
    <definedName name="sheet89_14" localSheetId="89">'5-9应交税费'!$F$26</definedName>
    <definedName name="sheet89_15" localSheetId="89">'5-9应交税费'!$G$7</definedName>
    <definedName name="sheet89_16" localSheetId="89">'5-9应交税费'!$G$26</definedName>
    <definedName name="sheet89_17" localSheetId="89">'5-9应交税费'!$A$28</definedName>
    <definedName name="sheet89_18" localSheetId="89">'5-9应交税费'!$F$28</definedName>
    <definedName name="sheet89_19" localSheetId="89">'5-9应交税费'!$A$29</definedName>
    <definedName name="sheet89_2" localSheetId="89">'5-9应交税费'!$F$27</definedName>
    <definedName name="sheet89_3" localSheetId="89">'5-9应交税费'!$G$27</definedName>
    <definedName name="sheet89_4" localSheetId="89">'5-9应交税费'!$A$3</definedName>
    <definedName name="sheet89_5" localSheetId="89">'5-9应交税费'!$A$5</definedName>
    <definedName name="sheet89_6" localSheetId="89">'5-9应交税费'!$H$5</definedName>
    <definedName name="sheet89_7" localSheetId="89">'5-9应交税费'!$D$7</definedName>
    <definedName name="sheet89_8" localSheetId="89">'5-9应交税费'!$A$7</definedName>
    <definedName name="sheet89_9" localSheetId="89">'5-9应交税费'!$D$26</definedName>
    <definedName name="sheet9_1" localSheetId="9">'2-分类汇总'!$C$7</definedName>
    <definedName name="sheet9_10" localSheetId="9">'2-分类汇总'!$C$40</definedName>
    <definedName name="sheet9_100" localSheetId="9">'2-分类汇总'!$F$18</definedName>
    <definedName name="sheet9_101" localSheetId="9">'2-分类汇总'!$G$18</definedName>
    <definedName name="sheet9_102" localSheetId="9">'2-分类汇总'!$C$19</definedName>
    <definedName name="sheet9_103" localSheetId="9">'2-分类汇总'!$D$19</definedName>
    <definedName name="sheet9_104" localSheetId="9">'2-分类汇总'!$E$19</definedName>
    <definedName name="sheet9_105" localSheetId="9">'2-分类汇总'!$F$19</definedName>
    <definedName name="sheet9_106" localSheetId="9">'2-分类汇总'!$G$19</definedName>
    <definedName name="sheet9_107" localSheetId="9">'2-分类汇总'!$H$19</definedName>
    <definedName name="sheet9_108" localSheetId="9">'2-分类汇总'!$C$20</definedName>
    <definedName name="sheet9_109" localSheetId="9">'2-分类汇总'!$D$20</definedName>
    <definedName name="sheet9_11" localSheetId="9">'2-分类汇总'!$D$40</definedName>
    <definedName name="sheet9_110" localSheetId="9">'2-分类汇总'!$E$20</definedName>
    <definedName name="sheet9_111" localSheetId="9">'2-分类汇总'!$F$20</definedName>
    <definedName name="sheet9_112" localSheetId="9">'2-分类汇总'!$G$20</definedName>
    <definedName name="sheet9_113" localSheetId="9">'2-分类汇总'!$C$21</definedName>
    <definedName name="sheet9_114" localSheetId="9">'2-分类汇总'!$D$21</definedName>
    <definedName name="sheet9_115" localSheetId="9">'2-分类汇总'!$E$21</definedName>
    <definedName name="sheet9_116" localSheetId="9">'2-分类汇总'!$F$21</definedName>
    <definedName name="sheet9_117" localSheetId="9">'2-分类汇总'!$G$21</definedName>
    <definedName name="sheet9_118" localSheetId="9">'2-分类汇总'!$C$22</definedName>
    <definedName name="sheet9_119" localSheetId="9">'2-分类汇总'!$D$22</definedName>
    <definedName name="sheet9_12" localSheetId="9">'2-分类汇总'!$E$40</definedName>
    <definedName name="sheet9_120" localSheetId="9">'2-分类汇总'!$E$22</definedName>
    <definedName name="sheet9_121" localSheetId="9">'2-分类汇总'!$F$22</definedName>
    <definedName name="sheet9_122" localSheetId="9">'2-分类汇总'!$G$22</definedName>
    <definedName name="sheet9_123" localSheetId="9">'2-分类汇总'!$H$22</definedName>
    <definedName name="sheet9_124" localSheetId="9">'2-分类汇总'!$C$23</definedName>
    <definedName name="sheet9_125" localSheetId="9">'2-分类汇总'!$D$23</definedName>
    <definedName name="sheet9_126" localSheetId="9">'2-分类汇总'!$E$23</definedName>
    <definedName name="sheet9_127" localSheetId="9">'2-分类汇总'!$F$23</definedName>
    <definedName name="sheet9_128" localSheetId="9">'2-分类汇总'!$G$23</definedName>
    <definedName name="sheet9_129" localSheetId="9">'2-分类汇总'!$C$24</definedName>
    <definedName name="sheet9_13" localSheetId="9">'2-分类汇总'!$C$51</definedName>
    <definedName name="sheet9_130" localSheetId="9">'2-分类汇总'!$D$24</definedName>
    <definedName name="sheet9_131" localSheetId="9">'2-分类汇总'!$E$24</definedName>
    <definedName name="sheet9_132" localSheetId="9">'2-分类汇总'!$F$24</definedName>
    <definedName name="sheet9_133" localSheetId="9">'2-分类汇总'!$G$24</definedName>
    <definedName name="sheet9_134" localSheetId="9">'2-分类汇总'!$C$25</definedName>
    <definedName name="sheet9_135" localSheetId="9">'2-分类汇总'!$D$25</definedName>
    <definedName name="sheet9_136" localSheetId="9">'2-分类汇总'!$E$25</definedName>
    <definedName name="sheet9_137" localSheetId="9">'2-分类汇总'!$F$25</definedName>
    <definedName name="sheet9_138" localSheetId="9">'2-分类汇总'!$G$25</definedName>
    <definedName name="sheet9_139" localSheetId="9">'2-分类汇总'!$H$25</definedName>
    <definedName name="sheet9_14" localSheetId="9">'2-分类汇总'!$D$51</definedName>
    <definedName name="sheet9_140" localSheetId="9">'2-分类汇总'!$C$26</definedName>
    <definedName name="sheet9_141" localSheetId="9">'2-分类汇总'!$D$26</definedName>
    <definedName name="sheet9_142" localSheetId="9">'2-分类汇总'!$E$26</definedName>
    <definedName name="sheet9_143" localSheetId="9">'2-分类汇总'!$F$26</definedName>
    <definedName name="sheet9_144" localSheetId="9">'2-分类汇总'!$G$26</definedName>
    <definedName name="sheet9_145" localSheetId="9">'2-分类汇总'!$H$26</definedName>
    <definedName name="sheet9_146" localSheetId="9">'2-分类汇总'!$C$27</definedName>
    <definedName name="sheet9_147" localSheetId="9">'2-分类汇总'!$D$27</definedName>
    <definedName name="sheet9_148" localSheetId="9">'2-分类汇总'!$E$27</definedName>
    <definedName name="sheet9_149" localSheetId="9">'2-分类汇总'!$F$27</definedName>
    <definedName name="sheet9_15" localSheetId="9">'2-分类汇总'!$E$51</definedName>
    <definedName name="sheet9_150" localSheetId="9">'2-分类汇总'!$G$27</definedName>
    <definedName name="sheet9_151" localSheetId="9">'2-分类汇总'!$H$27</definedName>
    <definedName name="sheet9_152" localSheetId="9">'2-分类汇总'!$C$28</definedName>
    <definedName name="sheet9_153" localSheetId="9">'2-分类汇总'!$D$28</definedName>
    <definedName name="sheet9_154" localSheetId="9">'2-分类汇总'!$E$28</definedName>
    <definedName name="sheet9_155" localSheetId="9">'2-分类汇总'!$F$28</definedName>
    <definedName name="sheet9_156" localSheetId="9">'2-分类汇总'!$G$28</definedName>
    <definedName name="sheet9_157" localSheetId="9">'2-分类汇总'!$H$28</definedName>
    <definedName name="sheet9_158" localSheetId="9">'2-分类汇总'!$F$29</definedName>
    <definedName name="sheet9_159" localSheetId="9">'2-分类汇总'!$G$29</definedName>
    <definedName name="sheet9_16" localSheetId="9">'2-分类汇总'!$C$52</definedName>
    <definedName name="sheet9_160" localSheetId="9">'2-分类汇总'!$H$29</definedName>
    <definedName name="sheet9_161" localSheetId="9">'2-分类汇总'!$C$30</definedName>
    <definedName name="sheet9_162" localSheetId="9">'2-分类汇总'!$D$30</definedName>
    <definedName name="sheet9_163" localSheetId="9">'2-分类汇总'!$E$30</definedName>
    <definedName name="sheet9_164" localSheetId="9">'2-分类汇总'!$F$30</definedName>
    <definedName name="sheet9_165" localSheetId="9">'2-分类汇总'!$G$30</definedName>
    <definedName name="sheet9_166" localSheetId="9">'2-分类汇总'!$H$30</definedName>
    <definedName name="sheet9_167" localSheetId="9">'2-分类汇总'!$C$31</definedName>
    <definedName name="sheet9_168" localSheetId="9">'2-分类汇总'!$D$31</definedName>
    <definedName name="sheet9_169" localSheetId="9">'2-分类汇总'!$E$31</definedName>
    <definedName name="sheet9_17" localSheetId="9">'2-分类汇总'!$D$52</definedName>
    <definedName name="sheet9_170" localSheetId="9">'2-分类汇总'!$F$31</definedName>
    <definedName name="sheet9_171" localSheetId="9">'2-分类汇总'!$G$31</definedName>
    <definedName name="sheet9_172" localSheetId="9">'2-分类汇总'!$H$31</definedName>
    <definedName name="sheet9_173" localSheetId="9">'2-分类汇总'!$C$32</definedName>
    <definedName name="sheet9_174" localSheetId="9">'2-分类汇总'!$D$32</definedName>
    <definedName name="sheet9_175" localSheetId="9">'2-分类汇总'!$E$32</definedName>
    <definedName name="sheet9_176" localSheetId="9">'2-分类汇总'!$F$32</definedName>
    <definedName name="sheet9_177" localSheetId="9">'2-分类汇总'!$G$32</definedName>
    <definedName name="sheet9_178" localSheetId="9">'2-分类汇总'!$H$32</definedName>
    <definedName name="sheet9_179" localSheetId="9">'2-分类汇总'!$F$33</definedName>
    <definedName name="sheet9_18" localSheetId="9">'2-分类汇总'!$E$52</definedName>
    <definedName name="sheet9_180" localSheetId="9">'2-分类汇总'!$G$33</definedName>
    <definedName name="sheet9_181" localSheetId="9">'2-分类汇总'!$C$34</definedName>
    <definedName name="sheet9_182" localSheetId="9">'2-分类汇总'!$D$34</definedName>
    <definedName name="sheet9_183" localSheetId="9">'2-分类汇总'!$E$34</definedName>
    <definedName name="sheet9_184" localSheetId="9">'2-分类汇总'!$F$34</definedName>
    <definedName name="sheet9_185" localSheetId="9">'2-分类汇总'!$G$34</definedName>
    <definedName name="sheet9_186" localSheetId="9">'2-分类汇总'!$C$35</definedName>
    <definedName name="sheet9_187" localSheetId="9">'2-分类汇总'!$D$35</definedName>
    <definedName name="sheet9_188" localSheetId="9">'2-分类汇总'!$E$35</definedName>
    <definedName name="sheet9_189" localSheetId="9">'2-分类汇总'!$F$35</definedName>
    <definedName name="sheet9_19" localSheetId="9">'2-分类汇总'!$C$54</definedName>
    <definedName name="sheet9_190" localSheetId="9">'2-分类汇总'!$G$35</definedName>
    <definedName name="sheet9_191" localSheetId="9">'2-分类汇总'!$H$35</definedName>
    <definedName name="sheet9_192" localSheetId="9">'2-分类汇总'!$C$36</definedName>
    <definedName name="sheet9_193" localSheetId="9">'2-分类汇总'!$D$36</definedName>
    <definedName name="sheet9_194" localSheetId="9">'2-分类汇总'!$E$36</definedName>
    <definedName name="sheet9_195" localSheetId="9">'2-分类汇总'!$F$36</definedName>
    <definedName name="sheet9_196" localSheetId="9">'2-分类汇总'!$G$36</definedName>
    <definedName name="sheet9_197" localSheetId="9">'2-分类汇总'!$H$36</definedName>
    <definedName name="sheet9_198" localSheetId="9">'2-分类汇总'!$C$37</definedName>
    <definedName name="sheet9_199" localSheetId="9">'2-分类汇总'!$D$37</definedName>
    <definedName name="sheet9_2" localSheetId="9">'2-分类汇总'!$D$7</definedName>
    <definedName name="sheet9_20" localSheetId="9">'2-分类汇总'!$D$54</definedName>
    <definedName name="sheet9_200" localSheetId="9">'2-分类汇总'!$E$37</definedName>
    <definedName name="sheet9_201" localSheetId="9">'2-分类汇总'!$F$37</definedName>
    <definedName name="sheet9_202" localSheetId="9">'2-分类汇总'!$G$37</definedName>
    <definedName name="sheet9_203" localSheetId="9">'2-分类汇总'!$H$37</definedName>
    <definedName name="sheet9_204" localSheetId="9">'2-分类汇总'!$C$38</definedName>
    <definedName name="sheet9_205" localSheetId="9">'2-分类汇总'!$D$38</definedName>
    <definedName name="sheet9_206" localSheetId="9">'2-分类汇总'!$E$38</definedName>
    <definedName name="sheet9_207" localSheetId="9">'2-分类汇总'!$F$38</definedName>
    <definedName name="sheet9_208" localSheetId="9">'2-分类汇总'!$G$38</definedName>
    <definedName name="sheet9_209" localSheetId="9">'2-分类汇总'!$C$39</definedName>
    <definedName name="sheet9_21" localSheetId="9">'2-分类汇总'!$E$54</definedName>
    <definedName name="sheet9_210" localSheetId="9">'2-分类汇总'!$D$39</definedName>
    <definedName name="sheet9_211" localSheetId="9">'2-分类汇总'!$E$39</definedName>
    <definedName name="sheet9_212" localSheetId="9">'2-分类汇总'!$F$39</definedName>
    <definedName name="sheet9_213" localSheetId="9">'2-分类汇总'!$G$39</definedName>
    <definedName name="sheet9_214" localSheetId="9">'2-分类汇总'!$F$40</definedName>
    <definedName name="sheet9_215" localSheetId="9">'2-分类汇总'!$G$40</definedName>
    <definedName name="sheet9_216" localSheetId="9">'2-分类汇总'!$H$40</definedName>
    <definedName name="sheet9_217" localSheetId="9">'2-分类汇总'!$C$41</definedName>
    <definedName name="sheet9_218" localSheetId="9">'2-分类汇总'!$D$41</definedName>
    <definedName name="sheet9_219" localSheetId="9">'2-分类汇总'!$E$41</definedName>
    <definedName name="sheet9_22" localSheetId="9">'2-分类汇总'!$C$61</definedName>
    <definedName name="sheet9_220" localSheetId="9">'2-分类汇总'!$F$41</definedName>
    <definedName name="sheet9_221" localSheetId="9">'2-分类汇总'!$G$41</definedName>
    <definedName name="sheet9_222" localSheetId="9">'2-分类汇总'!$C$42</definedName>
    <definedName name="sheet9_223" localSheetId="9">'2-分类汇总'!$D$42</definedName>
    <definedName name="sheet9_224" localSheetId="9">'2-分类汇总'!$E$42</definedName>
    <definedName name="sheet9_225" localSheetId="9">'2-分类汇总'!$F$42</definedName>
    <definedName name="sheet9_226" localSheetId="9">'2-分类汇总'!$G$42</definedName>
    <definedName name="sheet9_227" localSheetId="9">'2-分类汇总'!$C$43</definedName>
    <definedName name="sheet9_228" localSheetId="9">'2-分类汇总'!$D$43</definedName>
    <definedName name="sheet9_229" localSheetId="9">'2-分类汇总'!$E$43</definedName>
    <definedName name="sheet9_23" localSheetId="9">'2-分类汇总'!$D$61</definedName>
    <definedName name="sheet9_230" localSheetId="9">'2-分类汇总'!$F$43</definedName>
    <definedName name="sheet9_231" localSheetId="9">'2-分类汇总'!$G$43</definedName>
    <definedName name="sheet9_232" localSheetId="9">'2-分类汇总'!$C$44</definedName>
    <definedName name="sheet9_233" localSheetId="9">'2-分类汇总'!$D$44</definedName>
    <definedName name="sheet9_234" localSheetId="9">'2-分类汇总'!$E$44</definedName>
    <definedName name="sheet9_235" localSheetId="9">'2-分类汇总'!$F$44</definedName>
    <definedName name="sheet9_236" localSheetId="9">'2-分类汇总'!$G$44</definedName>
    <definedName name="sheet9_237" localSheetId="9">'2-分类汇总'!$C$45</definedName>
    <definedName name="sheet9_238" localSheetId="9">'2-分类汇总'!$D$45</definedName>
    <definedName name="sheet9_239" localSheetId="9">'2-分类汇总'!$E$45</definedName>
    <definedName name="sheet9_24" localSheetId="9">'2-分类汇总'!$E$61</definedName>
    <definedName name="sheet9_240" localSheetId="9">'2-分类汇总'!$F$45</definedName>
    <definedName name="sheet9_241" localSheetId="9">'2-分类汇总'!$G$45</definedName>
    <definedName name="sheet9_242" localSheetId="9">'2-分类汇总'!$C$46</definedName>
    <definedName name="sheet9_243" localSheetId="9">'2-分类汇总'!$D$46</definedName>
    <definedName name="sheet9_244" localSheetId="9">'2-分类汇总'!$E$46</definedName>
    <definedName name="sheet9_245" localSheetId="9">'2-分类汇总'!$F$46</definedName>
    <definedName name="sheet9_246" localSheetId="9">'2-分类汇总'!$G$46</definedName>
    <definedName name="sheet9_247" localSheetId="9">'2-分类汇总'!$C$47</definedName>
    <definedName name="sheet9_248" localSheetId="9">'2-分类汇总'!$D$47</definedName>
    <definedName name="sheet9_249" localSheetId="9">'2-分类汇总'!$E$47</definedName>
    <definedName name="sheet9_25" localSheetId="9">'2-分类汇总'!$C$59</definedName>
    <definedName name="sheet9_250" localSheetId="9">'2-分类汇总'!$F$47</definedName>
    <definedName name="sheet9_251" localSheetId="9">'2-分类汇总'!$G$47</definedName>
    <definedName name="sheet9_252" localSheetId="9">'2-分类汇总'!$C$48</definedName>
    <definedName name="sheet9_253" localSheetId="9">'2-分类汇总'!$D$48</definedName>
    <definedName name="sheet9_254" localSheetId="9">'2-分类汇总'!$E$48</definedName>
    <definedName name="sheet9_255" localSheetId="9">'2-分类汇总'!$F$48</definedName>
    <definedName name="sheet9_256" localSheetId="9">'2-分类汇总'!$G$48</definedName>
    <definedName name="sheet9_257" localSheetId="9">'2-分类汇总'!$C$49</definedName>
    <definedName name="sheet9_258" localSheetId="9">'2-分类汇总'!$D$49</definedName>
    <definedName name="sheet9_259" localSheetId="9">'2-分类汇总'!$E$49</definedName>
    <definedName name="sheet9_26" localSheetId="9">'2-分类汇总'!$D$59</definedName>
    <definedName name="sheet9_260" localSheetId="9">'2-分类汇总'!$F$49</definedName>
    <definedName name="sheet9_261" localSheetId="9">'2-分类汇总'!$G$49</definedName>
    <definedName name="sheet9_262" localSheetId="9">'2-分类汇总'!$C$50</definedName>
    <definedName name="sheet9_263" localSheetId="9">'2-分类汇总'!$D$50</definedName>
    <definedName name="sheet9_264" localSheetId="9">'2-分类汇总'!$E$50</definedName>
    <definedName name="sheet9_265" localSheetId="9">'2-分类汇总'!$F$50</definedName>
    <definedName name="sheet9_266" localSheetId="9">'2-分类汇总'!$G$50</definedName>
    <definedName name="sheet9_267" localSheetId="9">'2-分类汇总'!$F$51</definedName>
    <definedName name="sheet9_268" localSheetId="9">'2-分类汇总'!$G$51</definedName>
    <definedName name="sheet9_269" localSheetId="9">'2-分类汇总'!$H$51</definedName>
    <definedName name="sheet9_27" localSheetId="9">'2-分类汇总'!$E$59</definedName>
    <definedName name="sheet9_270" localSheetId="9">'2-分类汇总'!$F$52</definedName>
    <definedName name="sheet9_271" localSheetId="9">'2-分类汇总'!$G$52</definedName>
    <definedName name="sheet9_272" localSheetId="9">'2-分类汇总'!$H$52</definedName>
    <definedName name="sheet9_273" localSheetId="9">'2-分类汇总'!$C$53</definedName>
    <definedName name="sheet9_274" localSheetId="9">'2-分类汇总'!$D$53</definedName>
    <definedName name="sheet9_275" localSheetId="9">'2-分类汇总'!$E$53</definedName>
    <definedName name="sheet9_276" localSheetId="9">'2-分类汇总'!$F$53</definedName>
    <definedName name="sheet9_277" localSheetId="9">'2-分类汇总'!$G$53</definedName>
    <definedName name="sheet9_278" localSheetId="9">'2-分类汇总'!$H$53</definedName>
    <definedName name="sheet9_279" localSheetId="9">'2-分类汇总'!$F$54</definedName>
    <definedName name="sheet9_28" localSheetId="9">'2-分类汇总'!$C$68</definedName>
    <definedName name="sheet9_280" localSheetId="9">'2-分类汇总'!$G$54</definedName>
    <definedName name="sheet9_281" localSheetId="9">'2-分类汇总'!$C$55</definedName>
    <definedName name="sheet9_282" localSheetId="9">'2-分类汇总'!$D$55</definedName>
    <definedName name="sheet9_283" localSheetId="9">'2-分类汇总'!$E$55</definedName>
    <definedName name="sheet9_284" localSheetId="9">'2-分类汇总'!$F$55</definedName>
    <definedName name="sheet9_285" localSheetId="9">'2-分类汇总'!$G$55</definedName>
    <definedName name="sheet9_286" localSheetId="9">'2-分类汇总'!$C$56</definedName>
    <definedName name="sheet9_287" localSheetId="9">'2-分类汇总'!$D$56</definedName>
    <definedName name="sheet9_288" localSheetId="9">'2-分类汇总'!$E$56</definedName>
    <definedName name="sheet9_289" localSheetId="9">'2-分类汇总'!$F$56</definedName>
    <definedName name="sheet9_29" localSheetId="9">'2-分类汇总'!$D$68</definedName>
    <definedName name="sheet9_290" localSheetId="9">'2-分类汇总'!$G$56</definedName>
    <definedName name="sheet9_291" localSheetId="9">'2-分类汇总'!$H$56</definedName>
    <definedName name="sheet9_292" localSheetId="9">'2-分类汇总'!$C$57</definedName>
    <definedName name="sheet9_293" localSheetId="9">'2-分类汇总'!$D$57</definedName>
    <definedName name="sheet9_294" localSheetId="9">'2-分类汇总'!$E$57</definedName>
    <definedName name="sheet9_295" localSheetId="9">'2-分类汇总'!$F$57</definedName>
    <definedName name="sheet9_296" localSheetId="9">'2-分类汇总'!$G$57</definedName>
    <definedName name="sheet9_297" localSheetId="9">'2-分类汇总'!$H$57</definedName>
    <definedName name="sheet9_298" localSheetId="9">'2-分类汇总'!$C$58</definedName>
    <definedName name="sheet9_299" localSheetId="9">'2-分类汇总'!$D$58</definedName>
    <definedName name="sheet9_3" localSheetId="9">'2-分类汇总'!$E$7</definedName>
    <definedName name="sheet9_30" localSheetId="9">'2-分类汇总'!$E$68</definedName>
    <definedName name="sheet9_300" localSheetId="9">'2-分类汇总'!$E$58</definedName>
    <definedName name="sheet9_301" localSheetId="9">'2-分类汇总'!$F$58</definedName>
    <definedName name="sheet9_302" localSheetId="9">'2-分类汇总'!$G$58</definedName>
    <definedName name="sheet9_303" localSheetId="9">'2-分类汇总'!$F$59</definedName>
    <definedName name="sheet9_304" localSheetId="9">'2-分类汇总'!$G$59</definedName>
    <definedName name="sheet9_305" localSheetId="9">'2-分类汇总'!$C$60</definedName>
    <definedName name="sheet9_306" localSheetId="9">'2-分类汇总'!$D$60</definedName>
    <definedName name="sheet9_307" localSheetId="9">'2-分类汇总'!$E$60</definedName>
    <definedName name="sheet9_308" localSheetId="9">'2-分类汇总'!$F$60</definedName>
    <definedName name="sheet9_309" localSheetId="9">'2-分类汇总'!$G$60</definedName>
    <definedName name="sheet9_31" localSheetId="9">'2-分类汇总'!$C$82</definedName>
    <definedName name="sheet9_310" localSheetId="9">'2-分类汇总'!$F$61</definedName>
    <definedName name="sheet9_311" localSheetId="9">'2-分类汇总'!$G$61</definedName>
    <definedName name="sheet9_312" localSheetId="9">'2-分类汇总'!$H$61</definedName>
    <definedName name="sheet9_313" localSheetId="9">'2-分类汇总'!$C$62</definedName>
    <definedName name="sheet9_314" localSheetId="9">'2-分类汇总'!$D$62</definedName>
    <definedName name="sheet9_315" localSheetId="9">'2-分类汇总'!$E$62</definedName>
    <definedName name="sheet9_316" localSheetId="9">'2-分类汇总'!$F$62</definedName>
    <definedName name="sheet9_317" localSheetId="9">'2-分类汇总'!$G$62</definedName>
    <definedName name="sheet9_318" localSheetId="9">'2-分类汇总'!$H$62</definedName>
    <definedName name="sheet9_319" localSheetId="9">'2-分类汇总'!$C$63</definedName>
    <definedName name="sheet9_32" localSheetId="9">'2-分类汇总'!$D$82</definedName>
    <definedName name="sheet9_320" localSheetId="9">'2-分类汇总'!$D$63</definedName>
    <definedName name="sheet9_321" localSheetId="9">'2-分类汇总'!$E$63</definedName>
    <definedName name="sheet9_322" localSheetId="9">'2-分类汇总'!$F$63</definedName>
    <definedName name="sheet9_323" localSheetId="9">'2-分类汇总'!$G$63</definedName>
    <definedName name="sheet9_324" localSheetId="9">'2-分类汇总'!$H$63</definedName>
    <definedName name="sheet9_325" localSheetId="9">'2-分类汇总'!$C$64</definedName>
    <definedName name="sheet9_326" localSheetId="9">'2-分类汇总'!$D$64</definedName>
    <definedName name="sheet9_327" localSheetId="9">'2-分类汇总'!$E$64</definedName>
    <definedName name="sheet9_328" localSheetId="9">'2-分类汇总'!$F$64</definedName>
    <definedName name="sheet9_329" localSheetId="9">'2-分类汇总'!$G$64</definedName>
    <definedName name="sheet9_33" localSheetId="9">'2-分类汇总'!$E$82</definedName>
    <definedName name="sheet9_330" localSheetId="9">'2-分类汇总'!$H$64</definedName>
    <definedName name="sheet9_331" localSheetId="9">'2-分类汇总'!$C$65</definedName>
    <definedName name="sheet9_332" localSheetId="9">'2-分类汇总'!$D$65</definedName>
    <definedName name="sheet9_333" localSheetId="9">'2-分类汇总'!$E$65</definedName>
    <definedName name="sheet9_334" localSheetId="9">'2-分类汇总'!$F$65</definedName>
    <definedName name="sheet9_335" localSheetId="9">'2-分类汇总'!$G$65</definedName>
    <definedName name="sheet9_336" localSheetId="9">'2-分类汇总'!$H$65</definedName>
    <definedName name="sheet9_337" localSheetId="9">'2-分类汇总'!$C$66</definedName>
    <definedName name="sheet9_338" localSheetId="9">'2-分类汇总'!$D$66</definedName>
    <definedName name="sheet9_339" localSheetId="9">'2-分类汇总'!$E$66</definedName>
    <definedName name="sheet9_34" localSheetId="9">'2-分类汇总'!$A$3</definedName>
    <definedName name="sheet9_340" localSheetId="9">'2-分类汇总'!$F$66</definedName>
    <definedName name="sheet9_341" localSheetId="9">'2-分类汇总'!$G$66</definedName>
    <definedName name="sheet9_342" localSheetId="9">'2-分类汇总'!$H$66</definedName>
    <definedName name="sheet9_343" localSheetId="9">'2-分类汇总'!$C$67</definedName>
    <definedName name="sheet9_344" localSheetId="9">'2-分类汇总'!$D$67</definedName>
    <definedName name="sheet9_345" localSheetId="9">'2-分类汇总'!$E$67</definedName>
    <definedName name="sheet9_346" localSheetId="9">'2-分类汇总'!$F$67</definedName>
    <definedName name="sheet9_347" localSheetId="9">'2-分类汇总'!$G$67</definedName>
    <definedName name="sheet9_348" localSheetId="9">'2-分类汇总'!$H$67</definedName>
    <definedName name="sheet9_349" localSheetId="9">'2-分类汇总'!$F$68</definedName>
    <definedName name="sheet9_35" localSheetId="9">'2-分类汇总'!$A$5</definedName>
    <definedName name="sheet9_350" localSheetId="9">'2-分类汇总'!$G$68</definedName>
    <definedName name="sheet9_351" localSheetId="9">'2-分类汇总'!$H$68</definedName>
    <definedName name="sheet9_352" localSheetId="9">'2-分类汇总'!$C$69</definedName>
    <definedName name="sheet9_353" localSheetId="9">'2-分类汇总'!$D$69</definedName>
    <definedName name="sheet9_354" localSheetId="9">'2-分类汇总'!$E$69</definedName>
    <definedName name="sheet9_355" localSheetId="9">'2-分类汇总'!$F$69</definedName>
    <definedName name="sheet9_356" localSheetId="9">'2-分类汇总'!$G$69</definedName>
    <definedName name="sheet9_357" localSheetId="9">'2-分类汇总'!$H$69</definedName>
    <definedName name="sheet9_358" localSheetId="9">'2-分类汇总'!$C$70</definedName>
    <definedName name="sheet9_359" localSheetId="9">'2-分类汇总'!$D$70</definedName>
    <definedName name="sheet9_36" localSheetId="9">'2-分类汇总'!$G$5</definedName>
    <definedName name="sheet9_360" localSheetId="9">'2-分类汇总'!$E$70</definedName>
    <definedName name="sheet9_361" localSheetId="9">'2-分类汇总'!$F$70</definedName>
    <definedName name="sheet9_362" localSheetId="9">'2-分类汇总'!$G$70</definedName>
    <definedName name="sheet9_363" localSheetId="9">'2-分类汇总'!$H$70</definedName>
    <definedName name="sheet9_364" localSheetId="9">'2-分类汇总'!$C$71</definedName>
    <definedName name="sheet9_365" localSheetId="9">'2-分类汇总'!$D$71</definedName>
    <definedName name="sheet9_366" localSheetId="9">'2-分类汇总'!$E$71</definedName>
    <definedName name="sheet9_367" localSheetId="9">'2-分类汇总'!$F$71</definedName>
    <definedName name="sheet9_368" localSheetId="9">'2-分类汇总'!$G$71</definedName>
    <definedName name="sheet9_369" localSheetId="9">'2-分类汇总'!$H$71</definedName>
    <definedName name="sheet9_37" localSheetId="9">'2-分类汇总'!$F$7</definedName>
    <definedName name="sheet9_370" localSheetId="9">'2-分类汇总'!$C$72</definedName>
    <definedName name="sheet9_371" localSheetId="9">'2-分类汇总'!$D$72</definedName>
    <definedName name="sheet9_372" localSheetId="9">'2-分类汇总'!$E$72</definedName>
    <definedName name="sheet9_373" localSheetId="9">'2-分类汇总'!$F$72</definedName>
    <definedName name="sheet9_374" localSheetId="9">'2-分类汇总'!$G$72</definedName>
    <definedName name="sheet9_375" localSheetId="9">'2-分类汇总'!$H$72</definedName>
    <definedName name="sheet9_376" localSheetId="9">'2-分类汇总'!$C$73</definedName>
    <definedName name="sheet9_377" localSheetId="9">'2-分类汇总'!$D$73</definedName>
    <definedName name="sheet9_378" localSheetId="9">'2-分类汇总'!$E$73</definedName>
    <definedName name="sheet9_379" localSheetId="9">'2-分类汇总'!$F$73</definedName>
    <definedName name="sheet9_38" localSheetId="9">'2-分类汇总'!$G$7</definedName>
    <definedName name="sheet9_380" localSheetId="9">'2-分类汇总'!$G$73</definedName>
    <definedName name="sheet9_381" localSheetId="9">'2-分类汇总'!$H$73</definedName>
    <definedName name="sheet9_382" localSheetId="9">'2-分类汇总'!$C$74</definedName>
    <definedName name="sheet9_383" localSheetId="9">'2-分类汇总'!$D$74</definedName>
    <definedName name="sheet9_384" localSheetId="9">'2-分类汇总'!$E$74</definedName>
    <definedName name="sheet9_385" localSheetId="9">'2-分类汇总'!$F$74</definedName>
    <definedName name="sheet9_386" localSheetId="9">'2-分类汇总'!$G$74</definedName>
    <definedName name="sheet9_387" localSheetId="9">'2-分类汇总'!$H$74</definedName>
    <definedName name="sheet9_388" localSheetId="9">'2-分类汇总'!$C$75</definedName>
    <definedName name="sheet9_389" localSheetId="9">'2-分类汇总'!$D$75</definedName>
    <definedName name="sheet9_39" localSheetId="9">'2-分类汇总'!$H$7</definedName>
    <definedName name="sheet9_390" localSheetId="9">'2-分类汇总'!$E$75</definedName>
    <definedName name="sheet9_391" localSheetId="9">'2-分类汇总'!$F$75</definedName>
    <definedName name="sheet9_392" localSheetId="9">'2-分类汇总'!$G$75</definedName>
    <definedName name="sheet9_393" localSheetId="9">'2-分类汇总'!$H$75</definedName>
    <definedName name="sheet9_394" localSheetId="9">'2-分类汇总'!$C$76</definedName>
    <definedName name="sheet9_395" localSheetId="9">'2-分类汇总'!$D$76</definedName>
    <definedName name="sheet9_396" localSheetId="9">'2-分类汇总'!$E$76</definedName>
    <definedName name="sheet9_397" localSheetId="9">'2-分类汇总'!$F$76</definedName>
    <definedName name="sheet9_398" localSheetId="9">'2-分类汇总'!$G$76</definedName>
    <definedName name="sheet9_399" localSheetId="9">'2-分类汇总'!$H$76</definedName>
    <definedName name="sheet9_4" localSheetId="9">'2-分类汇总'!$C$29</definedName>
    <definedName name="sheet9_40" localSheetId="9">'2-分类汇总'!$C$8</definedName>
    <definedName name="sheet9_400" localSheetId="9">'2-分类汇总'!$C$77</definedName>
    <definedName name="sheet9_401" localSheetId="9">'2-分类汇总'!$D$77</definedName>
    <definedName name="sheet9_402" localSheetId="9">'2-分类汇总'!$E$77</definedName>
    <definedName name="sheet9_403" localSheetId="9">'2-分类汇总'!$F$77</definedName>
    <definedName name="sheet9_404" localSheetId="9">'2-分类汇总'!$G$77</definedName>
    <definedName name="sheet9_405" localSheetId="9">'2-分类汇总'!$H$77</definedName>
    <definedName name="sheet9_406" localSheetId="9">'2-分类汇总'!$C$78</definedName>
    <definedName name="sheet9_407" localSheetId="9">'2-分类汇总'!$D$78</definedName>
    <definedName name="sheet9_408" localSheetId="9">'2-分类汇总'!$E$78</definedName>
    <definedName name="sheet9_409" localSheetId="9">'2-分类汇总'!$F$78</definedName>
    <definedName name="sheet9_41" localSheetId="9">'2-分类汇总'!$D$8</definedName>
    <definedName name="sheet9_410" localSheetId="9">'2-分类汇总'!$G$78</definedName>
    <definedName name="sheet9_411" localSheetId="9">'2-分类汇总'!$H$78</definedName>
    <definedName name="sheet9_412" localSheetId="9">'2-分类汇总'!$C$79</definedName>
    <definedName name="sheet9_413" localSheetId="9">'2-分类汇总'!$D$79</definedName>
    <definedName name="sheet9_414" localSheetId="9">'2-分类汇总'!$E$79</definedName>
    <definedName name="sheet9_415" localSheetId="9">'2-分类汇总'!$F$79</definedName>
    <definedName name="sheet9_416" localSheetId="9">'2-分类汇总'!$G$79</definedName>
    <definedName name="sheet9_417" localSheetId="9">'2-分类汇总'!$H$79</definedName>
    <definedName name="sheet9_418" localSheetId="9">'2-分类汇总'!$C$80</definedName>
    <definedName name="sheet9_419" localSheetId="9">'2-分类汇总'!$D$80</definedName>
    <definedName name="sheet9_42" localSheetId="9">'2-分类汇总'!$E$8</definedName>
    <definedName name="sheet9_420" localSheetId="9">'2-分类汇总'!$E$80</definedName>
    <definedName name="sheet9_421" localSheetId="9">'2-分类汇总'!$F$80</definedName>
    <definedName name="sheet9_422" localSheetId="9">'2-分类汇总'!$G$80</definedName>
    <definedName name="sheet9_423" localSheetId="9">'2-分类汇总'!$H$80</definedName>
    <definedName name="sheet9_424" localSheetId="9">'2-分类汇总'!$C$81</definedName>
    <definedName name="sheet9_425" localSheetId="9">'2-分类汇总'!$D$81</definedName>
    <definedName name="sheet9_426" localSheetId="9">'2-分类汇总'!$E$81</definedName>
    <definedName name="sheet9_427" localSheetId="9">'2-分类汇总'!$F$81</definedName>
    <definedName name="sheet9_428" localSheetId="9">'2-分类汇总'!$G$81</definedName>
    <definedName name="sheet9_429" localSheetId="9">'2-分类汇总'!$H$81</definedName>
    <definedName name="sheet9_43" localSheetId="9">'2-分类汇总'!$F$8</definedName>
    <definedName name="sheet9_430" localSheetId="9">'2-分类汇总'!$F$82</definedName>
    <definedName name="sheet9_431" localSheetId="9">'2-分类汇总'!$G$82</definedName>
    <definedName name="sheet9_432" localSheetId="9">'2-分类汇总'!$H$82</definedName>
    <definedName name="sheet9_433" localSheetId="9">'2-分类汇总'!$C$83</definedName>
    <definedName name="sheet9_434" localSheetId="9">'2-分类汇总'!$D$83</definedName>
    <definedName name="sheet9_435" localSheetId="9">'2-分类汇总'!$E$83</definedName>
    <definedName name="sheet9_436" localSheetId="9">'2-分类汇总'!$F$83</definedName>
    <definedName name="sheet9_437" localSheetId="9">'2-分类汇总'!$G$83</definedName>
    <definedName name="sheet9_438" localSheetId="9">'2-分类汇总'!$H$83</definedName>
    <definedName name="sheet9_439" localSheetId="9">'2-分类汇总'!$C$84</definedName>
    <definedName name="sheet9_44" localSheetId="9">'2-分类汇总'!$G$8</definedName>
    <definedName name="sheet9_440" localSheetId="9">'2-分类汇总'!$D$84</definedName>
    <definedName name="sheet9_441" localSheetId="9">'2-分类汇总'!$E$84</definedName>
    <definedName name="sheet9_442" localSheetId="9">'2-分类汇总'!$F$84</definedName>
    <definedName name="sheet9_443" localSheetId="9">'2-分类汇总'!$G$84</definedName>
    <definedName name="sheet9_444" localSheetId="9">'2-分类汇总'!$H$84</definedName>
    <definedName name="sheet9_445" localSheetId="9">'2-分类汇总'!$C$85</definedName>
    <definedName name="sheet9_446" localSheetId="9">'2-分类汇总'!$D$85</definedName>
    <definedName name="sheet9_447" localSheetId="9">'2-分类汇总'!$E$85</definedName>
    <definedName name="sheet9_448" localSheetId="9">'2-分类汇总'!$F$85</definedName>
    <definedName name="sheet9_449" localSheetId="9">'2-分类汇总'!$G$85</definedName>
    <definedName name="sheet9_45" localSheetId="9">'2-分类汇总'!$H$8</definedName>
    <definedName name="sheet9_450" localSheetId="9">'2-分类汇总'!$H$85</definedName>
    <definedName name="sheet9_451" localSheetId="9">'2-分类汇总'!$C$86</definedName>
    <definedName name="sheet9_452" localSheetId="9">'2-分类汇总'!$D$86</definedName>
    <definedName name="sheet9_453" localSheetId="9">'2-分类汇总'!$E$86</definedName>
    <definedName name="sheet9_454" localSheetId="9">'2-分类汇总'!$F$86</definedName>
    <definedName name="sheet9_455" localSheetId="9">'2-分类汇总'!$G$86</definedName>
    <definedName name="sheet9_456" localSheetId="9">'2-分类汇总'!$H$86</definedName>
    <definedName name="sheet9_457" localSheetId="9">'2-分类汇总'!$C$87</definedName>
    <definedName name="sheet9_458" localSheetId="9">'2-分类汇总'!$D$87</definedName>
    <definedName name="sheet9_459" localSheetId="9">'2-分类汇总'!$E$87</definedName>
    <definedName name="sheet9_46" localSheetId="9">'2-分类汇总'!$C$9</definedName>
    <definedName name="sheet9_460" localSheetId="9">'2-分类汇总'!$F$87</definedName>
    <definedName name="sheet9_461" localSheetId="9">'2-分类汇总'!$G$87</definedName>
    <definedName name="sheet9_462" localSheetId="9">'2-分类汇总'!$H$87</definedName>
    <definedName name="sheet9_463" localSheetId="9">'2-分类汇总'!$C$88</definedName>
    <definedName name="sheet9_464" localSheetId="9">'2-分类汇总'!$D$88</definedName>
    <definedName name="sheet9_465" localSheetId="9">'2-分类汇总'!$E$88</definedName>
    <definedName name="sheet9_466" localSheetId="9">'2-分类汇总'!$F$88</definedName>
    <definedName name="sheet9_467" localSheetId="9">'2-分类汇总'!$G$88</definedName>
    <definedName name="sheet9_468" localSheetId="9">'2-分类汇总'!$H$88</definedName>
    <definedName name="sheet9_469" localSheetId="9">'2-分类汇总'!$C$89</definedName>
    <definedName name="sheet9_47" localSheetId="9">'2-分类汇总'!$D$9</definedName>
    <definedName name="sheet9_470" localSheetId="9">'2-分类汇总'!$D$89</definedName>
    <definedName name="sheet9_471" localSheetId="9">'2-分类汇总'!$E$89</definedName>
    <definedName name="sheet9_472" localSheetId="9">'2-分类汇总'!$F$89</definedName>
    <definedName name="sheet9_473" localSheetId="9">'2-分类汇总'!$G$89</definedName>
    <definedName name="sheet9_474" localSheetId="9">'2-分类汇总'!$H$89</definedName>
    <definedName name="sheet9_475" localSheetId="9">'2-分类汇总'!$C$90</definedName>
    <definedName name="sheet9_476" localSheetId="9">'2-分类汇总'!$D$90</definedName>
    <definedName name="sheet9_477" localSheetId="9">'2-分类汇总'!$E$90</definedName>
    <definedName name="sheet9_478" localSheetId="9">'2-分类汇总'!$F$90</definedName>
    <definedName name="sheet9_479" localSheetId="9">'2-分类汇总'!$G$90</definedName>
    <definedName name="sheet9_48" localSheetId="9">'2-分类汇总'!$E$9</definedName>
    <definedName name="sheet9_480" localSheetId="9">'2-分类汇总'!$H$90</definedName>
    <definedName name="sheet9_481" localSheetId="9">'2-分类汇总'!$C$91</definedName>
    <definedName name="sheet9_482" localSheetId="9">'2-分类汇总'!$D$91</definedName>
    <definedName name="sheet9_483" localSheetId="9">'2-分类汇总'!$E$91</definedName>
    <definedName name="sheet9_484" localSheetId="9">'2-分类汇总'!$F$91</definedName>
    <definedName name="sheet9_485" localSheetId="9">'2-分类汇总'!$G$91</definedName>
    <definedName name="sheet9_486" localSheetId="9">'2-分类汇总'!$H$91</definedName>
    <definedName name="sheet9_487" localSheetId="9">'2-分类汇总'!$C$92</definedName>
    <definedName name="sheet9_488" localSheetId="9">'2-分类汇总'!$D$92</definedName>
    <definedName name="sheet9_489" localSheetId="9">'2-分类汇总'!$E$92</definedName>
    <definedName name="sheet9_49" localSheetId="9">'2-分类汇总'!$F$9</definedName>
    <definedName name="sheet9_490" localSheetId="9">'2-分类汇总'!$F$92</definedName>
    <definedName name="sheet9_491" localSheetId="9">'2-分类汇总'!$G$92</definedName>
    <definedName name="sheet9_492" localSheetId="9">'2-分类汇总'!$H$92</definedName>
    <definedName name="sheet9_5" localSheetId="9">'2-分类汇总'!$D$29</definedName>
    <definedName name="sheet9_50" localSheetId="9">'2-分类汇总'!$G$9</definedName>
    <definedName name="sheet9_51" localSheetId="9">'2-分类汇总'!$H$9</definedName>
    <definedName name="sheet9_52" localSheetId="9">'2-分类汇总'!$C$10</definedName>
    <definedName name="sheet9_53" localSheetId="9">'2-分类汇总'!$D$10</definedName>
    <definedName name="sheet9_54" localSheetId="9">'2-分类汇总'!$E$10</definedName>
    <definedName name="sheet9_55" localSheetId="9">'2-分类汇总'!$F$10</definedName>
    <definedName name="sheet9_56" localSheetId="9">'2-分类汇总'!$G$10</definedName>
    <definedName name="sheet9_57" localSheetId="9">'2-分类汇总'!$H$10</definedName>
    <definedName name="sheet9_58" localSheetId="9">'2-分类汇总'!$C$11</definedName>
    <definedName name="sheet9_59" localSheetId="9">'2-分类汇总'!$D$11</definedName>
    <definedName name="sheet9_6" localSheetId="9">'2-分类汇总'!$E$29</definedName>
    <definedName name="sheet9_60" localSheetId="9">'2-分类汇总'!$E$11</definedName>
    <definedName name="sheet9_61" localSheetId="9">'2-分类汇总'!$F$11</definedName>
    <definedName name="sheet9_62" localSheetId="9">'2-分类汇总'!$G$11</definedName>
    <definedName name="sheet9_63" localSheetId="9">'2-分类汇总'!$H$11</definedName>
    <definedName name="sheet9_64" localSheetId="9">'2-分类汇总'!$C$12</definedName>
    <definedName name="sheet9_65" localSheetId="9">'2-分类汇总'!$D$12</definedName>
    <definedName name="sheet9_66" localSheetId="9">'2-分类汇总'!$E$12</definedName>
    <definedName name="sheet9_67" localSheetId="9">'2-分类汇总'!$F$12</definedName>
    <definedName name="sheet9_68" localSheetId="9">'2-分类汇总'!$G$12</definedName>
    <definedName name="sheet9_69" localSheetId="9">'2-分类汇总'!$C$13</definedName>
    <definedName name="sheet9_7" localSheetId="9">'2-分类汇总'!$C$33</definedName>
    <definedName name="sheet9_70" localSheetId="9">'2-分类汇总'!$D$13</definedName>
    <definedName name="sheet9_71" localSheetId="9">'2-分类汇总'!$E$13</definedName>
    <definedName name="sheet9_72" localSheetId="9">'2-分类汇总'!$F$13</definedName>
    <definedName name="sheet9_73" localSheetId="9">'2-分类汇总'!$G$13</definedName>
    <definedName name="sheet9_74" localSheetId="9">'2-分类汇总'!$C$14</definedName>
    <definedName name="sheet9_75" localSheetId="9">'2-分类汇总'!$D$14</definedName>
    <definedName name="sheet9_76" localSheetId="9">'2-分类汇总'!$E$14</definedName>
    <definedName name="sheet9_77" localSheetId="9">'2-分类汇总'!$F$14</definedName>
    <definedName name="sheet9_78" localSheetId="9">'2-分类汇总'!$G$14</definedName>
    <definedName name="sheet9_79" localSheetId="9">'2-分类汇总'!$H$14</definedName>
    <definedName name="sheet9_8" localSheetId="9">'2-分类汇总'!$D$33</definedName>
    <definedName name="sheet9_80" localSheetId="9">'2-分类汇总'!$C$15</definedName>
    <definedName name="sheet9_81" localSheetId="9">'2-分类汇总'!$D$15</definedName>
    <definedName name="sheet9_82" localSheetId="9">'2-分类汇总'!$E$15</definedName>
    <definedName name="sheet9_83" localSheetId="9">'2-分类汇总'!$F$15</definedName>
    <definedName name="sheet9_84" localSheetId="9">'2-分类汇总'!$G$15</definedName>
    <definedName name="sheet9_85" localSheetId="9">'2-分类汇总'!$H$15</definedName>
    <definedName name="sheet9_86" localSheetId="9">'2-分类汇总'!$C$16</definedName>
    <definedName name="sheet9_87" localSheetId="9">'2-分类汇总'!$D$16</definedName>
    <definedName name="sheet9_88" localSheetId="9">'2-分类汇总'!$E$16</definedName>
    <definedName name="sheet9_89" localSheetId="9">'2-分类汇总'!$F$16</definedName>
    <definedName name="sheet9_9" localSheetId="9">'2-分类汇总'!$E$33</definedName>
    <definedName name="sheet9_90" localSheetId="9">'2-分类汇总'!$G$16</definedName>
    <definedName name="sheet9_91" localSheetId="9">'2-分类汇总'!$H$16</definedName>
    <definedName name="sheet9_92" localSheetId="9">'2-分类汇总'!$C$17</definedName>
    <definedName name="sheet9_93" localSheetId="9">'2-分类汇总'!$D$17</definedName>
    <definedName name="sheet9_94" localSheetId="9">'2-分类汇总'!$E$17</definedName>
    <definedName name="sheet9_95" localSheetId="9">'2-分类汇总'!$F$17</definedName>
    <definedName name="sheet9_96" localSheetId="9">'2-分类汇总'!$G$17</definedName>
    <definedName name="sheet9_97" localSheetId="9">'2-分类汇总'!$C$18</definedName>
    <definedName name="sheet9_98" localSheetId="9">'2-分类汇总'!$D$18</definedName>
    <definedName name="sheet9_99" localSheetId="9">'2-分类汇总'!$E$18</definedName>
    <definedName name="sheet90_1" localSheetId="90">'5-10其他应付款'!$G$27</definedName>
    <definedName name="sheet90_10" localSheetId="90">'5-10其他应付款'!$A$26</definedName>
    <definedName name="sheet90_11" localSheetId="90">'5-10其他应付款'!$G$7</definedName>
    <definedName name="sheet90_12" localSheetId="90">'5-10其他应付款'!$G$26</definedName>
    <definedName name="sheet90_13" localSheetId="90">'5-10其他应付款'!$H$7</definedName>
    <definedName name="sheet90_14" localSheetId="90">'5-10其他应付款'!$H$26</definedName>
    <definedName name="sheet90_15" localSheetId="90">'5-10其他应付款'!$I$7</definedName>
    <definedName name="sheet90_16" localSheetId="90">'5-10其他应付款'!$I$26</definedName>
    <definedName name="sheet90_17" localSheetId="90">'5-10其他应付款'!$A$28</definedName>
    <definedName name="sheet90_18" localSheetId="90">'5-10其他应付款'!$H$28</definedName>
    <definedName name="sheet90_19" localSheetId="90">'5-10其他应付款'!$A$29</definedName>
    <definedName name="sheet90_2" localSheetId="90">'5-10其他应付款'!$H$27</definedName>
    <definedName name="sheet90_20" localSheetId="90">'5-10其他应付款'!$F$7</definedName>
    <definedName name="sheet90_21" localSheetId="90">'5-10其他应付款'!$F$27</definedName>
    <definedName name="sheet90_3" localSheetId="90">'5-10其他应付款'!$I$27</definedName>
    <definedName name="sheet90_4" localSheetId="90">'5-10其他应付款'!$A$3</definedName>
    <definedName name="sheet90_5" localSheetId="90">'5-10其他应付款'!$A$5</definedName>
    <definedName name="sheet90_6" localSheetId="90">'5-10其他应付款'!$J$5</definedName>
    <definedName name="sheet90_7" localSheetId="90">'5-10其他应付款'!$B$7</definedName>
    <definedName name="sheet90_8" localSheetId="90">'5-10其他应付款'!$A$7</definedName>
    <definedName name="sheet90_9" localSheetId="90">'5-10其他应付款'!$B$26</definedName>
    <definedName name="sheet91_1" localSheetId="91">'5-11持有待售负债'!$G$27</definedName>
    <definedName name="sheet91_10" localSheetId="91">'5-11持有待售负债'!$A$26</definedName>
    <definedName name="sheet91_11" localSheetId="91">'5-11持有待售负债'!$G$7</definedName>
    <definedName name="sheet91_12" localSheetId="91">'5-11持有待售负债'!$G$26</definedName>
    <definedName name="sheet91_13" localSheetId="91">'5-11持有待售负债'!$H$7</definedName>
    <definedName name="sheet91_14" localSheetId="91">'5-11持有待售负债'!$H$26</definedName>
    <definedName name="sheet91_15" localSheetId="91">'5-11持有待售负债'!$I$7</definedName>
    <definedName name="sheet91_16" localSheetId="91">'5-11持有待售负债'!$I$26</definedName>
    <definedName name="sheet91_17" localSheetId="91">'5-11持有待售负债'!$A$28</definedName>
    <definedName name="sheet91_18" localSheetId="91">'5-11持有待售负债'!$H$28</definedName>
    <definedName name="sheet91_19" localSheetId="91">'5-11持有待售负债'!$A$29</definedName>
    <definedName name="sheet91_2" localSheetId="91">'5-11持有待售负债'!$H$27</definedName>
    <definedName name="sheet91_20" localSheetId="91">'5-11持有待售负债'!$F$7</definedName>
    <definedName name="sheet91_21" localSheetId="91">'5-11持有待售负债'!$F$27</definedName>
    <definedName name="sheet91_3" localSheetId="91">'5-11持有待售负债'!$I$27</definedName>
    <definedName name="sheet91_4" localSheetId="91">'5-11持有待售负债'!$A$3</definedName>
    <definedName name="sheet91_5" localSheetId="91">'5-11持有待售负债'!$A$5</definedName>
    <definedName name="sheet91_6" localSheetId="91">'5-11持有待售负债'!$J$5</definedName>
    <definedName name="sheet91_7" localSheetId="91">'5-11持有待售负债'!$B$7</definedName>
    <definedName name="sheet91_8" localSheetId="91">'5-11持有待售负债'!$A$7</definedName>
    <definedName name="sheet91_9" localSheetId="91">'5-11持有待售负债'!$B$26</definedName>
    <definedName name="sheet92_1" localSheetId="92">'5-12一年到期非流动负债'!$F$27</definedName>
    <definedName name="sheet92_10" localSheetId="92">'5-12一年到期非流动负债'!$A$26</definedName>
    <definedName name="sheet92_11" localSheetId="92">'5-12一年到期非流动负债'!$F$7</definedName>
    <definedName name="sheet92_12" localSheetId="92">'5-12一年到期非流动负债'!$F$26</definedName>
    <definedName name="sheet92_13" localSheetId="92">'5-12一年到期非流动负债'!$G$7</definedName>
    <definedName name="sheet92_14" localSheetId="92">'5-12一年到期非流动负债'!$G$26</definedName>
    <definedName name="sheet92_15" localSheetId="92">'5-12一年到期非流动负债'!$H$7</definedName>
    <definedName name="sheet92_16" localSheetId="92">'5-12一年到期非流动负债'!$H$26</definedName>
    <definedName name="sheet92_17" localSheetId="92">'5-12一年到期非流动负债'!$A$28</definedName>
    <definedName name="sheet92_18" localSheetId="92">'5-12一年到期非流动负债'!$G$28</definedName>
    <definedName name="sheet92_19" localSheetId="92">'5-12一年到期非流动负债'!$A$29</definedName>
    <definedName name="sheet92_2" localSheetId="92">'5-12一年到期非流动负债'!$G$27</definedName>
    <definedName name="sheet92_3" localSheetId="92">'5-12一年到期非流动负债'!$H$27</definedName>
    <definedName name="sheet92_4" localSheetId="92">'5-12一年到期非流动负债'!$A$3</definedName>
    <definedName name="sheet92_5" localSheetId="92">'5-12一年到期非流动负债'!$A$5</definedName>
    <definedName name="sheet92_6" localSheetId="92">'5-12一年到期非流动负债'!$I$5</definedName>
    <definedName name="sheet92_7" localSheetId="92">'5-12一年到期非流动负债'!$B$7</definedName>
    <definedName name="sheet92_8" localSheetId="92">'5-12一年到期非流动负债'!$A$7</definedName>
    <definedName name="sheet92_9" localSheetId="92">'5-12一年到期非流动负债'!$B$26</definedName>
    <definedName name="sheet93_1" localSheetId="93">'5-13其他流动负债'!$E$27</definedName>
    <definedName name="sheet93_10" localSheetId="93">'5-13其他流动负债'!$A$26</definedName>
    <definedName name="sheet93_11" localSheetId="93">'5-13其他流动负债'!$E$7</definedName>
    <definedName name="sheet93_12" localSheetId="93">'5-13其他流动负债'!$E$26</definedName>
    <definedName name="sheet93_13" localSheetId="93">'5-13其他流动负债'!$F$7</definedName>
    <definedName name="sheet93_14" localSheetId="93">'5-13其他流动负债'!$F$26</definedName>
    <definedName name="sheet93_15" localSheetId="93">'5-13其他流动负债'!$G$7</definedName>
    <definedName name="sheet93_16" localSheetId="93">'5-13其他流动负债'!$G$26</definedName>
    <definedName name="sheet93_17" localSheetId="93">'5-13其他流动负债'!$A$28</definedName>
    <definedName name="sheet93_18" localSheetId="93">'5-13其他流动负债'!$F$28</definedName>
    <definedName name="sheet93_19" localSheetId="93">'5-13其他流动负债'!$A$29</definedName>
    <definedName name="sheet93_2" localSheetId="93">'5-13其他流动负债'!$F$27</definedName>
    <definedName name="sheet93_3" localSheetId="93">'5-13其他流动负债'!$G$27</definedName>
    <definedName name="sheet93_4" localSheetId="93">'5-13其他流动负债'!$A$3</definedName>
    <definedName name="sheet93_5" localSheetId="93">'5-13其他流动负债'!$A$5</definedName>
    <definedName name="sheet93_6" localSheetId="93">'5-13其他流动负债'!$H$5</definedName>
    <definedName name="sheet93_7" localSheetId="93">'5-13其他流动负债'!$B$7</definedName>
    <definedName name="sheet93_8" localSheetId="93">'5-13其他流动负债'!$A$7</definedName>
    <definedName name="sheet93_9" localSheetId="93">'5-13其他流动负债'!$B$26</definedName>
    <definedName name="sheet94_1" localSheetId="94">'6-非流动负债汇总'!$C$28</definedName>
    <definedName name="sheet94_10" localSheetId="94">'6-非流动负债汇总'!$C$9</definedName>
    <definedName name="sheet94_11" localSheetId="94">'6-非流动负债汇总'!$D$9</definedName>
    <definedName name="sheet94_12" localSheetId="94">'6-非流动负债汇总'!$E$9</definedName>
    <definedName name="sheet94_13" localSheetId="94">'6-非流动负债汇总'!$C$10</definedName>
    <definedName name="sheet94_14" localSheetId="94">'6-非流动负债汇总'!$D$10</definedName>
    <definedName name="sheet94_15" localSheetId="94">'6-非流动负债汇总'!$E$10</definedName>
    <definedName name="sheet94_16" localSheetId="94">'6-非流动负债汇总'!$C$11</definedName>
    <definedName name="sheet94_17" localSheetId="94">'6-非流动负债汇总'!$D$11</definedName>
    <definedName name="sheet94_18" localSheetId="94">'6-非流动负债汇总'!$E$11</definedName>
    <definedName name="sheet94_19" localSheetId="94">'6-非流动负债汇总'!$C$12</definedName>
    <definedName name="sheet94_2" localSheetId="94">'6-非流动负债汇总'!$D$28</definedName>
    <definedName name="sheet94_20" localSheetId="94">'6-非流动负债汇总'!$D$12</definedName>
    <definedName name="sheet94_21" localSheetId="94">'6-非流动负债汇总'!$E$12</definedName>
    <definedName name="sheet94_22" localSheetId="94">'6-非流动负债汇总'!$C$13</definedName>
    <definedName name="sheet94_23" localSheetId="94">'6-非流动负债汇总'!$D$13</definedName>
    <definedName name="sheet94_24" localSheetId="94">'6-非流动负债汇总'!$E$13</definedName>
    <definedName name="sheet94_25" localSheetId="94">'6-非流动负债汇总'!$C$14</definedName>
    <definedName name="sheet94_26" localSheetId="94">'6-非流动负债汇总'!$D$14</definedName>
    <definedName name="sheet94_27" localSheetId="94">'6-非流动负债汇总'!$E$14</definedName>
    <definedName name="sheet94_28" localSheetId="94">'6-非流动负债汇总'!$A$3</definedName>
    <definedName name="sheet94_29" localSheetId="94">'6-非流动负债汇总'!$A$5</definedName>
    <definedName name="sheet94_3" localSheetId="94">'6-非流动负债汇总'!$E$28</definedName>
    <definedName name="sheet94_30" localSheetId="94">'6-非流动负债汇总'!$G$5</definedName>
    <definedName name="sheet94_31" localSheetId="94">'6-非流动负债汇总'!$F$7</definedName>
    <definedName name="sheet94_32" localSheetId="94">'6-非流动负债汇总'!$G$7</definedName>
    <definedName name="sheet94_33" localSheetId="94">'6-非流动负债汇总'!$F$8</definedName>
    <definedName name="sheet94_34" localSheetId="94">'6-非流动负债汇总'!$G$8</definedName>
    <definedName name="sheet94_35" localSheetId="94">'6-非流动负债汇总'!$F$9</definedName>
    <definedName name="sheet94_36" localSheetId="94">'6-非流动负债汇总'!$G$9</definedName>
    <definedName name="sheet94_37" localSheetId="94">'6-非流动负债汇总'!$F$10</definedName>
    <definedName name="sheet94_38" localSheetId="94">'6-非流动负债汇总'!$G$10</definedName>
    <definedName name="sheet94_39" localSheetId="94">'6-非流动负债汇总'!$F$11</definedName>
    <definedName name="sheet94_4" localSheetId="94">'6-非流动负债汇总'!$C$7</definedName>
    <definedName name="sheet94_40" localSheetId="94">'6-非流动负债汇总'!$G$11</definedName>
    <definedName name="sheet94_41" localSheetId="94">'6-非流动负债汇总'!$F$12</definedName>
    <definedName name="sheet94_42" localSheetId="94">'6-非流动负债汇总'!$G$12</definedName>
    <definedName name="sheet94_43" localSheetId="94">'6-非流动负债汇总'!$F$13</definedName>
    <definedName name="sheet94_44" localSheetId="94">'6-非流动负债汇总'!$G$13</definedName>
    <definedName name="sheet94_45" localSheetId="94">'6-非流动负债汇总'!$F$14</definedName>
    <definedName name="sheet94_46" localSheetId="94">'6-非流动负债汇总'!$G$14</definedName>
    <definedName name="sheet94_47" localSheetId="94">'6-非流动负债汇总'!$C$27</definedName>
    <definedName name="sheet94_48" localSheetId="94">'6-非流动负债汇总'!$D$27</definedName>
    <definedName name="sheet94_49" localSheetId="94">'6-非流动负债汇总'!$E$27</definedName>
    <definedName name="sheet94_5" localSheetId="94">'6-非流动负债汇总'!$D$7</definedName>
    <definedName name="sheet94_50" localSheetId="94">'6-非流动负债汇总'!$F$28</definedName>
    <definedName name="sheet94_51" localSheetId="94">'6-非流动负债汇总'!$G$28</definedName>
    <definedName name="sheet94_52" localSheetId="94">'6-非流动负债汇总'!$E$29</definedName>
    <definedName name="sheet94_6" localSheetId="94">'6-非流动负债汇总'!$E$7</definedName>
    <definedName name="sheet94_7" localSheetId="94">'6-非流动负债汇总'!$C$8</definedName>
    <definedName name="sheet94_8" localSheetId="94">'6-非流动负债汇总'!$D$8</definedName>
    <definedName name="sheet94_9" localSheetId="94">'6-非流动负债汇总'!$E$8</definedName>
    <definedName name="sheet95_1" localSheetId="95">'6-1长期借款'!$I$27</definedName>
    <definedName name="sheet95_10" localSheetId="95">'6-1长期借款'!$A$26</definedName>
    <definedName name="sheet95_11" localSheetId="95">'6-1长期借款'!$I$7</definedName>
    <definedName name="sheet95_12" localSheetId="95">'6-1长期借款'!$I$26</definedName>
    <definedName name="sheet95_13" localSheetId="95">'6-1长期借款'!$J$7</definedName>
    <definedName name="sheet95_14" localSheetId="95">'6-1长期借款'!$J$26</definedName>
    <definedName name="sheet95_15" localSheetId="95">'6-1长期借款'!$K$7</definedName>
    <definedName name="sheet95_16" localSheetId="95">'6-1长期借款'!$K$26</definedName>
    <definedName name="sheet95_17" localSheetId="95">'6-1长期借款'!$A$28</definedName>
    <definedName name="sheet95_18" localSheetId="95">'6-1长期借款'!$K$28</definedName>
    <definedName name="sheet95_19" localSheetId="95">'6-1长期借款'!$A$29</definedName>
    <definedName name="sheet95_2" localSheetId="95">'6-1长期借款'!$J$27</definedName>
    <definedName name="sheet95_20" localSheetId="95">'6-1长期借款'!$H$7</definedName>
    <definedName name="sheet95_21" localSheetId="95">'6-1长期借款'!$H$27</definedName>
    <definedName name="sheet95_3" localSheetId="95">'6-1长期借款'!$K$27</definedName>
    <definedName name="sheet95_4" localSheetId="95">'6-1长期借款'!$A$3</definedName>
    <definedName name="sheet95_5" localSheetId="95">'6-1长期借款'!$A$5</definedName>
    <definedName name="sheet95_6" localSheetId="95">'6-1长期借款'!$M$5</definedName>
    <definedName name="sheet95_7" localSheetId="95">'6-1长期借款'!$B$7</definedName>
    <definedName name="sheet95_8" localSheetId="95">'6-1长期借款'!$A$7</definedName>
    <definedName name="sheet95_9" localSheetId="95">'6-1长期借款'!$B$26</definedName>
    <definedName name="sheet96_1" localSheetId="96">'6-2应付债券'!$G$27</definedName>
    <definedName name="sheet96_10" localSheetId="96">'6-2应付债券'!$A$26</definedName>
    <definedName name="sheet96_11" localSheetId="96">'6-2应付债券'!$G$7</definedName>
    <definedName name="sheet96_12" localSheetId="96">'6-2应付债券'!$G$26</definedName>
    <definedName name="sheet96_13" localSheetId="96">'6-2应付债券'!$H$7</definedName>
    <definedName name="sheet96_14" localSheetId="96">'6-2应付债券'!$H$26</definedName>
    <definedName name="sheet96_15" localSheetId="96">'6-2应付债券'!$I$7</definedName>
    <definedName name="sheet96_16" localSheetId="96">'6-2应付债券'!$I$26</definedName>
    <definedName name="sheet96_17" localSheetId="96">'6-2应付债券'!$A$28</definedName>
    <definedName name="sheet96_18" localSheetId="96">'6-2应付债券'!$H$28</definedName>
    <definedName name="sheet96_19" localSheetId="96">'6-2应付债券'!$A$29</definedName>
    <definedName name="sheet96_2" localSheetId="96">'6-2应付债券'!$H$27</definedName>
    <definedName name="sheet96_3" localSheetId="96">'6-2应付债券'!$I$27</definedName>
    <definedName name="sheet96_4" localSheetId="96">'6-2应付债券'!$A$3</definedName>
    <definedName name="sheet96_5" localSheetId="96">'6-2应付债券'!$A$5</definedName>
    <definedName name="sheet96_6" localSheetId="96">'6-2应付债券'!$J$5</definedName>
    <definedName name="sheet96_7" localSheetId="96">'6-2应付债券'!$B$7</definedName>
    <definedName name="sheet96_8" localSheetId="96">'6-2应付债券'!$A$7</definedName>
    <definedName name="sheet96_9" localSheetId="96">'6-2应付债券'!$B$26</definedName>
    <definedName name="sheet97_1" localSheetId="97">'6-3租赁负债'!$G$27</definedName>
    <definedName name="sheet97_10" localSheetId="97">'6-3租赁负债'!$A$26</definedName>
    <definedName name="sheet97_11" localSheetId="97">'6-3租赁负债'!$G$7</definedName>
    <definedName name="sheet97_12" localSheetId="97">'6-3租赁负债'!$G$26</definedName>
    <definedName name="sheet97_13" localSheetId="97">'6-3租赁负债'!$H$7</definedName>
    <definedName name="sheet97_14" localSheetId="97">'6-3租赁负债'!$H$26</definedName>
    <definedName name="sheet97_15" localSheetId="97">'6-3租赁负债'!$I$7</definedName>
    <definedName name="sheet97_16" localSheetId="97">'6-3租赁负债'!$I$26</definedName>
    <definedName name="sheet97_17" localSheetId="97">'6-3租赁负债'!$A$28</definedName>
    <definedName name="sheet97_18" localSheetId="97">'6-3租赁负债'!$H$28</definedName>
    <definedName name="sheet97_19" localSheetId="97">'6-3租赁负债'!$A$29</definedName>
    <definedName name="sheet97_2" localSheetId="97">'6-3租赁负债'!$H$27</definedName>
    <definedName name="sheet97_3" localSheetId="97">'6-3租赁负债'!$I$27</definedName>
    <definedName name="sheet97_4" localSheetId="97">'6-3租赁负债'!$A$3</definedName>
    <definedName name="sheet97_5" localSheetId="97">'6-3租赁负债'!$A$5</definedName>
    <definedName name="sheet97_6" localSheetId="97">'6-3租赁负债'!$J$5</definedName>
    <definedName name="sheet97_7" localSheetId="97">'6-3租赁负债'!$B$7</definedName>
    <definedName name="sheet97_8" localSheetId="97">'6-3租赁负债'!$A$7</definedName>
    <definedName name="sheet97_9" localSheetId="97">'6-3租赁负债'!$B$26</definedName>
    <definedName name="sheet98_1" localSheetId="98">'6-4长期应付款'!$E$27</definedName>
    <definedName name="sheet98_10" localSheetId="98">'6-4长期应付款'!$A$26</definedName>
    <definedName name="sheet98_11" localSheetId="98">'6-4长期应付款'!$E$7</definedName>
    <definedName name="sheet98_12" localSheetId="98">'6-4长期应付款'!$E$26</definedName>
    <definedName name="sheet98_13" localSheetId="98">'6-4长期应付款'!$F$7</definedName>
    <definedName name="sheet98_14" localSheetId="98">'6-4长期应付款'!$F$26</definedName>
    <definedName name="sheet98_15" localSheetId="98">'6-4长期应付款'!$G$7</definedName>
    <definedName name="sheet98_16" localSheetId="98">'6-4长期应付款'!$G$26</definedName>
    <definedName name="sheet98_17" localSheetId="98">'6-4长期应付款'!$A$28</definedName>
    <definedName name="sheet98_18" localSheetId="98">'6-4长期应付款'!$G$28</definedName>
    <definedName name="sheet98_19" localSheetId="98">'6-4长期应付款'!$A$29</definedName>
    <definedName name="sheet98_2" localSheetId="98">'6-4长期应付款'!$F$27</definedName>
    <definedName name="sheet98_3" localSheetId="98">'6-4长期应付款'!$G$27</definedName>
    <definedName name="sheet98_4" localSheetId="98">'6-4长期应付款'!$A$3</definedName>
    <definedName name="sheet98_5" localSheetId="98">'6-4长期应付款'!$A$5</definedName>
    <definedName name="sheet98_6" localSheetId="98">'6-4长期应付款'!$H$5</definedName>
    <definedName name="sheet98_7" localSheetId="98">'6-4长期应付款'!$B$7</definedName>
    <definedName name="sheet98_8" localSheetId="98">'6-4长期应付款'!$A$7</definedName>
    <definedName name="sheet98_9" localSheetId="98">'6-4长期应付款'!$B$26</definedName>
    <definedName name="sheet99_1" localSheetId="99">'6-5预计负债'!$E$27</definedName>
    <definedName name="sheet99_10" localSheetId="99">'6-5预计负债'!$A$26</definedName>
    <definedName name="sheet99_11" localSheetId="99">'6-5预计负债'!$E$7</definedName>
    <definedName name="sheet99_12" localSheetId="99">'6-5预计负债'!$E$26</definedName>
    <definedName name="sheet99_13" localSheetId="99">'6-5预计负债'!$F$7</definedName>
    <definedName name="sheet99_14" localSheetId="99">'6-5预计负债'!$F$26</definedName>
    <definedName name="sheet99_15" localSheetId="99">'6-5预计负债'!$G$7</definedName>
    <definedName name="sheet99_16" localSheetId="99">'6-5预计负债'!$G$26</definedName>
    <definedName name="sheet99_17" localSheetId="99">'6-5预计负债'!$A$28</definedName>
    <definedName name="sheet99_18" localSheetId="99">'6-5预计负债'!$F$28</definedName>
    <definedName name="sheet99_19" localSheetId="99">'6-5预计负债'!$A$29</definedName>
    <definedName name="sheet99_2" localSheetId="99">'6-5预计负债'!$F$27</definedName>
    <definedName name="sheet99_3" localSheetId="99">'6-5预计负债'!$G$27</definedName>
    <definedName name="sheet99_4" localSheetId="99">'6-5预计负债'!$A$3</definedName>
    <definedName name="sheet99_5" localSheetId="99">'6-5预计负债'!$A$5</definedName>
    <definedName name="sheet99_6" localSheetId="99">'6-5预计负债'!$H$5</definedName>
    <definedName name="sheet99_7" localSheetId="99">'6-5预计负债'!$B$7</definedName>
    <definedName name="sheet99_8" localSheetId="99">'6-5预计负债'!$A$7</definedName>
    <definedName name="sheet99_9" localSheetId="99">'6-5预计负债'!$B$26</definedName>
    <definedName name="半熟练工">[1]材料!$D$5</definedName>
    <definedName name="高级工">[1]材料!$D$3</definedName>
    <definedName name="款项性质">[2]审定表!$A$9:$A$13</definedName>
    <definedName name="普工">[1]材料!$D$6</definedName>
    <definedName name="熟练工">[1]材料!$D$4</definedName>
    <definedName name="水">[1]材料!$D$336</definedName>
    <definedName name="投标时间">[1]材料!$C$2</definedName>
    <definedName name="下拉列表">报告说明用表!$B$407:$B$416</definedName>
    <definedName name="전">#REF!</definedName>
    <definedName name="주택사업본부">#REF!</definedName>
    <definedName name="철구사업본부">#REF!</definedName>
  </definedNames>
  <calcPr calcId="144525" iterate="1" iterateCount="100" iterateDelta="0.001"/>
</workbook>
</file>

<file path=xl/comments1.xml><?xml version="1.0" encoding="utf-8"?>
<comments xmlns="http://schemas.openxmlformats.org/spreadsheetml/2006/main">
  <authors>
    <author>蒙平珍</author>
  </authors>
  <commentList>
    <comment ref="P7" authorId="0">
      <text>
        <r>
          <rPr>
            <b/>
            <sz val="9"/>
            <rFont val="宋体"/>
            <charset val="134"/>
          </rPr>
          <t>蒙平珍:</t>
        </r>
        <r>
          <rPr>
            <sz val="9"/>
            <rFont val="宋体"/>
            <charset val="134"/>
          </rPr>
          <t xml:space="preserve">
安全生产费</t>
        </r>
      </text>
    </comment>
  </commentList>
</comments>
</file>

<file path=xl/comments2.xml><?xml version="1.0" encoding="utf-8"?>
<comments xmlns="http://schemas.openxmlformats.org/spreadsheetml/2006/main">
  <authors>
    <author>蒙平珍</author>
  </authors>
  <commentList>
    <comment ref="P6" authorId="0">
      <text>
        <r>
          <rPr>
            <b/>
            <sz val="9"/>
            <color rgb="FF000000"/>
            <rFont val="宋体"/>
            <charset val="134"/>
          </rPr>
          <t>蒙平珍:</t>
        </r>
        <r>
          <rPr>
            <sz val="9"/>
            <color rgb="FF000000"/>
            <rFont val="宋体"/>
            <charset val="134"/>
          </rPr>
          <t xml:space="preserve">
近海还是远海</t>
        </r>
      </text>
    </comment>
  </commentList>
</comments>
</file>

<file path=xl/sharedStrings.xml><?xml version="1.0" encoding="utf-8"?>
<sst xmlns="http://schemas.openxmlformats.org/spreadsheetml/2006/main" count="5863" uniqueCount="1827">
  <si>
    <t>注意事项：
1、请勿修改该工作表表名
2、请勿在该工作表删减行列
3、请勿删除该工作表单元格的名称（别名）
4、请勿修改A列内容及公式链接
5、该工作表中有背景色单元格需填写或选择内容
6、如需增加数据链接到文档，可在该工作表的空白区域自行设置链接公式
7、如需增加数据链接到文档，可在报告说明用表辅表中自行链接公式，自行到报告自动化系统创建书签</t>
  </si>
  <si>
    <t>以下有背景色单元格需填写或者选择</t>
  </si>
  <si>
    <t>表1  基本信息</t>
  </si>
  <si>
    <t>项目</t>
  </si>
  <si>
    <t>内容</t>
  </si>
  <si>
    <t>报告名称</t>
  </si>
  <si>
    <t>XXXX有限公司拟资产转让所涉及的YYYY资产市场价值</t>
  </si>
  <si>
    <t>报告文号</t>
  </si>
  <si>
    <t>北方亚事评报字[2025]第01-***号</t>
  </si>
  <si>
    <t>报告出具日</t>
  </si>
  <si>
    <t>二〇二三年七月一日</t>
  </si>
  <si>
    <t>是否为国资报告</t>
  </si>
  <si>
    <t>否</t>
  </si>
  <si>
    <t>委托人全称</t>
  </si>
  <si>
    <t>委托人简称</t>
  </si>
  <si>
    <t>委托人1全称</t>
  </si>
  <si>
    <t>XXXX有限公司</t>
  </si>
  <si>
    <t>委托人1简称</t>
  </si>
  <si>
    <t>XXXX</t>
  </si>
  <si>
    <t>委托人2全称</t>
  </si>
  <si>
    <t>委托人2简称</t>
  </si>
  <si>
    <t>委托人3全称</t>
  </si>
  <si>
    <t>委托人3简称</t>
  </si>
  <si>
    <t>被评估单位全称</t>
  </si>
  <si>
    <t>YYYY有限公司</t>
  </si>
  <si>
    <t>被评估单位简称</t>
  </si>
  <si>
    <t>YYYY</t>
  </si>
  <si>
    <t>评估目的</t>
  </si>
  <si>
    <t>股权转让</t>
  </si>
  <si>
    <t>评估对象</t>
  </si>
  <si>
    <t>股东全部权益</t>
  </si>
  <si>
    <t>评估范围</t>
  </si>
  <si>
    <t>评估范围+金额</t>
  </si>
  <si>
    <t>评估范围-流动资产</t>
  </si>
  <si>
    <t>评估范围-非流动资产</t>
  </si>
  <si>
    <t>评估范围-流动负债</t>
  </si>
  <si>
    <t>评估范围-非流动负债</t>
  </si>
  <si>
    <t>价值类型</t>
  </si>
  <si>
    <t>市场价值</t>
  </si>
  <si>
    <t>评估基准日</t>
  </si>
  <si>
    <t>评估方法</t>
  </si>
  <si>
    <t>如果采用的非常规评估方法可以自行修改</t>
  </si>
  <si>
    <t>成本法</t>
  </si>
  <si>
    <t>是</t>
  </si>
  <si>
    <t>收益法</t>
  </si>
  <si>
    <t>市场法</t>
  </si>
  <si>
    <t>衍生方法</t>
  </si>
  <si>
    <t>最终评估方法</t>
  </si>
  <si>
    <t>评估结果（万元）</t>
  </si>
  <si>
    <t>评估结果（元）</t>
  </si>
  <si>
    <t>评估结果大写人民币</t>
  </si>
  <si>
    <t>评估结果增减值分析</t>
  </si>
  <si>
    <t>第二种评估方法</t>
  </si>
  <si>
    <t>第二种评估方法的评估值</t>
  </si>
  <si>
    <t>两种评估方法的差值绝对值</t>
  </si>
  <si>
    <t>两种评估方法的差异率</t>
  </si>
  <si>
    <t>最终选取的评估值比第二种方法评估值</t>
  </si>
  <si>
    <t>评估结论有效期</t>
  </si>
  <si>
    <t>审计单位名称</t>
  </si>
  <si>
    <t>审计报告号</t>
  </si>
  <si>
    <t>报告页眉</t>
  </si>
  <si>
    <t>说明页眉</t>
  </si>
  <si>
    <t>经济行为关键词</t>
  </si>
  <si>
    <t>资产抵押</t>
  </si>
  <si>
    <t>是否显示有效期</t>
  </si>
  <si>
    <t>实物资产分布</t>
  </si>
  <si>
    <t>实物资产特点</t>
  </si>
  <si>
    <t>表2  评估结论</t>
  </si>
  <si>
    <t>账面值</t>
  </si>
  <si>
    <t>评估值</t>
  </si>
  <si>
    <t>增减值</t>
  </si>
  <si>
    <t>增值率</t>
  </si>
  <si>
    <t>评估增减值分析</t>
  </si>
  <si>
    <t>总资产</t>
  </si>
  <si>
    <t>总负债</t>
  </si>
  <si>
    <t>净资产</t>
  </si>
  <si>
    <t>成本法评估值</t>
  </si>
  <si>
    <t>收益法评估值</t>
  </si>
  <si>
    <t>市场法评估值</t>
  </si>
  <si>
    <t>衍生方法评估值</t>
  </si>
  <si>
    <t>实物资产评估范围</t>
  </si>
  <si>
    <t>表3  实物资产汇总表</t>
  </si>
  <si>
    <t>项  目</t>
  </si>
  <si>
    <t>存货</t>
  </si>
  <si>
    <t>投资性房地产</t>
  </si>
  <si>
    <t>房屋建（构）筑物</t>
  </si>
  <si>
    <t>设备类资产</t>
  </si>
  <si>
    <t>船舶</t>
  </si>
  <si>
    <t>在建工程</t>
  </si>
  <si>
    <t>生产性生物资产</t>
  </si>
  <si>
    <t>表4  资产基础法评估结果汇总表</t>
  </si>
  <si>
    <t>增值/减值</t>
  </si>
  <si>
    <r>
      <rPr>
        <sz val="9"/>
        <rFont val="宋体"/>
        <charset val="134"/>
      </rPr>
      <t xml:space="preserve">增减值描述
</t>
    </r>
    <r>
      <rPr>
        <sz val="8"/>
        <color rgb="FFFF0000"/>
        <rFont val="宋体"/>
        <charset val="134"/>
      </rPr>
      <t>（若不分析，可在单元格标注：N）</t>
    </r>
  </si>
  <si>
    <t>表5  资产评估结果分类汇总表</t>
  </si>
  <si>
    <t>数量</t>
  </si>
  <si>
    <t>计提减值准备</t>
  </si>
  <si>
    <t>账面余额</t>
  </si>
  <si>
    <t>减值准备描述</t>
  </si>
  <si>
    <t>匹配辅助</t>
  </si>
  <si>
    <t>Y</t>
  </si>
  <si>
    <t xml:space="preserve">应收账款 </t>
  </si>
  <si>
    <t>其他应收款</t>
  </si>
  <si>
    <t>合同资产</t>
  </si>
  <si>
    <t>长期股权投资</t>
  </si>
  <si>
    <t>固定资产</t>
  </si>
  <si>
    <t>油气资产</t>
  </si>
  <si>
    <t>无形资产</t>
  </si>
  <si>
    <t>表6  资产负债及经营情况表</t>
  </si>
  <si>
    <t>请勿在此区域内填写内容</t>
  </si>
  <si>
    <t>资产</t>
  </si>
  <si>
    <t>负债</t>
  </si>
  <si>
    <t>所有者权益</t>
  </si>
  <si>
    <t>收入</t>
  </si>
  <si>
    <t>成本</t>
  </si>
  <si>
    <t>净利润</t>
  </si>
  <si>
    <t>存货评估范围</t>
  </si>
  <si>
    <t xml:space="preserve"> </t>
  </si>
  <si>
    <t>表7  存货表</t>
  </si>
  <si>
    <t>减值准备</t>
  </si>
  <si>
    <t>材料采购（在途物资）</t>
  </si>
  <si>
    <t>原材料</t>
  </si>
  <si>
    <t>在库周转材料</t>
  </si>
  <si>
    <t>委托加工物资</t>
  </si>
  <si>
    <t>产成品（库存商品）</t>
  </si>
  <si>
    <t>在产品（自制半成品）</t>
  </si>
  <si>
    <t>发出商品</t>
  </si>
  <si>
    <t>在用周转材料</t>
  </si>
  <si>
    <t>开发产品</t>
  </si>
  <si>
    <t>开发成本</t>
  </si>
  <si>
    <t>消耗性生物资产</t>
  </si>
  <si>
    <t>合同履约成本</t>
  </si>
  <si>
    <t>设备评估范围</t>
  </si>
  <si>
    <t>表8  设备表</t>
  </si>
  <si>
    <t>机器设备</t>
  </si>
  <si>
    <t>车辆</t>
  </si>
  <si>
    <t>电子设备</t>
  </si>
  <si>
    <t>表9  账面未记录的无形资产</t>
  </si>
  <si>
    <t>序号</t>
  </si>
  <si>
    <t>资产编号</t>
  </si>
  <si>
    <t>内容或名称</t>
  </si>
  <si>
    <t>取得日期</t>
  </si>
  <si>
    <t>法定/预计使用年限</t>
  </si>
  <si>
    <t>备注</t>
  </si>
  <si>
    <t>表10  企业申报的表外资产的类型、数量</t>
  </si>
  <si>
    <t>权证编号</t>
  </si>
  <si>
    <t>建筑物名称</t>
  </si>
  <si>
    <t>建成年月</t>
  </si>
  <si>
    <r>
      <rPr>
        <sz val="9"/>
        <rFont val="宋体"/>
        <charset val="134"/>
      </rPr>
      <t>建筑面积（m</t>
    </r>
    <r>
      <rPr>
        <vertAlign val="superscript"/>
        <sz val="9"/>
        <rFont val="宋体"/>
        <charset val="134"/>
      </rPr>
      <t>2</t>
    </r>
    <r>
      <rPr>
        <sz val="9"/>
        <rFont val="宋体"/>
        <charset val="134"/>
      </rPr>
      <t>）</t>
    </r>
  </si>
  <si>
    <t>公司名称</t>
  </si>
  <si>
    <t>货币资金评估范围</t>
  </si>
  <si>
    <t>货币资金评估范围+金额</t>
  </si>
  <si>
    <t>表11  货币资金表</t>
  </si>
  <si>
    <t>现金</t>
  </si>
  <si>
    <t>银行存款</t>
  </si>
  <si>
    <t>其他货币资金</t>
  </si>
  <si>
    <t>投资性房地产评估范围</t>
  </si>
  <si>
    <t>表12  投资性房地产</t>
  </si>
  <si>
    <t>科目名称</t>
  </si>
  <si>
    <t>账面价值</t>
  </si>
  <si>
    <t>评估价值</t>
  </si>
  <si>
    <t>原始入账价值</t>
  </si>
  <si>
    <t>计提减值准备描述</t>
  </si>
  <si>
    <t>投资性房地产（成本计量）</t>
  </si>
  <si>
    <t>投资性房地产（公允计量）</t>
  </si>
  <si>
    <t>投资性地产（成本计量）</t>
  </si>
  <si>
    <t>投资性地产（公允计量）</t>
  </si>
  <si>
    <t>投资性房地产合计</t>
  </si>
  <si>
    <t>减：投资性房地产减值准备</t>
  </si>
  <si>
    <t>投资性房地产净额</t>
  </si>
  <si>
    <t>房屋（构）建筑物评估范围</t>
  </si>
  <si>
    <t>房屋（构）建筑物评估范围+数量</t>
  </si>
  <si>
    <t>表13  固定资产汇总</t>
  </si>
  <si>
    <t>增值率%</t>
  </si>
  <si>
    <t>账面净额</t>
  </si>
  <si>
    <t>评估范围+数量</t>
  </si>
  <si>
    <t>原值</t>
  </si>
  <si>
    <t>净值</t>
  </si>
  <si>
    <t>房屋建筑物</t>
  </si>
  <si>
    <t>构筑物</t>
  </si>
  <si>
    <t>管道及沟槽</t>
  </si>
  <si>
    <t>井巷工程</t>
  </si>
  <si>
    <t>土地</t>
  </si>
  <si>
    <t>固定资产合计</t>
  </si>
  <si>
    <t>减:固定资产减值准备</t>
  </si>
  <si>
    <t>固定资产净额</t>
  </si>
  <si>
    <t>在建工程评估范围</t>
  </si>
  <si>
    <t>表14  在建工程汇总</t>
  </si>
  <si>
    <t>在建（土建）</t>
  </si>
  <si>
    <t>在建（设备）</t>
  </si>
  <si>
    <t>工程物资</t>
  </si>
  <si>
    <t>在建工程合计</t>
  </si>
  <si>
    <t>减：在建工程减值准备</t>
  </si>
  <si>
    <t>在建工程净额</t>
  </si>
  <si>
    <t>无形资产评估范围</t>
  </si>
  <si>
    <t xml:space="preserve">表15 无形资产评估汇总表 </t>
  </si>
  <si>
    <t>土地使用权</t>
  </si>
  <si>
    <t>矿业权</t>
  </si>
  <si>
    <t>其他无形资产</t>
  </si>
  <si>
    <t>无形资产合计</t>
  </si>
  <si>
    <t>其中：土地使用权</t>
  </si>
  <si>
    <t>减：无形资产减值准备</t>
  </si>
  <si>
    <t>无形资产净额</t>
  </si>
  <si>
    <t xml:space="preserve">表16 油气资产 </t>
  </si>
  <si>
    <t>减：油气资产减值准备</t>
  </si>
  <si>
    <t>油气资产净额</t>
  </si>
  <si>
    <t>表17 生产性生物资产</t>
  </si>
  <si>
    <t>减：生产性生物资产减值准备</t>
  </si>
  <si>
    <t>生产性生物资产净额</t>
  </si>
  <si>
    <r>
      <rPr>
        <b/>
        <sz val="9"/>
        <rFont val="宋体"/>
        <charset val="134"/>
      </rPr>
      <t>表</t>
    </r>
    <r>
      <rPr>
        <b/>
        <sz val="9"/>
        <rFont val="Arial Narrow"/>
        <charset val="134"/>
      </rPr>
      <t>18</t>
    </r>
    <r>
      <rPr>
        <b/>
        <sz val="9"/>
        <rFont val="宋体"/>
        <charset val="134"/>
      </rPr>
      <t>长期股权投资概况</t>
    </r>
  </si>
  <si>
    <r>
      <rPr>
        <sz val="9"/>
        <rFont val="宋体"/>
        <charset val="134"/>
      </rPr>
      <t>被投资单位名称</t>
    </r>
  </si>
  <si>
    <r>
      <rPr>
        <sz val="9"/>
        <rFont val="宋体"/>
        <charset val="134"/>
      </rPr>
      <t>投资日期</t>
    </r>
  </si>
  <si>
    <r>
      <rPr>
        <sz val="9"/>
        <rFont val="宋体"/>
        <charset val="134"/>
      </rPr>
      <t>长期股权投资合计</t>
    </r>
  </si>
  <si>
    <r>
      <rPr>
        <sz val="9"/>
        <rFont val="宋体"/>
        <charset val="134"/>
      </rPr>
      <t>减：长期股权投资减值准备</t>
    </r>
  </si>
  <si>
    <r>
      <rPr>
        <sz val="9"/>
        <rFont val="宋体"/>
        <charset val="134"/>
      </rPr>
      <t>长期股权投资净额</t>
    </r>
  </si>
  <si>
    <r>
      <rPr>
        <b/>
        <sz val="9"/>
        <rFont val="宋体"/>
        <charset val="134"/>
      </rPr>
      <t>表</t>
    </r>
    <r>
      <rPr>
        <b/>
        <sz val="9"/>
        <rFont val="Arial Narrow"/>
        <charset val="134"/>
      </rPr>
      <t>19</t>
    </r>
    <r>
      <rPr>
        <b/>
        <sz val="9"/>
        <rFont val="宋体"/>
        <charset val="134"/>
      </rPr>
      <t>交易性金融资产</t>
    </r>
  </si>
  <si>
    <t>合计</t>
  </si>
  <si>
    <t>表20 资产的清查核实匹配辅助表</t>
  </si>
  <si>
    <t>实物性流动资产的核实</t>
  </si>
  <si>
    <t>非实物性流动资产的核实</t>
  </si>
  <si>
    <t>非流动资产的核实</t>
  </si>
  <si>
    <t>债权投资和其他债权投资</t>
  </si>
  <si>
    <t>长期应收款</t>
  </si>
  <si>
    <t>交易性金融资产、衍生金融资产、长期股权投资、其他权益工具投资和其他非流动金融资产</t>
  </si>
  <si>
    <t>投资性房地产、固定资产</t>
  </si>
  <si>
    <t xml:space="preserve">生产性生物资产 </t>
  </si>
  <si>
    <t>使用权资产</t>
  </si>
  <si>
    <t>开发支出、商誉、其他非流动资产</t>
  </si>
  <si>
    <t>长期待摊费用</t>
  </si>
  <si>
    <t>递延所得税资产</t>
  </si>
  <si>
    <t>资产征收</t>
  </si>
  <si>
    <t>资产拍卖</t>
  </si>
  <si>
    <t>资产变卖</t>
  </si>
  <si>
    <t>资产转让</t>
  </si>
  <si>
    <t>资产损害赔偿</t>
  </si>
  <si>
    <t>资产税收</t>
  </si>
  <si>
    <t>资产租赁</t>
  </si>
  <si>
    <t>资产收购</t>
  </si>
  <si>
    <t>模板信息</t>
  </si>
  <si>
    <t>模板版本</t>
  </si>
  <si>
    <t>V1.0.1.0</t>
  </si>
  <si>
    <t>文档版本</t>
  </si>
  <si>
    <t>cb0001</t>
  </si>
  <si>
    <t>中国石油集团工程技术研究院有限公司拟处置资产涉及的固定资产残余价值资产评估项目</t>
  </si>
  <si>
    <t>评估申报明细表</t>
  </si>
  <si>
    <t>被评估单位：</t>
  </si>
  <si>
    <r>
      <rPr>
        <sz val="20"/>
        <rFont val="宋体"/>
        <charset val="134"/>
      </rPr>
      <t>企业负责人：</t>
    </r>
    <r>
      <rPr>
        <sz val="20"/>
        <rFont val="Times New Roman"/>
        <charset val="134"/>
      </rPr>
      <t>xxx</t>
    </r>
  </si>
  <si>
    <t>财务负责人：xxx</t>
  </si>
  <si>
    <r>
      <rPr>
        <sz val="20"/>
        <rFont val="宋体"/>
        <charset val="134"/>
      </rPr>
      <t>填表人：</t>
    </r>
    <r>
      <rPr>
        <sz val="20"/>
        <rFont val="Times New Roman"/>
        <charset val="134"/>
      </rPr>
      <t>xxx</t>
    </r>
  </si>
  <si>
    <r>
      <rPr>
        <sz val="20"/>
        <rFont val="宋体"/>
        <charset val="134"/>
      </rPr>
      <t>填表人电话：</t>
    </r>
    <r>
      <rPr>
        <sz val="20"/>
        <rFont val="Times New Roman"/>
        <charset val="134"/>
      </rPr>
      <t>xxx</t>
    </r>
  </si>
  <si>
    <t>资产基础法操作导航图（点击并完成各模块的任务）V1.0</t>
  </si>
  <si>
    <t>01</t>
  </si>
  <si>
    <t>02</t>
  </si>
  <si>
    <t>03</t>
  </si>
  <si>
    <t>04</t>
  </si>
  <si>
    <t>05</t>
  </si>
  <si>
    <t>阅读填表说明</t>
  </si>
  <si>
    <t>数据输入</t>
  </si>
  <si>
    <t>核对资料</t>
  </si>
  <si>
    <t>方法确定</t>
  </si>
  <si>
    <t>结果分析</t>
  </si>
  <si>
    <t>数据输入★</t>
  </si>
  <si>
    <t>报表核对</t>
  </si>
  <si>
    <t>履行调查核实程序</t>
  </si>
  <si>
    <t>取价方式</t>
  </si>
  <si>
    <t>评估调整</t>
  </si>
  <si>
    <t>报表核对★</t>
  </si>
  <si>
    <t>账实调查结果</t>
  </si>
  <si>
    <t>参数输入</t>
  </si>
  <si>
    <t>打印输出</t>
  </si>
  <si>
    <t>产权调查结果</t>
  </si>
  <si>
    <t>评估测算</t>
  </si>
  <si>
    <t>备注：每个科目按照以上程序完成</t>
  </si>
  <si>
    <t>资产评估申报表索引目录</t>
  </si>
  <si>
    <t>基本信息输入表</t>
  </si>
  <si>
    <t>填表说明（填表前请先阅读）</t>
  </si>
  <si>
    <t>企业基本情况表</t>
  </si>
  <si>
    <t>资产负债表</t>
  </si>
  <si>
    <t>汇总表</t>
  </si>
  <si>
    <t>分类汇总表</t>
  </si>
  <si>
    <t>流动资产</t>
  </si>
  <si>
    <t>货币资金</t>
  </si>
  <si>
    <t>流动负债</t>
  </si>
  <si>
    <t>短期借款</t>
  </si>
  <si>
    <t>交易性金融负债</t>
  </si>
  <si>
    <t>应付票据</t>
  </si>
  <si>
    <t>交易性金融资产</t>
  </si>
  <si>
    <t>股票投资</t>
  </si>
  <si>
    <t>应付账款</t>
  </si>
  <si>
    <t>债券投资</t>
  </si>
  <si>
    <t>预收款项</t>
  </si>
  <si>
    <r>
      <rPr>
        <sz val="10"/>
        <color theme="10"/>
        <rFont val="宋体"/>
        <charset val="134"/>
      </rPr>
      <t>合同负债</t>
    </r>
  </si>
  <si>
    <t>基金投资</t>
  </si>
  <si>
    <t>职工薪酬</t>
  </si>
  <si>
    <t>衍生金融资产</t>
  </si>
  <si>
    <t>应收票据</t>
  </si>
  <si>
    <t>应交税费</t>
  </si>
  <si>
    <t>应收账款</t>
  </si>
  <si>
    <t>应付利息</t>
  </si>
  <si>
    <t>应收款项融资</t>
  </si>
  <si>
    <t>预付款项</t>
  </si>
  <si>
    <t>应付股利（应付利润）</t>
  </si>
  <si>
    <t>其他应付款</t>
  </si>
  <si>
    <t>一年内到期的非流动负债</t>
  </si>
  <si>
    <t>其他流动负债</t>
  </si>
  <si>
    <t>非流动负债</t>
  </si>
  <si>
    <t>长期借款</t>
  </si>
  <si>
    <t>应付债券</t>
  </si>
  <si>
    <t>长期应付款</t>
  </si>
  <si>
    <t>专项应付款</t>
  </si>
  <si>
    <t>预计负债</t>
  </si>
  <si>
    <t>递延所得税负债</t>
  </si>
  <si>
    <t>持有待售资产</t>
  </si>
  <si>
    <t>一年到期非流动资产</t>
  </si>
  <si>
    <r>
      <rPr>
        <sz val="10"/>
        <color theme="10"/>
        <rFont val="宋体"/>
        <charset val="134"/>
      </rPr>
      <t>开发产品</t>
    </r>
  </si>
  <si>
    <t>其他非流动负债</t>
  </si>
  <si>
    <t>其他流动资产</t>
  </si>
  <si>
    <r>
      <rPr>
        <sz val="10"/>
        <color theme="10"/>
        <rFont val="宋体"/>
        <charset val="134"/>
      </rPr>
      <t>开发成本</t>
    </r>
  </si>
  <si>
    <r>
      <rPr>
        <sz val="10"/>
        <color theme="10"/>
        <rFont val="宋体"/>
        <charset val="134"/>
      </rPr>
      <t>消耗性生物资产</t>
    </r>
  </si>
  <si>
    <t>非流动资产</t>
  </si>
  <si>
    <t>可供出售金融资产</t>
  </si>
  <si>
    <t>其他投资</t>
  </si>
  <si>
    <t>持有至到期投资</t>
  </si>
  <si>
    <r>
      <rPr>
        <sz val="10"/>
        <color theme="10"/>
        <rFont val="宋体"/>
        <charset val="134"/>
      </rPr>
      <t>投资性房地产</t>
    </r>
  </si>
  <si>
    <t>投资性地产(公允计量）</t>
  </si>
  <si>
    <t>构筑物及其他辅助设施</t>
  </si>
  <si>
    <t>在建工程-土建工程</t>
  </si>
  <si>
    <t>在建工程-设备安装工程</t>
  </si>
  <si>
    <t>固定资产清理</t>
  </si>
  <si>
    <t>无形-矿业权</t>
  </si>
  <si>
    <t>开发支出</t>
  </si>
  <si>
    <t>商誉</t>
  </si>
  <si>
    <r>
      <rPr>
        <sz val="10"/>
        <rFont val="宋体"/>
        <charset val="134"/>
      </rPr>
      <t>其他资产</t>
    </r>
  </si>
  <si>
    <t>其他非流动资产</t>
  </si>
  <si>
    <t>返回索引目录</t>
  </si>
  <si>
    <t>一、项目基本信息</t>
  </si>
  <si>
    <r>
      <rPr>
        <sz val="9"/>
        <rFont val="Arial Narrow"/>
        <charset val="134"/>
      </rPr>
      <t>1.</t>
    </r>
    <r>
      <rPr>
        <sz val="9"/>
        <rFont val="宋体"/>
        <charset val="134"/>
      </rPr>
      <t>企业名称（输入）：</t>
    </r>
  </si>
  <si>
    <t>被评估单位</t>
  </si>
  <si>
    <t>中国石油集团工程技术研究院有限公司</t>
  </si>
  <si>
    <r>
      <rPr>
        <sz val="9"/>
        <rFont val="Arial Narrow"/>
        <charset val="134"/>
      </rPr>
      <t>2.</t>
    </r>
    <r>
      <rPr>
        <sz val="9"/>
        <rFont val="宋体"/>
        <charset val="134"/>
      </rPr>
      <t>评估基准日（选择）：</t>
    </r>
  </si>
  <si>
    <r>
      <rPr>
        <sz val="9"/>
        <rFont val="Arial Narrow"/>
        <charset val="134"/>
      </rPr>
      <t>3.</t>
    </r>
    <r>
      <rPr>
        <sz val="9"/>
        <rFont val="宋体"/>
        <charset val="134"/>
      </rPr>
      <t>评估机构名称：</t>
    </r>
  </si>
  <si>
    <t>北方亚事资产评估有限责任公司</t>
  </si>
  <si>
    <r>
      <rPr>
        <sz val="9"/>
        <rFont val="Arial Narrow"/>
        <charset val="134"/>
      </rPr>
      <t>4.</t>
    </r>
    <r>
      <rPr>
        <sz val="9"/>
        <rFont val="宋体"/>
        <charset val="134"/>
      </rPr>
      <t>项目名称：</t>
    </r>
  </si>
  <si>
    <r>
      <rPr>
        <sz val="9"/>
        <rFont val="Arial Narrow"/>
        <charset val="134"/>
      </rPr>
      <t>5.</t>
    </r>
    <r>
      <rPr>
        <sz val="9"/>
        <rFont val="宋体"/>
        <charset val="134"/>
      </rPr>
      <t>金额单位：</t>
    </r>
  </si>
  <si>
    <t>人民币</t>
  </si>
  <si>
    <r>
      <rPr>
        <sz val="9"/>
        <rFont val="Arial Narrow"/>
        <charset val="134"/>
      </rPr>
      <t>6.</t>
    </r>
    <r>
      <rPr>
        <sz val="9"/>
        <rFont val="宋体"/>
        <charset val="134"/>
      </rPr>
      <t>填表人及填表日期：</t>
    </r>
  </si>
  <si>
    <t>选择</t>
  </si>
  <si>
    <t>科目</t>
  </si>
  <si>
    <t>填表人员姓名</t>
  </si>
  <si>
    <t>填表日期</t>
  </si>
  <si>
    <t>评估人员</t>
  </si>
  <si>
    <t>编制人</t>
  </si>
  <si>
    <t>复核人</t>
  </si>
  <si>
    <t>√</t>
  </si>
  <si>
    <t>3-流动汇总</t>
  </si>
  <si>
    <t>表3-1货币汇总表</t>
  </si>
  <si>
    <t>3-1-1现金</t>
  </si>
  <si>
    <t>3-1-2银行存款</t>
  </si>
  <si>
    <t>3-1-3其他货币资金</t>
  </si>
  <si>
    <t>3-2交易性金融资产汇总</t>
  </si>
  <si>
    <t>3-2-1交易性-股票</t>
  </si>
  <si>
    <t>3-2-2交易性-债券</t>
  </si>
  <si>
    <t>3-2-3交易性-基金</t>
  </si>
  <si>
    <t>3-3衍生金融资产</t>
  </si>
  <si>
    <t>3-4应收票据</t>
  </si>
  <si>
    <t>3-5应收账款</t>
  </si>
  <si>
    <t>3-6应收款项融资</t>
  </si>
  <si>
    <t>3-7预付款项</t>
  </si>
  <si>
    <t>3-8其他应收款</t>
  </si>
  <si>
    <t>3-9存货汇总</t>
  </si>
  <si>
    <t>3-9-1材料采购（在途物资）</t>
  </si>
  <si>
    <t>3-9-2原材料</t>
  </si>
  <si>
    <t>3-9-3在库周转材料</t>
  </si>
  <si>
    <t>3-9-4委托加工物资</t>
  </si>
  <si>
    <t>3-9-5产成品（库存商品）</t>
  </si>
  <si>
    <t>3-9-6在产品（自制半成品）</t>
  </si>
  <si>
    <t>3-9-7发出商品</t>
  </si>
  <si>
    <t>3-9-8在用周转材料</t>
  </si>
  <si>
    <t>3-9-9开发产品</t>
  </si>
  <si>
    <t>3-9-10开发成本</t>
  </si>
  <si>
    <t>3-9-11消耗性生物资产</t>
  </si>
  <si>
    <t>3-9-12合同履约成本</t>
  </si>
  <si>
    <t>3-10合同资产</t>
  </si>
  <si>
    <t>3-11持有待售资产</t>
  </si>
  <si>
    <t>3-12一年到期非流动资产</t>
  </si>
  <si>
    <t>3-13其他流动资产</t>
  </si>
  <si>
    <t>4-非流动资产汇总</t>
  </si>
  <si>
    <t>4-1债权投资</t>
  </si>
  <si>
    <t>4-2其他债权投资</t>
  </si>
  <si>
    <t>4-3长期应收</t>
  </si>
  <si>
    <t>4-4股权投资</t>
  </si>
  <si>
    <t>4-5其他权益工具投资</t>
  </si>
  <si>
    <t>4-6其他非流动金融资产</t>
  </si>
  <si>
    <t>4-7投资性房地产汇总</t>
  </si>
  <si>
    <t>4-7-1投资性房地产（成本计量）</t>
  </si>
  <si>
    <t>4-7-2投资性房地产（公允计量）</t>
  </si>
  <si>
    <t>4-7-3投资性地产（成本计量）</t>
  </si>
  <si>
    <t>4-7-4投资性地产（公允计量）</t>
  </si>
  <si>
    <t>4-8固定资产汇总</t>
  </si>
  <si>
    <t>4-8-1房屋建筑物</t>
  </si>
  <si>
    <t>4-8-2构筑物</t>
  </si>
  <si>
    <t>4-8-3管道沟槽</t>
  </si>
  <si>
    <t>4-8-4井巷工程</t>
  </si>
  <si>
    <t>4-8-5机器设备</t>
  </si>
  <si>
    <t>4-8-6车辆</t>
  </si>
  <si>
    <t>4-8-7电子设备</t>
  </si>
  <si>
    <t>4-8-8土地</t>
  </si>
  <si>
    <t>4-8-9船舶</t>
  </si>
  <si>
    <t>4-9在建工程汇总</t>
  </si>
  <si>
    <t>4-9-1在建（土建）</t>
  </si>
  <si>
    <t>4-9-2在建（设备）</t>
  </si>
  <si>
    <t>4-9-3工程物资</t>
  </si>
  <si>
    <t>4-10生产性生物资产</t>
  </si>
  <si>
    <t>4-11油气资产</t>
  </si>
  <si>
    <t>4-12使用权资产</t>
  </si>
  <si>
    <t>4-13无形资产汇总</t>
  </si>
  <si>
    <t>4-13-1无形-土地</t>
  </si>
  <si>
    <t>4-13-2无形-矿业权</t>
  </si>
  <si>
    <t>4-13-3无形-其他</t>
  </si>
  <si>
    <t>4-14开发支出</t>
  </si>
  <si>
    <t>4-15商誉</t>
  </si>
  <si>
    <t>4-16长期待摊费用</t>
  </si>
  <si>
    <t>4-17递延所得税资产</t>
  </si>
  <si>
    <t>4-18其他非流动资产</t>
  </si>
  <si>
    <t>5-流动负债汇总</t>
  </si>
  <si>
    <t>5-1短期借款</t>
  </si>
  <si>
    <t>5-2交易性金融负债</t>
  </si>
  <si>
    <t>5-3衍生金融负债</t>
  </si>
  <si>
    <t>5-4应付票据</t>
  </si>
  <si>
    <t>5-5应付账款</t>
  </si>
  <si>
    <t>5-6预收款项</t>
  </si>
  <si>
    <t>5-7合同负债</t>
  </si>
  <si>
    <t>5-8职工薪酬</t>
  </si>
  <si>
    <t>5-9应交税费</t>
  </si>
  <si>
    <t>5-10其他应付款</t>
  </si>
  <si>
    <t>5-11持有待售负债</t>
  </si>
  <si>
    <t>5-12一年到期非流动负债</t>
  </si>
  <si>
    <t>5-13其他流动负债</t>
  </si>
  <si>
    <t>6-非流动负债汇总</t>
  </si>
  <si>
    <t>6-1长期借款</t>
  </si>
  <si>
    <t>6-2应付债券</t>
  </si>
  <si>
    <t>6-3租赁负债</t>
  </si>
  <si>
    <t>6-4长期应付款</t>
  </si>
  <si>
    <t>6-5预计负债</t>
  </si>
  <si>
    <t>6-6递延收益</t>
  </si>
  <si>
    <t>6-7递延所得税负债</t>
  </si>
  <si>
    <t>6-8其他非流动负债</t>
  </si>
  <si>
    <t>评估明细表填表说明</t>
  </si>
  <si>
    <t>一、基本要求</t>
  </si>
  <si>
    <t xml:space="preserve">(一)填表范围： </t>
  </si>
  <si>
    <t xml:space="preserve">   对于纳入评估范围的各科目明细表余额要保证与评估基准日被评估单位的资产负债表（或模拟资产负债表）完全一致，如出现差异，请核对链接关系及所填报明细是否有误。</t>
  </si>
  <si>
    <t>(二)“评估基准日”、“被评估单位(或者产权持有单位)名称”、填表人、填表日期,统一在“基本信息输入表” 中填列，各明细表会自动生成。单位名称要与该单位的营业执照所列示的名称完全一致,如经检查各明细表与报表的余额数据完全一致，填表人员需与评估人员沟通无异议后再在打印好的A4纸每页明细表左上角单位名称处加盖单位公章上报。</t>
  </si>
  <si>
    <t>(三)对于企业财务核算中没有的会计科目不必填写相应的明细表，对应明细表可隐藏但不可删除。</t>
  </si>
  <si>
    <r>
      <rPr>
        <b/>
        <sz val="14"/>
        <rFont val="仿宋_GB2312"/>
        <charset val="134"/>
      </rPr>
      <t>(四) 对于各科目明细表中“评估价值</t>
    </r>
    <r>
      <rPr>
        <b/>
        <sz val="14"/>
        <rFont val="Times New Roman"/>
        <charset val="134"/>
      </rPr>
      <t>”</t>
    </r>
    <r>
      <rPr>
        <b/>
        <sz val="14"/>
        <rFont val="仿宋_GB2312"/>
        <charset val="134"/>
      </rPr>
      <t>一栏(不含本栏)左方的所有空白栏以及需要填写的备注栏项目请企业填写齐全。尤其对于实物类资产的评估作价密切相关信息需填报完整，不要出现空白项，该类信息往往包括规格、厂家、单位、数量、产权证号、产权人名称、车辆行驶里程、不良资产实际状态等，需要由资产管理相关部门协助财务人员进行填报。</t>
    </r>
  </si>
  <si>
    <r>
      <rPr>
        <sz val="14"/>
        <rFont val="仿宋_GB2312"/>
        <charset val="134"/>
      </rPr>
      <t>(五)明细表中填列金额单位为</t>
    </r>
    <r>
      <rPr>
        <sz val="14"/>
        <rFont val="Times New Roman"/>
        <charset val="134"/>
      </rPr>
      <t>“</t>
    </r>
    <r>
      <rPr>
        <sz val="14"/>
        <rFont val="仿宋_GB2312"/>
        <charset val="134"/>
      </rPr>
      <t>人民币元</t>
    </r>
    <r>
      <rPr>
        <sz val="14"/>
        <rFont val="Times New Roman"/>
        <charset val="134"/>
      </rPr>
      <t>”</t>
    </r>
    <r>
      <rPr>
        <sz val="14"/>
        <rFont val="仿宋_GB2312"/>
        <charset val="134"/>
      </rPr>
      <t xml:space="preserve">，精确到小数点后两位。 </t>
    </r>
  </si>
  <si>
    <r>
      <rPr>
        <sz val="14"/>
        <rFont val="仿宋_GB2312"/>
        <charset val="134"/>
      </rPr>
      <t>(六)明细表中日期根据要求填至月(如建成年月)或日(如出票日期)，填写</t>
    </r>
    <r>
      <rPr>
        <b/>
        <sz val="14"/>
        <rFont val="仿宋_GB2312"/>
        <charset val="134"/>
      </rPr>
      <t>日期格式</t>
    </r>
    <r>
      <rPr>
        <sz val="14"/>
        <rFont val="仿宋_GB2312"/>
        <charset val="134"/>
      </rPr>
      <t>为“2001-05”（不能写为2001.5）或 “2001-05-02”（不能填为2001.5.2）。</t>
    </r>
  </si>
  <si>
    <t>(七)未指明月利率之处应指年利率，计量单位为“%”。若原始资料中为月利率或日利率,则换算为年利率。</t>
  </si>
  <si>
    <t>(八)明细表与各级汇总表之间的数据已建立链接关系，带“汇总”字样的各明细表中除个别项的减值准备外，其他项中不应直接录入数据。</t>
  </si>
  <si>
    <r>
      <rPr>
        <sz val="14"/>
        <rFont val="仿宋_GB2312"/>
        <charset val="134"/>
      </rPr>
      <t>(九)每一张明细表内容超过表中行数时，可在电子表</t>
    </r>
    <r>
      <rPr>
        <b/>
        <sz val="14"/>
        <rFont val="仿宋_GB2312"/>
        <charset val="134"/>
      </rPr>
      <t>中间</t>
    </r>
    <r>
      <rPr>
        <sz val="14"/>
        <rFont val="仿宋_GB2312"/>
        <charset val="134"/>
      </rPr>
      <t>直接插入行。注意，不能在第一行和合计行插入行。</t>
    </r>
  </si>
  <si>
    <t>(十)除本说明已明确提到的可修改之处外，请各填表人员不要对表进行其他任何修改，如删除和增加列等，对填报中出现的问题应及时与评估人员进行沟通，协商解决。</t>
  </si>
  <si>
    <t>(十一)请各被评估单位以法人为单位同时提供打印稿及电子版各一份(二者应完全一致，打印之前请与评估人员沟通以免浪费纸张)。委托方及资产占有方提供给评估师的书面资料一律以A4版面提供。</t>
  </si>
  <si>
    <t>二、评估明细表填表说明</t>
  </si>
  <si>
    <r>
      <rPr>
        <b/>
        <sz val="14"/>
        <rFont val="黑体"/>
        <charset val="134"/>
      </rPr>
      <t>1.</t>
    </r>
    <r>
      <rPr>
        <b/>
        <sz val="7"/>
        <rFont val="Times New Roman"/>
        <charset val="134"/>
      </rPr>
      <t xml:space="preserve">           </t>
    </r>
    <r>
      <rPr>
        <b/>
        <sz val="14"/>
        <rFont val="黑体"/>
        <charset val="134"/>
      </rPr>
      <t>流动资产类填表说明(表3-1至表3-14)</t>
    </r>
  </si>
  <si>
    <r>
      <rPr>
        <b/>
        <sz val="12"/>
        <rFont val="Times New Roman"/>
        <charset val="134"/>
      </rPr>
      <t>(1)</t>
    </r>
    <r>
      <rPr>
        <b/>
        <sz val="12"/>
        <rFont val="仿宋_GB2312"/>
        <charset val="134"/>
      </rPr>
      <t>表</t>
    </r>
    <r>
      <rPr>
        <b/>
        <sz val="12"/>
        <rFont val="Times New Roman"/>
        <charset val="134"/>
      </rPr>
      <t xml:space="preserve">3-1-1 </t>
    </r>
    <r>
      <rPr>
        <b/>
        <sz val="12"/>
        <rFont val="仿宋_GB2312"/>
        <charset val="134"/>
      </rPr>
      <t>货币资金</t>
    </r>
    <r>
      <rPr>
        <b/>
        <sz val="12"/>
        <rFont val="Times New Roman"/>
        <charset val="134"/>
      </rPr>
      <t>--</t>
    </r>
    <r>
      <rPr>
        <b/>
        <sz val="12"/>
        <rFont val="仿宋_GB2312"/>
        <charset val="134"/>
      </rPr>
      <t>现金</t>
    </r>
  </si>
  <si>
    <t>“存放部门”要求填企业内部不同的现金存放部门，每一存放部门应分别填列，如“***财务处(科)”；</t>
  </si>
  <si>
    <t>现金表中的外币，应在“帐面价值”一栏填换算后的人民币价值。按币种、存放单位填列明细。</t>
  </si>
  <si>
    <r>
      <rPr>
        <b/>
        <sz val="12"/>
        <rFont val="Times New Roman"/>
        <charset val="134"/>
      </rPr>
      <t>(2)</t>
    </r>
    <r>
      <rPr>
        <b/>
        <sz val="12"/>
        <rFont val="仿宋_GB2312"/>
        <charset val="134"/>
      </rPr>
      <t>表</t>
    </r>
    <r>
      <rPr>
        <b/>
        <sz val="12"/>
        <rFont val="Times New Roman"/>
        <charset val="134"/>
      </rPr>
      <t xml:space="preserve">3-1-2 </t>
    </r>
    <r>
      <rPr>
        <b/>
        <sz val="12"/>
        <rFont val="仿宋_GB2312"/>
        <charset val="134"/>
      </rPr>
      <t>货币资金</t>
    </r>
    <r>
      <rPr>
        <b/>
        <sz val="12"/>
        <rFont val="Times New Roman"/>
        <charset val="134"/>
      </rPr>
      <t>--</t>
    </r>
    <r>
      <rPr>
        <b/>
        <sz val="12"/>
        <rFont val="仿宋_GB2312"/>
        <charset val="134"/>
      </rPr>
      <t>银行存款</t>
    </r>
  </si>
  <si>
    <t>要按每一开户银行明细填写银行名称全称、帐号、金额等，对于同一开户行的不同货币种类存款、不同帐户存款也应分别一一列示，并在“外币帐面金额”栏中注明该外币币种的原始币值。</t>
  </si>
  <si>
    <r>
      <rPr>
        <b/>
        <sz val="12"/>
        <rFont val="Times New Roman"/>
        <charset val="134"/>
      </rPr>
      <t>(3)</t>
    </r>
    <r>
      <rPr>
        <b/>
        <sz val="12"/>
        <rFont val="仿宋_GB2312"/>
        <charset val="134"/>
      </rPr>
      <t>表</t>
    </r>
    <r>
      <rPr>
        <b/>
        <sz val="12"/>
        <rFont val="Times New Roman"/>
        <charset val="134"/>
      </rPr>
      <t xml:space="preserve">3-1-3 </t>
    </r>
    <r>
      <rPr>
        <b/>
        <sz val="12"/>
        <rFont val="仿宋_GB2312"/>
        <charset val="134"/>
      </rPr>
      <t>货币资金</t>
    </r>
    <r>
      <rPr>
        <b/>
        <sz val="12"/>
        <rFont val="Times New Roman"/>
        <charset val="134"/>
      </rPr>
      <t>--</t>
    </r>
    <r>
      <rPr>
        <b/>
        <sz val="12"/>
        <rFont val="仿宋_GB2312"/>
        <charset val="134"/>
      </rPr>
      <t>其他货币资金</t>
    </r>
  </si>
  <si>
    <t>其他货币资金包含外埠存款、信用卡存款、信用证保证金存款等，要分类、分笔填写。对各种货币代值卡，要注明发行的金融单位。</t>
  </si>
  <si>
    <t>如为外埠存款或为信用卡存款，则名称及内容栏填写开户行的名称和帐号。</t>
  </si>
  <si>
    <r>
      <rPr>
        <b/>
        <sz val="12"/>
        <rFont val="Times New Roman"/>
        <charset val="134"/>
      </rPr>
      <t>(4)</t>
    </r>
    <r>
      <rPr>
        <b/>
        <sz val="12"/>
        <rFont val="仿宋_GB2312"/>
        <charset val="134"/>
      </rPr>
      <t>表</t>
    </r>
    <r>
      <rPr>
        <b/>
        <sz val="12"/>
        <rFont val="Times New Roman"/>
        <charset val="134"/>
      </rPr>
      <t xml:space="preserve">3-2-1 </t>
    </r>
    <r>
      <rPr>
        <b/>
        <sz val="12"/>
        <rFont val="仿宋_GB2312"/>
        <charset val="134"/>
      </rPr>
      <t>交易性金融资产</t>
    </r>
    <r>
      <rPr>
        <b/>
        <sz val="12"/>
        <rFont val="Times New Roman"/>
        <charset val="134"/>
      </rPr>
      <t>—</t>
    </r>
    <r>
      <rPr>
        <b/>
        <sz val="12"/>
        <rFont val="仿宋_GB2312"/>
        <charset val="134"/>
      </rPr>
      <t>股票投资</t>
    </r>
    <r>
      <rPr>
        <b/>
        <sz val="12"/>
        <rFont val="Times New Roman"/>
        <charset val="134"/>
      </rPr>
      <t>(</t>
    </r>
    <r>
      <rPr>
        <b/>
        <sz val="12"/>
        <rFont val="仿宋_GB2312"/>
        <charset val="134"/>
      </rPr>
      <t>指持有不超过一年</t>
    </r>
    <r>
      <rPr>
        <b/>
        <sz val="12"/>
        <rFont val="Times New Roman"/>
        <charset val="134"/>
      </rPr>
      <t>)</t>
    </r>
  </si>
  <si>
    <t>①“被投资单位名称”指股票发行单位全称；</t>
  </si>
  <si>
    <t>②“股票名称”指该股票标准简称，包括代码，如太极集团600129；</t>
  </si>
  <si>
    <t>③“股票性质”指填列国家股、法人股或流通股；</t>
  </si>
  <si>
    <t>④“投资日期”指企业购买股票的日期或以其他方式(如非货币性交易换入、以债权换入等)取得股权的协议转让日期，非股票发行日期；</t>
  </si>
  <si>
    <t>⑤持股比例指所持股数量占发行总股本数的比例，如果少量购买，则不填此栏。</t>
  </si>
  <si>
    <r>
      <rPr>
        <b/>
        <sz val="12"/>
        <rFont val="Times New Roman"/>
        <charset val="134"/>
      </rPr>
      <t>(5)</t>
    </r>
    <r>
      <rPr>
        <b/>
        <sz val="12"/>
        <rFont val="仿宋_GB2312"/>
        <charset val="134"/>
      </rPr>
      <t>表</t>
    </r>
    <r>
      <rPr>
        <b/>
        <sz val="12"/>
        <rFont val="Times New Roman"/>
        <charset val="134"/>
      </rPr>
      <t xml:space="preserve">3-2-2 </t>
    </r>
    <r>
      <rPr>
        <b/>
        <sz val="12"/>
        <rFont val="仿宋_GB2312"/>
        <charset val="134"/>
      </rPr>
      <t>交易性金融资产</t>
    </r>
    <r>
      <rPr>
        <b/>
        <sz val="12"/>
        <rFont val="Times New Roman"/>
        <charset val="134"/>
      </rPr>
      <t>—</t>
    </r>
    <r>
      <rPr>
        <b/>
        <sz val="12"/>
        <rFont val="仿宋_GB2312"/>
        <charset val="134"/>
      </rPr>
      <t>债券投资</t>
    </r>
  </si>
  <si>
    <t>债券种类可以按用途（分基建债券、电力债券、专项债券）填列，其他填表情况同表3-2-1。</t>
  </si>
  <si>
    <r>
      <rPr>
        <b/>
        <sz val="12"/>
        <rFont val="Times New Roman"/>
        <charset val="134"/>
      </rPr>
      <t>(6)</t>
    </r>
    <r>
      <rPr>
        <b/>
        <sz val="12"/>
        <rFont val="仿宋_GB2312"/>
        <charset val="134"/>
      </rPr>
      <t>表</t>
    </r>
    <r>
      <rPr>
        <b/>
        <sz val="12"/>
        <rFont val="Times New Roman"/>
        <charset val="134"/>
      </rPr>
      <t xml:space="preserve">3-3 </t>
    </r>
    <r>
      <rPr>
        <b/>
        <sz val="12"/>
        <rFont val="仿宋_GB2312"/>
        <charset val="134"/>
      </rPr>
      <t>应收票据</t>
    </r>
  </si>
  <si>
    <t>①“户名”指债务人的户名全称；</t>
  </si>
  <si>
    <t>②“出票日期”指签发该票据的日期---年月日。</t>
  </si>
  <si>
    <t>注意事项：对于逾期未收回的应收票据，请在“备注”栏中标明未收回的原因；“涉及法律诉讼”的款项、欠款单位为关联方或内部往来的款项、用于质押的应收票据等应分别在“备注”栏中予以说明。</t>
  </si>
  <si>
    <r>
      <rPr>
        <b/>
        <sz val="12"/>
        <rFont val="Times New Roman"/>
        <charset val="134"/>
      </rPr>
      <t>(7)</t>
    </r>
    <r>
      <rPr>
        <b/>
        <sz val="12"/>
        <rFont val="仿宋_GB2312"/>
        <charset val="134"/>
      </rPr>
      <t>表</t>
    </r>
    <r>
      <rPr>
        <b/>
        <sz val="12"/>
        <rFont val="Times New Roman"/>
        <charset val="134"/>
      </rPr>
      <t>3-4</t>
    </r>
    <r>
      <rPr>
        <b/>
        <sz val="12"/>
        <rFont val="仿宋_GB2312"/>
        <charset val="134"/>
      </rPr>
      <t>应收帐款</t>
    </r>
  </si>
  <si>
    <t>①“业务内容”：指发生应收帐款的相应业务名称，应收帐款不分金额大小一律按照债务人和业务内容逐笔填列，不能出现其他；</t>
  </si>
  <si>
    <t>②“发生日期”：对滚动发生额可按照基准日前最后一次应收帐款发生额的月份月末余额填列；</t>
  </si>
  <si>
    <t>③“帐龄”：按年数填列，如8个月，填写1年以内;一年零4个月，填写1-2年，依此类推</t>
  </si>
  <si>
    <t>④欠款单位名称应填列全称，不应以地名或不明确的简称代替；</t>
  </si>
  <si>
    <t>⑤欠款单位为关联方或内部单位的，分开填列。</t>
  </si>
  <si>
    <r>
      <rPr>
        <b/>
        <sz val="12"/>
        <rFont val="Times New Roman"/>
        <charset val="134"/>
      </rPr>
      <t>(8)</t>
    </r>
    <r>
      <rPr>
        <b/>
        <sz val="12"/>
        <rFont val="仿宋_GB2312"/>
        <charset val="134"/>
      </rPr>
      <t>表</t>
    </r>
    <r>
      <rPr>
        <b/>
        <sz val="12"/>
        <rFont val="Times New Roman"/>
        <charset val="134"/>
      </rPr>
      <t xml:space="preserve">3-5 </t>
    </r>
    <r>
      <rPr>
        <b/>
        <sz val="12"/>
        <rFont val="仿宋_GB2312"/>
        <charset val="134"/>
      </rPr>
      <t>预付帐款</t>
    </r>
  </si>
  <si>
    <t>参照表3-4。</t>
  </si>
  <si>
    <t>对预付设备款所涉及的实物已到货安装、使用，在清查时应注意与实物管理部门核对，以免出现重复申报或资产非真实盘盈。</t>
  </si>
  <si>
    <r>
      <rPr>
        <b/>
        <sz val="12"/>
        <rFont val="Times New Roman"/>
        <charset val="134"/>
      </rPr>
      <t>(9)</t>
    </r>
    <r>
      <rPr>
        <b/>
        <sz val="12"/>
        <rFont val="仿宋_GB2312"/>
        <charset val="134"/>
      </rPr>
      <t>表</t>
    </r>
    <r>
      <rPr>
        <b/>
        <sz val="12"/>
        <rFont val="Times New Roman"/>
        <charset val="134"/>
      </rPr>
      <t xml:space="preserve">3-7 </t>
    </r>
    <r>
      <rPr>
        <b/>
        <sz val="12"/>
        <rFont val="仿宋_GB2312"/>
        <charset val="134"/>
      </rPr>
      <t>应收股利</t>
    </r>
  </si>
  <si>
    <t>“发生日期”栏所指的是利润或股利分配时间；</t>
  </si>
  <si>
    <t>“股利所属期间”指股利发生的期间，如2002年应收2001年的股利，则该栏目填写“2001年度”。</t>
  </si>
  <si>
    <r>
      <rPr>
        <b/>
        <sz val="12"/>
        <rFont val="Times New Roman"/>
        <charset val="134"/>
      </rPr>
      <t>(10)</t>
    </r>
    <r>
      <rPr>
        <b/>
        <sz val="12"/>
        <rFont val="仿宋_GB2312"/>
        <charset val="134"/>
      </rPr>
      <t>表</t>
    </r>
    <r>
      <rPr>
        <b/>
        <sz val="12"/>
        <rFont val="Times New Roman"/>
        <charset val="134"/>
      </rPr>
      <t xml:space="preserve">3-6 </t>
    </r>
    <r>
      <rPr>
        <b/>
        <sz val="12"/>
        <rFont val="仿宋_GB2312"/>
        <charset val="134"/>
      </rPr>
      <t>应收利息</t>
    </r>
  </si>
  <si>
    <t>参照表3-5。</t>
  </si>
  <si>
    <r>
      <rPr>
        <b/>
        <sz val="12"/>
        <rFont val="Times New Roman"/>
        <charset val="134"/>
      </rPr>
      <t>(11)</t>
    </r>
    <r>
      <rPr>
        <b/>
        <sz val="12"/>
        <rFont val="仿宋_GB2312"/>
        <charset val="134"/>
      </rPr>
      <t>表</t>
    </r>
    <r>
      <rPr>
        <b/>
        <sz val="12"/>
        <rFont val="Times New Roman"/>
        <charset val="134"/>
      </rPr>
      <t xml:space="preserve">3-8 </t>
    </r>
    <r>
      <rPr>
        <b/>
        <sz val="12"/>
        <rFont val="仿宋_GB2312"/>
        <charset val="134"/>
      </rPr>
      <t>其他应收款</t>
    </r>
  </si>
  <si>
    <r>
      <rPr>
        <b/>
        <sz val="12"/>
        <rFont val="Times New Roman"/>
        <charset val="134"/>
      </rPr>
      <t>(12)</t>
    </r>
    <r>
      <rPr>
        <b/>
        <sz val="12"/>
        <rFont val="仿宋_GB2312"/>
        <charset val="134"/>
      </rPr>
      <t>表</t>
    </r>
    <r>
      <rPr>
        <b/>
        <sz val="12"/>
        <rFont val="Times New Roman"/>
        <charset val="134"/>
      </rPr>
      <t>3-9-1</t>
    </r>
    <r>
      <rPr>
        <b/>
        <sz val="12"/>
        <rFont val="仿宋_GB2312"/>
        <charset val="134"/>
      </rPr>
      <t>至</t>
    </r>
    <r>
      <rPr>
        <b/>
        <sz val="12"/>
        <rFont val="Times New Roman"/>
        <charset val="134"/>
      </rPr>
      <t xml:space="preserve">3-9-8 </t>
    </r>
    <r>
      <rPr>
        <b/>
        <sz val="12"/>
        <rFont val="仿宋_GB2312"/>
        <charset val="134"/>
      </rPr>
      <t>存货类</t>
    </r>
  </si>
  <si>
    <t>①存货类原则上按名称或规格型号逐个填列，但如数量过多，则可按小类填列；</t>
  </si>
  <si>
    <t>②按类填列的存货“单价”指平均单价(为倒算值)，即“数量”乘以“单价”，应等于“金额”；</t>
  </si>
  <si>
    <t>③对于按计划成本入帐的存货，在该科目的倒数第二行填列材料成本差异；</t>
  </si>
  <si>
    <t>④对帐面已没有反映的在用低值易耗品，可根据实际情况填列对生产经营较重要的工具且价值量较大的物品，如仪器仪表等。</t>
  </si>
  <si>
    <t xml:space="preserve">⑤如原材料存在损毁、变质现象，应在“备注”栏中注明，并说明库存时间；产成品及分期收款发出商品应按畅销、正常、勉强销售、滞销几种情况在适销程度栏打钩；已发出但未作帐务处理的，在备注栏注明产品去向；对残次、冷背、呆滞的产成品(库存商品)也在备注栏注明；低值易耗品不采用一次摊销法摊销时，在备注栏中作出说明。
</t>
  </si>
  <si>
    <r>
      <rPr>
        <b/>
        <sz val="12"/>
        <rFont val="Times New Roman"/>
        <charset val="134"/>
      </rPr>
      <t>(13)</t>
    </r>
    <r>
      <rPr>
        <b/>
        <sz val="12"/>
        <rFont val="仿宋_GB2312"/>
        <charset val="134"/>
      </rPr>
      <t>表</t>
    </r>
    <r>
      <rPr>
        <b/>
        <sz val="12"/>
        <rFont val="Times New Roman"/>
        <charset val="134"/>
      </rPr>
      <t xml:space="preserve">3--10 </t>
    </r>
    <r>
      <rPr>
        <b/>
        <sz val="12"/>
        <rFont val="仿宋_GB2312"/>
        <charset val="134"/>
      </rPr>
      <t>合同资产</t>
    </r>
  </si>
  <si>
    <r>
      <rPr>
        <b/>
        <sz val="12"/>
        <rFont val="Times New Roman"/>
        <charset val="134"/>
      </rPr>
      <t>(14)</t>
    </r>
    <r>
      <rPr>
        <b/>
        <sz val="12"/>
        <rFont val="仿宋_GB2312"/>
        <charset val="134"/>
      </rPr>
      <t>表</t>
    </r>
    <r>
      <rPr>
        <b/>
        <sz val="12"/>
        <rFont val="Times New Roman"/>
        <charset val="134"/>
      </rPr>
      <t xml:space="preserve">3--11 </t>
    </r>
    <r>
      <rPr>
        <b/>
        <sz val="12"/>
        <rFont val="仿宋_GB2312"/>
        <charset val="134"/>
      </rPr>
      <t>一年内到期的非流动资产</t>
    </r>
  </si>
  <si>
    <t>按照不同的项目内容逐笔填写。</t>
  </si>
  <si>
    <r>
      <rPr>
        <b/>
        <sz val="12"/>
        <rFont val="Times New Roman"/>
        <charset val="134"/>
      </rPr>
      <t>(15)</t>
    </r>
    <r>
      <rPr>
        <b/>
        <sz val="12"/>
        <rFont val="仿宋_GB2312"/>
        <charset val="134"/>
      </rPr>
      <t>表</t>
    </r>
    <r>
      <rPr>
        <b/>
        <sz val="12"/>
        <rFont val="Times New Roman"/>
        <charset val="134"/>
      </rPr>
      <t xml:space="preserve">3--12 </t>
    </r>
    <r>
      <rPr>
        <b/>
        <sz val="12"/>
        <rFont val="仿宋_GB2312"/>
        <charset val="134"/>
      </rPr>
      <t>其他流动资产</t>
    </r>
  </si>
  <si>
    <r>
      <rPr>
        <b/>
        <sz val="14"/>
        <rFont val="Times New Roman"/>
        <charset val="134"/>
      </rPr>
      <t>2.</t>
    </r>
    <r>
      <rPr>
        <b/>
        <sz val="14"/>
        <rFont val="黑体"/>
        <charset val="134"/>
      </rPr>
      <t>非流动资产填表说明</t>
    </r>
    <r>
      <rPr>
        <b/>
        <sz val="14"/>
        <rFont val="Times New Roman"/>
        <charset val="134"/>
      </rPr>
      <t>(</t>
    </r>
    <r>
      <rPr>
        <b/>
        <sz val="14"/>
        <rFont val="黑体"/>
        <charset val="134"/>
      </rPr>
      <t>表</t>
    </r>
    <r>
      <rPr>
        <b/>
        <sz val="14"/>
        <rFont val="Times New Roman"/>
        <charset val="134"/>
      </rPr>
      <t>4--1</t>
    </r>
    <r>
      <rPr>
        <b/>
        <sz val="14"/>
        <rFont val="黑体"/>
        <charset val="134"/>
      </rPr>
      <t>至</t>
    </r>
    <r>
      <rPr>
        <b/>
        <sz val="14"/>
        <rFont val="Times New Roman"/>
        <charset val="134"/>
      </rPr>
      <t>4--17)</t>
    </r>
  </si>
  <si>
    <r>
      <rPr>
        <b/>
        <sz val="12"/>
        <rFont val="Times New Roman"/>
        <charset val="134"/>
      </rPr>
      <t>(1)</t>
    </r>
    <r>
      <rPr>
        <b/>
        <sz val="12"/>
        <rFont val="仿宋_GB2312"/>
        <charset val="134"/>
      </rPr>
      <t>表</t>
    </r>
    <r>
      <rPr>
        <b/>
        <sz val="12"/>
        <rFont val="Times New Roman"/>
        <charset val="134"/>
      </rPr>
      <t xml:space="preserve">4--1 </t>
    </r>
    <r>
      <rPr>
        <b/>
        <sz val="12"/>
        <rFont val="仿宋_GB2312"/>
        <charset val="134"/>
      </rPr>
      <t>可供出售金融资产</t>
    </r>
  </si>
  <si>
    <t>*******</t>
  </si>
  <si>
    <r>
      <rPr>
        <b/>
        <sz val="12"/>
        <rFont val="Times New Roman"/>
        <charset val="134"/>
      </rPr>
      <t>(2)</t>
    </r>
    <r>
      <rPr>
        <b/>
        <sz val="12"/>
        <rFont val="仿宋_GB2312"/>
        <charset val="134"/>
      </rPr>
      <t>表</t>
    </r>
    <r>
      <rPr>
        <b/>
        <sz val="12"/>
        <rFont val="Times New Roman"/>
        <charset val="134"/>
      </rPr>
      <t xml:space="preserve">4--2 </t>
    </r>
    <r>
      <rPr>
        <b/>
        <sz val="12"/>
        <rFont val="仿宋_GB2312"/>
        <charset val="134"/>
      </rPr>
      <t>持有至到期投资</t>
    </r>
  </si>
  <si>
    <t>可参照3－2－1股票或表3－2－2债券投资明细表内容进行填列；</t>
  </si>
  <si>
    <r>
      <rPr>
        <b/>
        <sz val="12"/>
        <rFont val="Times New Roman"/>
        <charset val="134"/>
      </rPr>
      <t>(3)</t>
    </r>
    <r>
      <rPr>
        <b/>
        <sz val="12"/>
        <rFont val="仿宋_GB2312"/>
        <charset val="134"/>
      </rPr>
      <t>表</t>
    </r>
    <r>
      <rPr>
        <b/>
        <sz val="12"/>
        <rFont val="Times New Roman"/>
        <charset val="134"/>
      </rPr>
      <t xml:space="preserve">4--3 </t>
    </r>
    <r>
      <rPr>
        <b/>
        <sz val="12"/>
        <rFont val="仿宋_GB2312"/>
        <charset val="134"/>
      </rPr>
      <t>长期应收款</t>
    </r>
  </si>
  <si>
    <t>******</t>
  </si>
  <si>
    <r>
      <rPr>
        <b/>
        <sz val="12"/>
        <rFont val="Times New Roman"/>
        <charset val="134"/>
      </rPr>
      <t>(4)</t>
    </r>
    <r>
      <rPr>
        <b/>
        <sz val="12"/>
        <rFont val="仿宋_GB2312"/>
        <charset val="134"/>
      </rPr>
      <t>表</t>
    </r>
    <r>
      <rPr>
        <b/>
        <sz val="12"/>
        <rFont val="Times New Roman"/>
        <charset val="134"/>
      </rPr>
      <t xml:space="preserve">4--4 </t>
    </r>
    <r>
      <rPr>
        <b/>
        <sz val="12"/>
        <rFont val="仿宋_GB2312"/>
        <charset val="134"/>
      </rPr>
      <t>长期股权投资</t>
    </r>
  </si>
  <si>
    <t>对于有特殊约定的长期投资，在备注栏简述约定的内容。</t>
  </si>
  <si>
    <r>
      <rPr>
        <b/>
        <sz val="12"/>
        <rFont val="Times New Roman"/>
        <charset val="134"/>
      </rPr>
      <t>(5)</t>
    </r>
    <r>
      <rPr>
        <b/>
        <sz val="12"/>
        <rFont val="仿宋_GB2312"/>
        <charset val="134"/>
      </rPr>
      <t>表</t>
    </r>
    <r>
      <rPr>
        <b/>
        <sz val="12"/>
        <rFont val="Times New Roman"/>
        <charset val="134"/>
      </rPr>
      <t xml:space="preserve">4--5 </t>
    </r>
    <r>
      <rPr>
        <b/>
        <sz val="12"/>
        <rFont val="仿宋_GB2312"/>
        <charset val="134"/>
      </rPr>
      <t>投资性房地产</t>
    </r>
  </si>
  <si>
    <t>结合资产类别填报土地或房屋资产相关项目，具体填要求同5－1－1房屋建筑物或表5－3土地评估明细表相关要求。</t>
  </si>
  <si>
    <r>
      <rPr>
        <b/>
        <sz val="12"/>
        <rFont val="Times New Roman"/>
        <charset val="134"/>
      </rPr>
      <t>(6)</t>
    </r>
    <r>
      <rPr>
        <b/>
        <sz val="12"/>
        <rFont val="仿宋_GB2312"/>
        <charset val="134"/>
      </rPr>
      <t>表</t>
    </r>
    <r>
      <rPr>
        <b/>
        <sz val="12"/>
        <rFont val="Times New Roman"/>
        <charset val="134"/>
      </rPr>
      <t xml:space="preserve">4--6 </t>
    </r>
    <r>
      <rPr>
        <b/>
        <sz val="12"/>
        <rFont val="仿宋_GB2312"/>
        <charset val="134"/>
      </rPr>
      <t>固定资产</t>
    </r>
  </si>
  <si>
    <r>
      <rPr>
        <b/>
        <sz val="12"/>
        <rFont val="Times New Roman"/>
        <charset val="134"/>
      </rPr>
      <t>1)</t>
    </r>
    <r>
      <rPr>
        <b/>
        <sz val="12"/>
        <rFont val="仿宋_GB2312"/>
        <charset val="134"/>
      </rPr>
      <t>表</t>
    </r>
    <r>
      <rPr>
        <b/>
        <sz val="12"/>
        <rFont val="Times New Roman"/>
        <charset val="134"/>
      </rPr>
      <t>4-6-1</t>
    </r>
    <r>
      <rPr>
        <b/>
        <sz val="12"/>
        <rFont val="仿宋_GB2312"/>
        <charset val="134"/>
      </rPr>
      <t>，固定资产</t>
    </r>
    <r>
      <rPr>
        <b/>
        <sz val="12"/>
        <rFont val="Times New Roman"/>
        <charset val="134"/>
      </rPr>
      <t>—</t>
    </r>
    <r>
      <rPr>
        <b/>
        <sz val="12"/>
        <rFont val="仿宋_GB2312"/>
        <charset val="134"/>
      </rPr>
      <t>房屋建筑物清查评估明细表</t>
    </r>
  </si>
  <si>
    <t>如因故几项建筑物无法分别标明帐面价值,可统一填写帐面价值,但实物需逐栋填列。</t>
  </si>
  <si>
    <t>“房产证号及对应土地证号”为房产证及土地证上标明的号码，应填写齐全；</t>
  </si>
  <si>
    <t>“建筑物名称”一栏是指该栋房屋现用名称；</t>
  </si>
  <si>
    <t>“用途”指该建筑物目前的用途，如用于生产、办公等；</t>
  </si>
  <si>
    <t>“建筑结构”一栏是指该栋建筑物的建筑结构形式，须填写与现在实际结构状况相一致的名称。</t>
  </si>
  <si>
    <t>现将各种类型结构含义分述如下：</t>
  </si>
  <si>
    <t>A.框架结构，指钢筋混凝土柱、梁、板整体浇注的结构，包括钢筋混凝土预制柱、梁、结点后浇的刚性结点框架结构；表中填写“框架“。</t>
  </si>
  <si>
    <t>B.框剪结构，指钢筋混凝土柱、梁、板、剪力墙现浇的整体结构；表中填写“框剪 “。</t>
  </si>
  <si>
    <t>C.排架结构，一般指预制钢筋混凝土柱、吊车梁、屋架或屋面斜梁的装配式结构，其中屋架可以是钢筋混凝土或钢屋架。表中填写“排架“。</t>
  </si>
  <si>
    <t>D.砖混结构，以砖砌体及钢筋混凝土梁、构造柱、楼板为混合承重体系的结构类型。以砖柱为竖向承重构件的砖排架结构并入“砖混结构”类型内。表中填写“砖混“。</t>
  </si>
  <si>
    <t>E.砖木结构，指砖墙、砖柱及木屋架为联合承重体的结构类型，屋面必须是木屋面板及挂瓦的作法。表中填写“砖木“。</t>
  </si>
  <si>
    <t>F.简易结构，指屋架为轻型钢架或简易木屋架上面直接安设玻璃钢瓦或瓦楞铁皮瓦的简易结构。表中填写“简易“。</t>
  </si>
  <si>
    <t>G.钢棚结构，指无围护墙，或半截围护墙，屋面为轻型钢架搁置的砖柱或轻钢支柱上的棚类结构。表中填写“钢棚“。</t>
  </si>
  <si>
    <t>对于上述结构中，“钢棚结构”属于临时建筑，一般不办理房产证，故该类型的项目一律填在“构筑物”评估表中。</t>
  </si>
  <si>
    <t>在填写结构类型时，一律以上述规定为准，原帐面填写的类型名称与本规定不一致时，应按本规定进行更改。</t>
  </si>
  <si>
    <t>“建筑面积”一栏是指纳入评估范围的建筑物的建筑面积，应同房产证或购房合同面积相一致，如无房产证，填写工程竣工决算书上的面积数，否则就需要重新丈量；对改建、扩建已改变了原有建筑面积，应以现在实有的建筑面积填报，但必须在备注中加以说明，应注意在增加面积的同时，应增加帐面原值及净值。如增加面积的价值未入帐，应在备注中注明未入帐部分的建筑面积。</t>
  </si>
  <si>
    <t>“建成年月”为竣工时间；</t>
  </si>
  <si>
    <t>“成本单价”一栏是指帐面原值与“建筑面积”的比值。
对于盘盈、盘亏、毁损、报废、闲置等非正常资产状况应在备注栏中说明！</t>
  </si>
  <si>
    <r>
      <rPr>
        <b/>
        <sz val="12"/>
        <rFont val="Times New Roman"/>
        <charset val="134"/>
      </rPr>
      <t>2)</t>
    </r>
    <r>
      <rPr>
        <b/>
        <sz val="12"/>
        <rFont val="仿宋_GB2312"/>
        <charset val="134"/>
      </rPr>
      <t>表</t>
    </r>
    <r>
      <rPr>
        <b/>
        <sz val="12"/>
        <rFont val="Times New Roman"/>
        <charset val="134"/>
      </rPr>
      <t>4-6-2</t>
    </r>
    <r>
      <rPr>
        <b/>
        <sz val="12"/>
        <rFont val="仿宋_GB2312"/>
        <charset val="134"/>
      </rPr>
      <t>，固定资产</t>
    </r>
    <r>
      <rPr>
        <b/>
        <sz val="12"/>
        <rFont val="Times New Roman"/>
        <charset val="134"/>
      </rPr>
      <t>—</t>
    </r>
    <r>
      <rPr>
        <b/>
        <sz val="12"/>
        <rFont val="仿宋_GB2312"/>
        <charset val="134"/>
      </rPr>
      <t>构筑物及其他辅助设施清查评估明细表</t>
    </r>
  </si>
  <si>
    <t>构筑物指与建筑物相匹配的场地、水池、围墙、道路等设施。</t>
  </si>
  <si>
    <t>各项目填写要求如下：</t>
  </si>
  <si>
    <r>
      <rPr>
        <sz val="14"/>
        <rFont val="仿宋_GB2312"/>
        <charset val="134"/>
      </rPr>
      <t>(1)水池：单位“个”，材质：砖、钢筋砼等，规格：外形</t>
    </r>
    <r>
      <rPr>
        <sz val="14"/>
        <rFont val="Times New Roman"/>
        <charset val="134"/>
      </rPr>
      <t>”</t>
    </r>
    <r>
      <rPr>
        <sz val="14"/>
        <rFont val="仿宋_GB2312"/>
        <charset val="134"/>
      </rPr>
      <t>长l</t>
    </r>
    <r>
      <rPr>
        <sz val="14"/>
        <rFont val="Symbol"/>
        <charset val="2"/>
      </rPr>
      <t>´</t>
    </r>
    <r>
      <rPr>
        <sz val="14"/>
        <rFont val="仿宋_GB2312"/>
        <charset val="134"/>
      </rPr>
      <t>宽b</t>
    </r>
    <r>
      <rPr>
        <sz val="14"/>
        <rFont val="Symbol"/>
        <charset val="2"/>
      </rPr>
      <t>´</t>
    </r>
    <r>
      <rPr>
        <sz val="14"/>
        <rFont val="仿宋_GB2312"/>
        <charset val="134"/>
      </rPr>
      <t>高h(m)</t>
    </r>
    <r>
      <rPr>
        <sz val="14"/>
        <rFont val="Times New Roman"/>
        <charset val="134"/>
      </rPr>
      <t>”</t>
    </r>
    <r>
      <rPr>
        <sz val="14"/>
        <rFont val="仿宋_GB2312"/>
        <charset val="134"/>
      </rPr>
      <t>，</t>
    </r>
    <r>
      <rPr>
        <sz val="14"/>
        <rFont val="Times New Roman"/>
        <charset val="134"/>
      </rPr>
      <t>”</t>
    </r>
    <r>
      <rPr>
        <sz val="14"/>
        <rFont val="仿宋_GB2312"/>
        <charset val="134"/>
      </rPr>
      <t>容积m3</t>
    </r>
    <r>
      <rPr>
        <sz val="14"/>
        <rFont val="Times New Roman"/>
        <charset val="134"/>
      </rPr>
      <t>”</t>
    </r>
    <r>
      <rPr>
        <sz val="14"/>
        <rFont val="仿宋_GB2312"/>
        <charset val="134"/>
      </rPr>
      <t>,有盖或无盖；例如15</t>
    </r>
    <r>
      <rPr>
        <sz val="14"/>
        <rFont val="Symbol"/>
        <charset val="2"/>
      </rPr>
      <t>´</t>
    </r>
    <r>
      <rPr>
        <sz val="14"/>
        <rFont val="仿宋_GB2312"/>
        <charset val="134"/>
      </rPr>
      <t>55</t>
    </r>
    <r>
      <rPr>
        <sz val="14"/>
        <rFont val="Symbol"/>
        <charset val="2"/>
      </rPr>
      <t>´</t>
    </r>
    <r>
      <rPr>
        <sz val="14"/>
        <rFont val="仿宋_GB2312"/>
        <charset val="134"/>
      </rPr>
      <t>30，22m3，有盖。</t>
    </r>
  </si>
  <si>
    <r>
      <rPr>
        <sz val="14"/>
        <rFont val="仿宋_GB2312"/>
        <charset val="134"/>
      </rPr>
      <t>(2)烟囱、水塔：单位：“座”，材质：“砖，钢筋砼”等，规格：“高h</t>
    </r>
    <r>
      <rPr>
        <sz val="14"/>
        <rFont val="Symbol"/>
        <charset val="2"/>
      </rPr>
      <t>´</t>
    </r>
    <r>
      <rPr>
        <sz val="14"/>
        <rFont val="仿宋_GB2312"/>
        <charset val="134"/>
      </rPr>
      <t>上口直径(m)。”例： 60</t>
    </r>
    <r>
      <rPr>
        <sz val="14"/>
        <rFont val="Symbol"/>
        <charset val="2"/>
      </rPr>
      <t>´</t>
    </r>
    <r>
      <rPr>
        <sz val="14"/>
        <rFont val="仿宋_GB2312"/>
        <charset val="134"/>
      </rPr>
      <t>2.5</t>
    </r>
  </si>
  <si>
    <r>
      <rPr>
        <sz val="14"/>
        <rFont val="仿宋_GB2312"/>
        <charset val="134"/>
      </rPr>
      <t>(3)框架：单位：“座”或“t”(用于钢框架)、材质：“钢筋砼”或“钢结构”等，规格：“长l</t>
    </r>
    <r>
      <rPr>
        <sz val="14"/>
        <rFont val="Symbol"/>
        <charset val="2"/>
      </rPr>
      <t>´</t>
    </r>
    <r>
      <rPr>
        <sz val="14"/>
        <rFont val="仿宋_GB2312"/>
        <charset val="134"/>
      </rPr>
      <t>宽b</t>
    </r>
    <r>
      <rPr>
        <sz val="14"/>
        <rFont val="Symbol"/>
        <charset val="2"/>
      </rPr>
      <t>´</t>
    </r>
    <r>
      <rPr>
        <sz val="14"/>
        <rFont val="仿宋_GB2312"/>
        <charset val="134"/>
      </rPr>
      <t>高h(m)”例：120</t>
    </r>
    <r>
      <rPr>
        <sz val="14"/>
        <rFont val="Symbol"/>
        <charset val="2"/>
      </rPr>
      <t>´</t>
    </r>
    <r>
      <rPr>
        <sz val="14"/>
        <rFont val="仿宋_GB2312"/>
        <charset val="134"/>
      </rPr>
      <t>18</t>
    </r>
    <r>
      <rPr>
        <sz val="14"/>
        <rFont val="Symbol"/>
        <charset val="2"/>
      </rPr>
      <t>´</t>
    </r>
    <r>
      <rPr>
        <sz val="14"/>
        <rFont val="仿宋_GB2312"/>
        <charset val="134"/>
      </rPr>
      <t>50</t>
    </r>
  </si>
  <si>
    <r>
      <rPr>
        <sz val="14"/>
        <rFont val="仿宋_GB2312"/>
        <charset val="134"/>
      </rPr>
      <t>(4)水井：单位：“口”、材质：“砖、钢筋砼”等，规格：深h</t>
    </r>
    <r>
      <rPr>
        <sz val="14"/>
        <rFont val="Symbol"/>
        <charset val="2"/>
      </rPr>
      <t>´</t>
    </r>
    <r>
      <rPr>
        <sz val="14"/>
        <rFont val="仿宋_GB2312"/>
        <charset val="134"/>
      </rPr>
      <t>上口直径D(m)；例：60</t>
    </r>
    <r>
      <rPr>
        <sz val="14"/>
        <rFont val="Symbol"/>
        <charset val="2"/>
      </rPr>
      <t>´</t>
    </r>
    <r>
      <rPr>
        <sz val="14"/>
        <rFont val="仿宋_GB2312"/>
        <charset val="134"/>
      </rPr>
      <t>2；</t>
    </r>
  </si>
  <si>
    <r>
      <rPr>
        <sz val="14"/>
        <rFont val="仿宋_GB2312"/>
        <charset val="134"/>
      </rPr>
      <t>(5)道路：单位“m</t>
    </r>
    <r>
      <rPr>
        <sz val="14"/>
        <rFont val="Times New Roman"/>
        <charset val="134"/>
      </rPr>
      <t>”</t>
    </r>
    <r>
      <rPr>
        <sz val="14"/>
        <rFont val="仿宋_GB2312"/>
        <charset val="134"/>
      </rPr>
      <t>,材质:“砼面、沥青面、砖面”等，规格：“宽b(m)，δ厚(mm)”，例：b =6m，δ=200mm；</t>
    </r>
  </si>
  <si>
    <t>(6)围墙：单位“m”，材质:“砖砌、砖铁栏杆”等，规格：“高h(m),例：h=2 m，对于砖墙还应填写墙厚，例：h=2m，δ=240(mm)；</t>
  </si>
  <si>
    <r>
      <rPr>
        <sz val="14"/>
        <rFont val="仿宋_GB2312"/>
        <charset val="134"/>
      </rPr>
      <t>(7)地沟：单位“m”，材质：“砖、砼”等，规格：“宽b</t>
    </r>
    <r>
      <rPr>
        <sz val="14"/>
        <rFont val="Symbol"/>
        <charset val="2"/>
      </rPr>
      <t>´</t>
    </r>
    <r>
      <rPr>
        <sz val="14"/>
        <rFont val="仿宋_GB2312"/>
        <charset val="134"/>
      </rPr>
      <t>深h(m)</t>
    </r>
    <r>
      <rPr>
        <sz val="14"/>
        <rFont val="Times New Roman"/>
        <charset val="134"/>
      </rPr>
      <t>”</t>
    </r>
    <r>
      <rPr>
        <sz val="14"/>
        <rFont val="仿宋_GB2312"/>
        <charset val="134"/>
      </rPr>
      <t>,例：5</t>
    </r>
    <r>
      <rPr>
        <sz val="14"/>
        <rFont val="Symbol"/>
        <charset val="2"/>
      </rPr>
      <t>´</t>
    </r>
    <r>
      <rPr>
        <sz val="14"/>
        <rFont val="仿宋_GB2312"/>
        <charset val="134"/>
      </rPr>
      <t>2；</t>
    </r>
  </si>
  <si>
    <t>(8)挡土墙：单位“m3”，材质:“毛石、砼”等。</t>
  </si>
  <si>
    <r>
      <rPr>
        <b/>
        <sz val="12"/>
        <rFont val="Times New Roman"/>
        <charset val="134"/>
      </rPr>
      <t>3)</t>
    </r>
    <r>
      <rPr>
        <sz val="12"/>
        <rFont val="黑体"/>
        <charset val="134"/>
      </rPr>
      <t>表</t>
    </r>
    <r>
      <rPr>
        <sz val="12"/>
        <rFont val="Times New Roman"/>
        <charset val="134"/>
      </rPr>
      <t>4-6-4</t>
    </r>
    <r>
      <rPr>
        <sz val="12"/>
        <rFont val="黑体"/>
        <charset val="134"/>
      </rPr>
      <t>，机器设备清查评估明细表</t>
    </r>
  </si>
  <si>
    <t>机器设备原则上按单台(套)填列，即每行只填一台(套)，如有5台（套）相同设备，应填写5行(因为即使购置与启用日期相同，其使用状况或技术状况可能不同)，但当存在同批购入、相同规格型号且使用环境及状况基本相同的多台（套）设备时，可合并填列,并将数量填入数量栏；</t>
  </si>
  <si>
    <t>如购置时为整套购入，可在该设备起始行相应列填写该设备的名称及帐面值（填写整套设备的价值），在其下面各行分别填列该套设备的明细项。</t>
  </si>
  <si>
    <t>对停用、不需用、待报废、淘汰、盘亏、盘盈、二手设备等应在备注栏标明。</t>
  </si>
  <si>
    <t>“设备名称”、“规格型号”、“生产厂家”要按设备铭牌填写。</t>
  </si>
  <si>
    <t>“启用年月”指机器设备的实际启用年月。</t>
  </si>
  <si>
    <t>“存放地点”填写最基层的单位。</t>
  </si>
  <si>
    <r>
      <rPr>
        <sz val="12"/>
        <rFont val="Times New Roman"/>
        <charset val="134"/>
      </rPr>
      <t>4)</t>
    </r>
    <r>
      <rPr>
        <sz val="12"/>
        <rFont val="黑体"/>
        <charset val="134"/>
      </rPr>
      <t>表</t>
    </r>
    <r>
      <rPr>
        <sz val="12"/>
        <rFont val="Times New Roman"/>
        <charset val="134"/>
      </rPr>
      <t>4</t>
    </r>
    <r>
      <rPr>
        <sz val="12"/>
        <rFont val="Times New Roman"/>
        <charset val="134"/>
      </rPr>
      <t>-</t>
    </r>
    <r>
      <rPr>
        <sz val="12"/>
        <rFont val="Times New Roman"/>
        <charset val="134"/>
      </rPr>
      <t>5</t>
    </r>
    <r>
      <rPr>
        <sz val="12"/>
        <rFont val="Times New Roman"/>
        <charset val="134"/>
      </rPr>
      <t>-</t>
    </r>
    <r>
      <rPr>
        <sz val="12"/>
        <rFont val="Times New Roman"/>
        <charset val="134"/>
      </rPr>
      <t>5</t>
    </r>
    <r>
      <rPr>
        <sz val="12"/>
        <rFont val="黑体"/>
        <charset val="134"/>
      </rPr>
      <t>，车辆清查评估明细表</t>
    </r>
  </si>
  <si>
    <t>车辆牌号指当地交管部门颁发的车辆牌照号；已行驶公里数可取整至百位即可，如53441公里或申报为“53400”；仪表盘、发动机等发生更换的应在备注栏注明。</t>
  </si>
  <si>
    <r>
      <rPr>
        <sz val="12"/>
        <rFont val="Times New Roman"/>
        <charset val="134"/>
      </rPr>
      <t>5)</t>
    </r>
    <r>
      <rPr>
        <sz val="12"/>
        <rFont val="黑体"/>
        <charset val="134"/>
      </rPr>
      <t>表</t>
    </r>
    <r>
      <rPr>
        <sz val="12"/>
        <rFont val="Times New Roman"/>
        <charset val="134"/>
      </rPr>
      <t>5</t>
    </r>
    <r>
      <rPr>
        <sz val="12"/>
        <rFont val="Times New Roman"/>
        <charset val="134"/>
      </rPr>
      <t>-</t>
    </r>
    <r>
      <rPr>
        <sz val="12"/>
        <rFont val="Times New Roman"/>
        <charset val="134"/>
      </rPr>
      <t>6</t>
    </r>
    <r>
      <rPr>
        <sz val="12"/>
        <rFont val="Times New Roman"/>
        <charset val="134"/>
      </rPr>
      <t>-</t>
    </r>
    <r>
      <rPr>
        <sz val="12"/>
        <rFont val="Times New Roman"/>
        <charset val="134"/>
      </rPr>
      <t>6</t>
    </r>
    <r>
      <rPr>
        <sz val="12"/>
        <rFont val="黑体"/>
        <charset val="134"/>
      </rPr>
      <t>，电子设备清查评估明细表</t>
    </r>
  </si>
  <si>
    <t>电子设备是指自动化办公设备及家用电器，如计算机、打印机、复印机、传真机、空调、冰柜、碎纸机、手机、寻呼机、电视机、音响设备、摄像机、开水器等。</t>
  </si>
  <si>
    <t>规格型号应填写主要技术参数(配置)，如电脑应填写主频、内存、硬盘、显示器；</t>
  </si>
  <si>
    <t>其他可参照表5-2-1填写。</t>
  </si>
  <si>
    <r>
      <rPr>
        <b/>
        <sz val="12"/>
        <rFont val="Times New Roman"/>
        <charset val="134"/>
      </rPr>
      <t>6)</t>
    </r>
    <r>
      <rPr>
        <sz val="12"/>
        <rFont val="宋体"/>
        <charset val="134"/>
      </rPr>
      <t>表</t>
    </r>
    <r>
      <rPr>
        <sz val="12"/>
        <rFont val="Times New Roman"/>
        <charset val="134"/>
      </rPr>
      <t>4</t>
    </r>
    <r>
      <rPr>
        <sz val="12"/>
        <rFont val="Times New Roman"/>
        <charset val="134"/>
      </rPr>
      <t>-</t>
    </r>
    <r>
      <rPr>
        <sz val="12"/>
        <rFont val="Times New Roman"/>
        <charset val="134"/>
      </rPr>
      <t>8</t>
    </r>
    <r>
      <rPr>
        <sz val="12"/>
        <rFont val="黑体"/>
        <charset val="134"/>
      </rPr>
      <t>，工程物资清查评估明细表</t>
    </r>
  </si>
  <si>
    <r>
      <rPr>
        <sz val="14"/>
        <rFont val="仿宋_GB2312"/>
        <charset val="134"/>
      </rPr>
      <t>工程物资的填列参照存货</t>
    </r>
    <r>
      <rPr>
        <sz val="14"/>
        <rFont val="Times New Roman"/>
        <charset val="134"/>
      </rPr>
      <t>--</t>
    </r>
    <r>
      <rPr>
        <sz val="14"/>
        <rFont val="仿宋_GB2312"/>
        <charset val="134"/>
      </rPr>
      <t>原材料。</t>
    </r>
  </si>
  <si>
    <r>
      <rPr>
        <sz val="12"/>
        <rFont val="Times New Roman"/>
        <charset val="134"/>
      </rPr>
      <t>7)</t>
    </r>
    <r>
      <rPr>
        <sz val="12"/>
        <rFont val="宋体"/>
        <charset val="134"/>
      </rPr>
      <t>表</t>
    </r>
    <r>
      <rPr>
        <sz val="12"/>
        <rFont val="Times New Roman"/>
        <charset val="134"/>
      </rPr>
      <t>4</t>
    </r>
    <r>
      <rPr>
        <sz val="12"/>
        <rFont val="Times New Roman"/>
        <charset val="134"/>
      </rPr>
      <t>-</t>
    </r>
    <r>
      <rPr>
        <sz val="12"/>
        <rFont val="Times New Roman"/>
        <charset val="134"/>
      </rPr>
      <t>7</t>
    </r>
    <r>
      <rPr>
        <sz val="12"/>
        <rFont val="Times New Roman"/>
        <charset val="134"/>
      </rPr>
      <t>-1</t>
    </r>
    <r>
      <rPr>
        <sz val="12"/>
        <rFont val="黑体"/>
        <charset val="134"/>
      </rPr>
      <t>，在建工程</t>
    </r>
    <r>
      <rPr>
        <sz val="12"/>
        <rFont val="Times New Roman"/>
        <charset val="134"/>
      </rPr>
      <t>—</t>
    </r>
    <r>
      <rPr>
        <sz val="12"/>
        <rFont val="仿宋_GB2312"/>
        <charset val="134"/>
      </rPr>
      <t>土建工程清查评估明细表</t>
    </r>
  </si>
  <si>
    <t>“付款比例”是指该工程评估基准日时已付金额与概算总投资额之比；</t>
  </si>
  <si>
    <t>“形象进度”是指该工程评估基准日的实际完工程度；</t>
  </si>
  <si>
    <t>在备注栏标注在建工程的施工状况，比如：停工项目、竣工项目、施工项目；如已完工但尚未进行竣工决算，也请在备注中标明。</t>
  </si>
  <si>
    <r>
      <rPr>
        <sz val="12"/>
        <rFont val="Times New Roman"/>
        <charset val="134"/>
      </rPr>
      <t xml:space="preserve">8) </t>
    </r>
    <r>
      <rPr>
        <sz val="12"/>
        <rFont val="黑体"/>
        <charset val="134"/>
      </rPr>
      <t>表</t>
    </r>
    <r>
      <rPr>
        <sz val="12"/>
        <rFont val="Times New Roman"/>
        <charset val="134"/>
      </rPr>
      <t>4</t>
    </r>
    <r>
      <rPr>
        <sz val="12"/>
        <rFont val="Times New Roman"/>
        <charset val="134"/>
      </rPr>
      <t>-</t>
    </r>
    <r>
      <rPr>
        <sz val="12"/>
        <rFont val="Times New Roman"/>
        <charset val="134"/>
      </rPr>
      <t>7</t>
    </r>
    <r>
      <rPr>
        <sz val="12"/>
        <rFont val="Times New Roman"/>
        <charset val="134"/>
      </rPr>
      <t>-2</t>
    </r>
    <r>
      <rPr>
        <sz val="12"/>
        <rFont val="黑体"/>
        <charset val="134"/>
      </rPr>
      <t>，在建工程</t>
    </r>
    <r>
      <rPr>
        <sz val="12"/>
        <rFont val="Times New Roman"/>
        <charset val="134"/>
      </rPr>
      <t>—</t>
    </r>
    <r>
      <rPr>
        <sz val="12"/>
        <rFont val="仿宋_GB2312"/>
        <charset val="134"/>
      </rPr>
      <t>设备安装工程清查评估明细表</t>
    </r>
  </si>
  <si>
    <t>“项目名称”应与安装合同所列示的项目名称一致；“设备名称”是指设备安装工程中包含设备的名称；</t>
  </si>
  <si>
    <t>“资金成本”指资本化的利息。</t>
  </si>
  <si>
    <t xml:space="preserve"> 请按照工程项目整理填列本表，不应按照财务入账时间顺序填列。</t>
  </si>
  <si>
    <r>
      <rPr>
        <b/>
        <sz val="12"/>
        <rFont val="Times New Roman"/>
        <charset val="134"/>
      </rPr>
      <t>9)</t>
    </r>
    <r>
      <rPr>
        <b/>
        <sz val="12"/>
        <rFont val="宋体"/>
        <charset val="134"/>
      </rPr>
      <t>土地使用权填表说明</t>
    </r>
    <r>
      <rPr>
        <b/>
        <sz val="12"/>
        <rFont val="Times New Roman"/>
        <charset val="134"/>
      </rPr>
      <t>(</t>
    </r>
    <r>
      <rPr>
        <b/>
        <sz val="12"/>
        <rFont val="宋体"/>
        <charset val="134"/>
      </rPr>
      <t>表</t>
    </r>
    <r>
      <rPr>
        <b/>
        <sz val="12"/>
        <rFont val="Times New Roman"/>
        <charset val="134"/>
      </rPr>
      <t>4-5</t>
    </r>
    <r>
      <rPr>
        <b/>
        <sz val="12"/>
        <rFont val="宋体"/>
        <charset val="134"/>
      </rPr>
      <t>投资性房地产中部分内容，</t>
    </r>
    <r>
      <rPr>
        <b/>
        <sz val="12"/>
        <rFont val="Times New Roman"/>
        <charset val="134"/>
      </rPr>
      <t>4-6-7</t>
    </r>
    <r>
      <rPr>
        <b/>
        <sz val="12"/>
        <rFont val="宋体"/>
        <charset val="134"/>
      </rPr>
      <t>固定资产土地，表</t>
    </r>
    <r>
      <rPr>
        <b/>
        <sz val="12"/>
        <rFont val="Times New Roman"/>
        <charset val="134"/>
      </rPr>
      <t>4-12-1</t>
    </r>
    <r>
      <rPr>
        <b/>
        <sz val="12"/>
        <rFont val="宋体"/>
        <charset val="134"/>
      </rPr>
      <t>无形资产土地</t>
    </r>
    <r>
      <rPr>
        <b/>
        <sz val="12"/>
        <rFont val="Times New Roman"/>
        <charset val="134"/>
      </rPr>
      <t>)</t>
    </r>
  </si>
  <si>
    <t>各表中土地使用权帐面值应按评估基准日财务帐列示的金额填列；</t>
  </si>
  <si>
    <t>“土地开发程度”指基准日达到的状态，如“七通一平”；</t>
  </si>
  <si>
    <t>“用地性质”指划拨地或出让地；</t>
  </si>
  <si>
    <t>“土地用途”指“工业、商业、住宅、综合”等；</t>
  </si>
  <si>
    <t>“宗地面积”指纳入本次评估范围的地块面积；</t>
  </si>
  <si>
    <t>“他项权利”指是否存在抵押等他项权利；</t>
  </si>
  <si>
    <t>“土地使用起始时间”是指第一个使用权人取得土地使用权的日期；</t>
  </si>
  <si>
    <t>如果有专业土地评估机构参与本项目，除帐面值以外的内容按土地评估机构的要求填列。</t>
  </si>
  <si>
    <r>
      <rPr>
        <b/>
        <sz val="12"/>
        <rFont val="Times New Roman"/>
        <charset val="134"/>
      </rPr>
      <t>10)</t>
    </r>
    <r>
      <rPr>
        <b/>
        <sz val="12"/>
        <rFont val="宋体"/>
        <charset val="134"/>
      </rPr>
      <t>表</t>
    </r>
    <r>
      <rPr>
        <b/>
        <sz val="12"/>
        <rFont val="Times New Roman"/>
        <charset val="134"/>
      </rPr>
      <t xml:space="preserve">4-9  </t>
    </r>
    <r>
      <rPr>
        <b/>
        <sz val="12"/>
        <rFont val="宋体"/>
        <charset val="134"/>
      </rPr>
      <t>固定资产清理清查评估明细表</t>
    </r>
  </si>
  <si>
    <t>此表根据具体内容分笔填列。</t>
  </si>
  <si>
    <r>
      <rPr>
        <b/>
        <sz val="12"/>
        <rFont val="Times New Roman"/>
        <charset val="134"/>
      </rPr>
      <t>(7)</t>
    </r>
    <r>
      <rPr>
        <b/>
        <sz val="12"/>
        <rFont val="仿宋_GB2312"/>
        <charset val="134"/>
      </rPr>
      <t>表</t>
    </r>
    <r>
      <rPr>
        <b/>
        <sz val="12"/>
        <rFont val="Times New Roman"/>
        <charset val="134"/>
      </rPr>
      <t xml:space="preserve">4-12-3  </t>
    </r>
    <r>
      <rPr>
        <b/>
        <sz val="12"/>
        <rFont val="仿宋_GB2312"/>
        <charset val="134"/>
      </rPr>
      <t>无形资产</t>
    </r>
    <r>
      <rPr>
        <b/>
        <sz val="12"/>
        <rFont val="Times New Roman"/>
        <charset val="134"/>
      </rPr>
      <t>—</t>
    </r>
    <r>
      <rPr>
        <b/>
        <sz val="12"/>
        <rFont val="仿宋_GB2312"/>
        <charset val="134"/>
      </rPr>
      <t>其他无形资产清查评估明细表</t>
    </r>
  </si>
  <si>
    <t>内容名称应与所对应的无形资产证书或其他证明文件(如发票)上的名称相符。</t>
  </si>
  <si>
    <r>
      <rPr>
        <b/>
        <sz val="12"/>
        <rFont val="Times New Roman"/>
        <charset val="134"/>
      </rPr>
      <t>(8)</t>
    </r>
    <r>
      <rPr>
        <b/>
        <sz val="12"/>
        <rFont val="仿宋_GB2312"/>
        <charset val="134"/>
      </rPr>
      <t>表</t>
    </r>
    <r>
      <rPr>
        <b/>
        <sz val="12"/>
        <rFont val="Times New Roman"/>
        <charset val="134"/>
      </rPr>
      <t xml:space="preserve">4-13  </t>
    </r>
    <r>
      <rPr>
        <b/>
        <sz val="12"/>
        <rFont val="仿宋_GB2312"/>
        <charset val="134"/>
      </rPr>
      <t>开发支出清查评估明细表</t>
    </r>
  </si>
  <si>
    <t>*********</t>
  </si>
  <si>
    <r>
      <rPr>
        <b/>
        <sz val="12"/>
        <rFont val="Times New Roman"/>
        <charset val="134"/>
      </rPr>
      <t>(9)</t>
    </r>
    <r>
      <rPr>
        <b/>
        <sz val="12"/>
        <rFont val="仿宋_GB2312"/>
        <charset val="134"/>
      </rPr>
      <t>表</t>
    </r>
    <r>
      <rPr>
        <b/>
        <sz val="12"/>
        <rFont val="Times New Roman"/>
        <charset val="134"/>
      </rPr>
      <t xml:space="preserve">4-14  </t>
    </r>
    <r>
      <rPr>
        <b/>
        <sz val="12"/>
        <rFont val="仿宋_GB2312"/>
        <charset val="134"/>
      </rPr>
      <t>商誉清查评估明细表</t>
    </r>
  </si>
  <si>
    <r>
      <rPr>
        <b/>
        <sz val="12"/>
        <rFont val="Times New Roman"/>
        <charset val="134"/>
      </rPr>
      <t>(10)</t>
    </r>
    <r>
      <rPr>
        <b/>
        <sz val="12"/>
        <rFont val="仿宋_GB2312"/>
        <charset val="134"/>
      </rPr>
      <t>表</t>
    </r>
    <r>
      <rPr>
        <b/>
        <sz val="12"/>
        <rFont val="Times New Roman"/>
        <charset val="134"/>
      </rPr>
      <t xml:space="preserve">4-15 </t>
    </r>
    <r>
      <rPr>
        <b/>
        <sz val="12"/>
        <rFont val="仿宋_GB2312"/>
        <charset val="134"/>
      </rPr>
      <t>长期待摊费用清查评估明细表</t>
    </r>
  </si>
  <si>
    <t>费用名称或内容应详细填列,如“**租入设备改良款”、“**设备大修费用“等。</t>
  </si>
  <si>
    <r>
      <rPr>
        <b/>
        <sz val="12"/>
        <rFont val="Times New Roman"/>
        <charset val="134"/>
      </rPr>
      <t>(11)</t>
    </r>
    <r>
      <rPr>
        <b/>
        <sz val="12"/>
        <rFont val="仿宋_GB2312"/>
        <charset val="134"/>
      </rPr>
      <t>表</t>
    </r>
    <r>
      <rPr>
        <b/>
        <sz val="12"/>
        <rFont val="Times New Roman"/>
        <charset val="134"/>
      </rPr>
      <t xml:space="preserve">4-16 </t>
    </r>
    <r>
      <rPr>
        <b/>
        <sz val="12"/>
        <rFont val="仿宋_GB2312"/>
        <charset val="134"/>
      </rPr>
      <t>递延所得税清查评估明细表</t>
    </r>
  </si>
  <si>
    <r>
      <rPr>
        <sz val="12"/>
        <rFont val="Times New Roman"/>
        <charset val="134"/>
      </rPr>
      <t>(12)</t>
    </r>
    <r>
      <rPr>
        <sz val="12"/>
        <rFont val="黑体"/>
        <charset val="134"/>
      </rPr>
      <t>表</t>
    </r>
    <r>
      <rPr>
        <sz val="12"/>
        <rFont val="Times New Roman"/>
        <charset val="134"/>
      </rPr>
      <t>4-1</t>
    </r>
    <r>
      <rPr>
        <sz val="12"/>
        <rFont val="Times New Roman"/>
        <charset val="134"/>
      </rPr>
      <t>7</t>
    </r>
    <r>
      <rPr>
        <sz val="12"/>
        <rFont val="Times New Roman"/>
        <charset val="134"/>
      </rPr>
      <t xml:space="preserve"> </t>
    </r>
    <r>
      <rPr>
        <sz val="12"/>
        <rFont val="黑体"/>
        <charset val="134"/>
      </rPr>
      <t>其他非流动资产清查评估明细表</t>
    </r>
  </si>
  <si>
    <t>参照其他流动资产。</t>
  </si>
  <si>
    <r>
      <rPr>
        <b/>
        <sz val="12"/>
        <rFont val="Times New Roman"/>
        <charset val="134"/>
      </rPr>
      <t>3</t>
    </r>
    <r>
      <rPr>
        <b/>
        <sz val="14"/>
        <rFont val="黑体"/>
        <charset val="134"/>
      </rPr>
      <t>.负债类填表说明(表5-1至表6-7)</t>
    </r>
  </si>
  <si>
    <r>
      <rPr>
        <sz val="12"/>
        <rFont val="Times New Roman"/>
        <charset val="134"/>
      </rPr>
      <t>(1)</t>
    </r>
    <r>
      <rPr>
        <sz val="12"/>
        <rFont val="黑体"/>
        <charset val="134"/>
      </rPr>
      <t>长、短期借款（表</t>
    </r>
    <r>
      <rPr>
        <sz val="12"/>
        <rFont val="Times New Roman"/>
        <charset val="134"/>
      </rPr>
      <t>5</t>
    </r>
    <r>
      <rPr>
        <sz val="12"/>
        <rFont val="Times New Roman"/>
        <charset val="134"/>
      </rPr>
      <t>-1</t>
    </r>
    <r>
      <rPr>
        <sz val="12"/>
        <rFont val="黑体"/>
        <charset val="134"/>
      </rPr>
      <t>，表</t>
    </r>
    <r>
      <rPr>
        <sz val="12"/>
        <rFont val="Times New Roman"/>
        <charset val="134"/>
      </rPr>
      <t>6</t>
    </r>
    <r>
      <rPr>
        <sz val="12"/>
        <rFont val="Times New Roman"/>
        <charset val="134"/>
      </rPr>
      <t>-1</t>
    </r>
    <r>
      <rPr>
        <sz val="12"/>
        <rFont val="黑体"/>
        <charset val="134"/>
      </rPr>
      <t>）</t>
    </r>
  </si>
  <si>
    <t>“放款银行或机构名称”应填写全称；</t>
  </si>
  <si>
    <r>
      <rPr>
        <sz val="12"/>
        <rFont val="Times New Roman"/>
        <charset val="134"/>
      </rPr>
      <t>(2)</t>
    </r>
    <r>
      <rPr>
        <sz val="12"/>
        <rFont val="黑体"/>
        <charset val="134"/>
      </rPr>
      <t>交易性金融负债（表</t>
    </r>
    <r>
      <rPr>
        <sz val="12"/>
        <rFont val="Times New Roman"/>
        <charset val="134"/>
      </rPr>
      <t>5</t>
    </r>
    <r>
      <rPr>
        <sz val="12"/>
        <rFont val="Times New Roman"/>
        <charset val="134"/>
      </rPr>
      <t>-2</t>
    </r>
    <r>
      <rPr>
        <sz val="12"/>
        <rFont val="黑体"/>
        <charset val="134"/>
      </rPr>
      <t>）</t>
    </r>
  </si>
  <si>
    <t>“金融机构名称”应填写全称；</t>
  </si>
  <si>
    <t>“发生日期”填列票据的签发日期；</t>
  </si>
  <si>
    <r>
      <rPr>
        <b/>
        <sz val="12"/>
        <rFont val="Times New Roman"/>
        <charset val="134"/>
      </rPr>
      <t>(3)</t>
    </r>
    <r>
      <rPr>
        <b/>
        <sz val="12"/>
        <rFont val="宋体"/>
        <charset val="134"/>
      </rPr>
      <t>应付帐款（表</t>
    </r>
    <r>
      <rPr>
        <b/>
        <sz val="12"/>
        <rFont val="Times New Roman"/>
        <charset val="134"/>
      </rPr>
      <t>5-4</t>
    </r>
    <r>
      <rPr>
        <b/>
        <sz val="12"/>
        <rFont val="宋体"/>
        <charset val="134"/>
      </rPr>
      <t>）、预收帐款（表</t>
    </r>
    <r>
      <rPr>
        <b/>
        <sz val="12"/>
        <rFont val="Times New Roman"/>
        <charset val="134"/>
      </rPr>
      <t>5-5</t>
    </r>
    <r>
      <rPr>
        <b/>
        <sz val="12"/>
        <rFont val="宋体"/>
        <charset val="134"/>
      </rPr>
      <t>）、其他应付款（表</t>
    </r>
    <r>
      <rPr>
        <b/>
        <sz val="12"/>
        <rFont val="Times New Roman"/>
        <charset val="134"/>
      </rPr>
      <t>5-10</t>
    </r>
    <r>
      <rPr>
        <b/>
        <sz val="12"/>
        <rFont val="宋体"/>
        <charset val="134"/>
      </rPr>
      <t>）</t>
    </r>
  </si>
  <si>
    <t>参照“应收帐款”；</t>
  </si>
  <si>
    <r>
      <rPr>
        <sz val="12"/>
        <rFont val="Times New Roman"/>
        <charset val="134"/>
      </rPr>
      <t>(4)</t>
    </r>
    <r>
      <rPr>
        <sz val="12"/>
        <rFont val="黑体"/>
        <charset val="134"/>
      </rPr>
      <t>合同负债（表</t>
    </r>
    <r>
      <rPr>
        <sz val="12"/>
        <rFont val="Times New Roman"/>
        <charset val="134"/>
      </rPr>
      <t>5-6</t>
    </r>
    <r>
      <rPr>
        <sz val="12"/>
        <rFont val="黑体"/>
        <charset val="134"/>
      </rPr>
      <t>）</t>
    </r>
  </si>
  <si>
    <t>参照“表5-5”</t>
  </si>
  <si>
    <r>
      <rPr>
        <sz val="12"/>
        <rFont val="Times New Roman"/>
        <charset val="134"/>
      </rPr>
      <t>(5)</t>
    </r>
    <r>
      <rPr>
        <sz val="12"/>
        <rFont val="黑体"/>
        <charset val="134"/>
      </rPr>
      <t>应付职工薪酬（表</t>
    </r>
    <r>
      <rPr>
        <sz val="12"/>
        <rFont val="Times New Roman"/>
        <charset val="134"/>
      </rPr>
      <t>5-7</t>
    </r>
    <r>
      <rPr>
        <sz val="12"/>
        <rFont val="黑体"/>
        <charset val="134"/>
      </rPr>
      <t>）</t>
    </r>
  </si>
  <si>
    <t>发生日期填写基准日前贷方最后一笔发生额的日期；备注中应注明计提依据(如：工效挂钩批准额度／年***万元)及基准日应付工资账面余额的滚存期间。</t>
  </si>
  <si>
    <r>
      <rPr>
        <sz val="12"/>
        <rFont val="Times New Roman"/>
        <charset val="134"/>
      </rPr>
      <t>(6)</t>
    </r>
    <r>
      <rPr>
        <sz val="12"/>
        <rFont val="黑体"/>
        <charset val="134"/>
      </rPr>
      <t>应交税费（表</t>
    </r>
    <r>
      <rPr>
        <sz val="12"/>
        <rFont val="Times New Roman"/>
        <charset val="134"/>
      </rPr>
      <t>5-8</t>
    </r>
    <r>
      <rPr>
        <sz val="12"/>
        <rFont val="黑体"/>
        <charset val="134"/>
      </rPr>
      <t>）</t>
    </r>
  </si>
  <si>
    <t>征税机关指被评估单位的专管税务机关，应填写全称；发生日期填写贷方最后一笔发生额的日期；税种指增值税、消费税、城建税等；备注中应注明税款所属期间。</t>
  </si>
  <si>
    <r>
      <rPr>
        <sz val="12"/>
        <rFont val="Times New Roman"/>
        <charset val="134"/>
      </rPr>
      <t>(7)</t>
    </r>
    <r>
      <rPr>
        <sz val="12"/>
        <rFont val="黑体"/>
        <charset val="134"/>
      </rPr>
      <t>应付利息、应付股利（表</t>
    </r>
    <r>
      <rPr>
        <sz val="12"/>
        <rFont val="Times New Roman"/>
        <charset val="134"/>
      </rPr>
      <t>5-9</t>
    </r>
    <r>
      <rPr>
        <sz val="12"/>
        <rFont val="黑体"/>
        <charset val="134"/>
      </rPr>
      <t>、表</t>
    </r>
    <r>
      <rPr>
        <sz val="12"/>
        <rFont val="Times New Roman"/>
        <charset val="134"/>
      </rPr>
      <t>5</t>
    </r>
    <r>
      <rPr>
        <sz val="12"/>
        <rFont val="黑体"/>
        <charset val="134"/>
      </rPr>
      <t>－10）</t>
    </r>
  </si>
  <si>
    <t>参照应收利息、应收股利</t>
  </si>
  <si>
    <r>
      <rPr>
        <sz val="12"/>
        <rFont val="Times New Roman"/>
        <charset val="134"/>
      </rPr>
      <t>(8)</t>
    </r>
    <r>
      <rPr>
        <sz val="12"/>
        <rFont val="黑体"/>
        <charset val="134"/>
      </rPr>
      <t>其他应付款（表</t>
    </r>
    <r>
      <rPr>
        <sz val="12"/>
        <rFont val="Times New Roman"/>
        <charset val="134"/>
      </rPr>
      <t>5-11</t>
    </r>
    <r>
      <rPr>
        <sz val="12"/>
        <rFont val="黑体"/>
        <charset val="134"/>
      </rPr>
      <t>）</t>
    </r>
  </si>
  <si>
    <t>参照应付账款</t>
  </si>
  <si>
    <r>
      <rPr>
        <sz val="12"/>
        <rFont val="Times New Roman"/>
        <charset val="134"/>
      </rPr>
      <t>(9)</t>
    </r>
    <r>
      <rPr>
        <sz val="12"/>
        <rFont val="黑体"/>
        <charset val="134"/>
      </rPr>
      <t>一年内到期的非流动负债（表</t>
    </r>
    <r>
      <rPr>
        <sz val="12"/>
        <rFont val="Times New Roman"/>
        <charset val="134"/>
      </rPr>
      <t>5-12</t>
    </r>
    <r>
      <rPr>
        <sz val="12"/>
        <rFont val="黑体"/>
        <charset val="134"/>
      </rPr>
      <t>）</t>
    </r>
  </si>
  <si>
    <t>参照长期借款</t>
  </si>
  <si>
    <r>
      <rPr>
        <sz val="12"/>
        <rFont val="Times New Roman"/>
        <charset val="134"/>
      </rPr>
      <t>(10)</t>
    </r>
    <r>
      <rPr>
        <sz val="12"/>
        <rFont val="黑体"/>
        <charset val="134"/>
      </rPr>
      <t>其他流动负债（表</t>
    </r>
    <r>
      <rPr>
        <sz val="12"/>
        <rFont val="Times New Roman"/>
        <charset val="134"/>
      </rPr>
      <t>5-13</t>
    </r>
    <r>
      <rPr>
        <sz val="12"/>
        <rFont val="黑体"/>
        <charset val="134"/>
      </rPr>
      <t>）</t>
    </r>
  </si>
  <si>
    <r>
      <rPr>
        <sz val="12"/>
        <rFont val="Times New Roman"/>
        <charset val="134"/>
      </rPr>
      <t>(11)</t>
    </r>
    <r>
      <rPr>
        <sz val="12"/>
        <rFont val="黑体"/>
        <charset val="134"/>
      </rPr>
      <t>应付债券（表</t>
    </r>
    <r>
      <rPr>
        <sz val="12"/>
        <rFont val="Times New Roman"/>
        <charset val="134"/>
      </rPr>
      <t>6-2</t>
    </r>
    <r>
      <rPr>
        <sz val="12"/>
        <rFont val="黑体"/>
        <charset val="134"/>
      </rPr>
      <t>）</t>
    </r>
  </si>
  <si>
    <r>
      <rPr>
        <sz val="14"/>
        <rFont val="仿宋_GB2312"/>
        <charset val="134"/>
      </rPr>
      <t>参照</t>
    </r>
    <r>
      <rPr>
        <sz val="14"/>
        <rFont val="仿宋_GB2312"/>
        <charset val="134"/>
      </rPr>
      <t>债券投资</t>
    </r>
  </si>
  <si>
    <r>
      <rPr>
        <sz val="12"/>
        <rFont val="Times New Roman"/>
        <charset val="134"/>
      </rPr>
      <t>(12)</t>
    </r>
    <r>
      <rPr>
        <sz val="12"/>
        <rFont val="黑体"/>
        <charset val="134"/>
      </rPr>
      <t>递延所得税负债（表</t>
    </r>
    <r>
      <rPr>
        <sz val="12"/>
        <rFont val="Times New Roman"/>
        <charset val="134"/>
      </rPr>
      <t>6-6</t>
    </r>
    <r>
      <rPr>
        <sz val="12"/>
        <rFont val="黑体"/>
        <charset val="134"/>
      </rPr>
      <t>）</t>
    </r>
  </si>
  <si>
    <r>
      <rPr>
        <sz val="12"/>
        <rFont val="Times New Roman"/>
        <charset val="134"/>
      </rPr>
      <t>(13)</t>
    </r>
    <r>
      <rPr>
        <sz val="12"/>
        <rFont val="黑体"/>
        <charset val="134"/>
      </rPr>
      <t>其他非流动负债（表</t>
    </r>
    <r>
      <rPr>
        <sz val="12"/>
        <rFont val="Times New Roman"/>
        <charset val="134"/>
      </rPr>
      <t>6-7</t>
    </r>
    <r>
      <rPr>
        <sz val="12"/>
        <rFont val="黑体"/>
        <charset val="134"/>
      </rPr>
      <t>）</t>
    </r>
  </si>
  <si>
    <t>返回索引页</t>
  </si>
  <si>
    <t>基准日未审数</t>
  </si>
  <si>
    <t>基准日审定数</t>
  </si>
  <si>
    <t xml:space="preserve">负债和所有者权益 </t>
  </si>
  <si>
    <t>流动资产：</t>
  </si>
  <si>
    <t>流动负债：</t>
  </si>
  <si>
    <t>衍生金融负债</t>
  </si>
  <si>
    <t>合同负债</t>
  </si>
  <si>
    <t>应付职工薪酬</t>
  </si>
  <si>
    <t>持有待售负债</t>
  </si>
  <si>
    <t>一年内到期的非流动资产</t>
  </si>
  <si>
    <t>流动资产合计</t>
  </si>
  <si>
    <t>流动负债合计</t>
  </si>
  <si>
    <t>非流动资产：</t>
  </si>
  <si>
    <t>非流动负债：</t>
  </si>
  <si>
    <t>债权投资</t>
  </si>
  <si>
    <t>其他债权投资</t>
  </si>
  <si>
    <t>租赁负债</t>
  </si>
  <si>
    <t>其他权益工具投资</t>
  </si>
  <si>
    <t>其他非流动金融资产</t>
  </si>
  <si>
    <t>递延收益</t>
  </si>
  <si>
    <t>非流动负债合计</t>
  </si>
  <si>
    <t>负债合计</t>
  </si>
  <si>
    <t>所有者权益：</t>
  </si>
  <si>
    <t>实收资本（或股本）</t>
  </si>
  <si>
    <t>资本公积</t>
  </si>
  <si>
    <t>减：库存股</t>
  </si>
  <si>
    <t>专项储备</t>
  </si>
  <si>
    <t>盈余公积</t>
  </si>
  <si>
    <t>未分配利润</t>
  </si>
  <si>
    <t>外币报表折算差额</t>
  </si>
  <si>
    <t>非流动资产合计</t>
  </si>
  <si>
    <t>所有者权益合计</t>
  </si>
  <si>
    <t>资产总计</t>
  </si>
  <si>
    <t>负债和所有者权益总计</t>
  </si>
  <si>
    <t>资产评估结果汇总表</t>
  </si>
  <si>
    <r>
      <rPr>
        <sz val="11"/>
        <rFont val="宋体"/>
        <charset val="134"/>
      </rPr>
      <t>表1</t>
    </r>
  </si>
  <si>
    <t>项            目</t>
  </si>
  <si>
    <t>审定前账面价值</t>
  </si>
  <si>
    <t>增（减）值率%</t>
  </si>
  <si>
    <t>A</t>
  </si>
  <si>
    <t>B</t>
  </si>
  <si>
    <t>C=B-A</t>
  </si>
  <si>
    <t>D=C/A×100%</t>
  </si>
  <si>
    <t>其中：长期股权投资</t>
  </si>
  <si>
    <t xml:space="preserve">      投资性房地产</t>
  </si>
  <si>
    <t xml:space="preserve">      固定资产</t>
  </si>
  <si>
    <t xml:space="preserve">      在建工程</t>
  </si>
  <si>
    <t xml:space="preserve">      油气资产</t>
  </si>
  <si>
    <t xml:space="preserve">      无形资产</t>
  </si>
  <si>
    <t xml:space="preserve">      其中：土地使用权</t>
  </si>
  <si>
    <t xml:space="preserve">      其他非流动资产</t>
  </si>
  <si>
    <t>负债总计</t>
  </si>
  <si>
    <t>评估机构：北方亚事资产评估有限责任公司</t>
  </si>
  <si>
    <t>资产评估结果分类汇总表</t>
  </si>
  <si>
    <t xml:space="preserve">    表2</t>
  </si>
  <si>
    <t>资产负债表校核列</t>
  </si>
  <si>
    <t>一、流动资产合计</t>
  </si>
  <si>
    <t>应收账款合计</t>
  </si>
  <si>
    <t xml:space="preserve">   减：坏账准备</t>
  </si>
  <si>
    <t>应收帐款净额</t>
  </si>
  <si>
    <t>其他应收款合计</t>
  </si>
  <si>
    <t>其他应收款净额</t>
  </si>
  <si>
    <t>存货合计</t>
  </si>
  <si>
    <t xml:space="preserve">   减：存货跌价准备</t>
  </si>
  <si>
    <t>存货净额</t>
  </si>
  <si>
    <t xml:space="preserve">   减：合同资产减值准备</t>
  </si>
  <si>
    <t>合同资产净额</t>
  </si>
  <si>
    <t>二、非流动资产合计</t>
  </si>
  <si>
    <t>长期股权投资合计</t>
  </si>
  <si>
    <t xml:space="preserve">  减：长期股权投资减值准备</t>
  </si>
  <si>
    <t>长期股权投资净额</t>
  </si>
  <si>
    <t xml:space="preserve">  减：投资性房地产减值准备</t>
  </si>
  <si>
    <t>固定资产原值</t>
  </si>
  <si>
    <t>其中：建筑物类</t>
  </si>
  <si>
    <t>设 备 类</t>
  </si>
  <si>
    <t>土 地 类</t>
  </si>
  <si>
    <t>减：累计折旧</t>
  </si>
  <si>
    <t>固定资产净值</t>
  </si>
  <si>
    <t>减：固定资产减值准备</t>
  </si>
  <si>
    <t>油气资产合计</t>
  </si>
  <si>
    <t xml:space="preserve">  减：油气资产减值准备</t>
  </si>
  <si>
    <t xml:space="preserve">  减：无形资产减值准备</t>
  </si>
  <si>
    <t>三、资产总计</t>
  </si>
  <si>
    <t>四、流动负债合计</t>
  </si>
  <si>
    <t>五、非流动负债合计</t>
  </si>
  <si>
    <t>六、负债总计</t>
  </si>
  <si>
    <t>七、净资产（所有者权益）</t>
  </si>
  <si>
    <t>打印边界</t>
  </si>
  <si>
    <t>流动资产评估汇总表</t>
  </si>
  <si>
    <t>表3</t>
  </si>
  <si>
    <t>编号</t>
  </si>
  <si>
    <r>
      <rPr>
        <sz val="10"/>
        <color indexed="8"/>
        <rFont val="宋体"/>
        <charset val="134"/>
      </rPr>
      <t>增值率</t>
    </r>
    <r>
      <rPr>
        <sz val="10"/>
        <rFont val="宋体"/>
        <charset val="134"/>
      </rPr>
      <t>%</t>
    </r>
  </si>
  <si>
    <t>3-1</t>
  </si>
  <si>
    <t>3-2</t>
  </si>
  <si>
    <t>3-3</t>
  </si>
  <si>
    <t>3-4</t>
  </si>
  <si>
    <t>3-5</t>
  </si>
  <si>
    <t xml:space="preserve">   减：坏帐准备</t>
  </si>
  <si>
    <t>3-6</t>
  </si>
  <si>
    <t>3-7</t>
  </si>
  <si>
    <t>3-8</t>
  </si>
  <si>
    <t>3-9</t>
  </si>
  <si>
    <t>3-10</t>
  </si>
  <si>
    <t>3-11</t>
  </si>
  <si>
    <t>3-12</t>
  </si>
  <si>
    <t>3-13</t>
  </si>
  <si>
    <r>
      <rPr>
        <sz val="10"/>
        <color indexed="8"/>
        <rFont val="宋体"/>
        <charset val="134"/>
      </rPr>
      <t>流动资产合计</t>
    </r>
  </si>
  <si>
    <t>货币资金评估汇总表</t>
  </si>
  <si>
    <t>表3-1</t>
  </si>
  <si>
    <t>3-1-1</t>
  </si>
  <si>
    <t>3-1-2</t>
  </si>
  <si>
    <t>3-1-3</t>
  </si>
  <si>
    <t xml:space="preserve">   </t>
  </si>
  <si>
    <t>货币资金—现金评估明细表</t>
  </si>
  <si>
    <t>表3-1-1</t>
  </si>
  <si>
    <t>存放部门（单位)</t>
  </si>
  <si>
    <t>币种</t>
  </si>
  <si>
    <t>外币账面金额</t>
  </si>
  <si>
    <t>评估基准日汇率</t>
  </si>
  <si>
    <t>唯一标识列</t>
  </si>
  <si>
    <t>A1</t>
  </si>
  <si>
    <t>A2</t>
  </si>
  <si>
    <t>A3</t>
  </si>
  <si>
    <t>A4</t>
  </si>
  <si>
    <t>A5</t>
  </si>
  <si>
    <t>A6</t>
  </si>
  <si>
    <t>A7</t>
  </si>
  <si>
    <t>A8</t>
  </si>
  <si>
    <t>A9</t>
  </si>
  <si>
    <t>A10</t>
  </si>
  <si>
    <t>A11</t>
  </si>
  <si>
    <t>A12</t>
  </si>
  <si>
    <t>A13</t>
  </si>
  <si>
    <t>A14</t>
  </si>
  <si>
    <t>A15</t>
  </si>
  <si>
    <t>A16</t>
  </si>
  <si>
    <t>A17</t>
  </si>
  <si>
    <t>A18</t>
  </si>
  <si>
    <t>A19</t>
  </si>
  <si>
    <t>A20</t>
  </si>
  <si>
    <t>货币资金—银行存款评估明细表</t>
  </si>
  <si>
    <t>表3-1-2</t>
  </si>
  <si>
    <t>开户银行</t>
  </si>
  <si>
    <t>账号</t>
  </si>
  <si>
    <t>货币资金—其他货币资金评估明细表</t>
  </si>
  <si>
    <t>表3-1-3</t>
  </si>
  <si>
    <t>名称及内容</t>
  </si>
  <si>
    <t>用途</t>
  </si>
  <si>
    <t>交易性金融资产评估汇总表</t>
  </si>
  <si>
    <t>表3-2</t>
  </si>
  <si>
    <t>3-2-1</t>
  </si>
  <si>
    <t>交易性金融资产-股票投资</t>
  </si>
  <si>
    <t>3-2-2</t>
  </si>
  <si>
    <t>交易性金融资产-债券投资</t>
  </si>
  <si>
    <t>3-2-3</t>
  </si>
  <si>
    <t>交易性金融资产-基金投资</t>
  </si>
  <si>
    <t>交易性金融资产—股票投资评估明细表</t>
  </si>
  <si>
    <t>表3-2-1</t>
  </si>
  <si>
    <t>被投资单位名称</t>
  </si>
  <si>
    <t>股票名称</t>
  </si>
  <si>
    <t>股票代码</t>
  </si>
  <si>
    <t>投资日期</t>
  </si>
  <si>
    <t>持股数量</t>
  </si>
  <si>
    <t>成  本</t>
  </si>
  <si>
    <t>基准日收盘价元/股</t>
  </si>
  <si>
    <t>交易性金融资产—债券投资评估明细表</t>
  </si>
  <si>
    <t>表3-2-2</t>
  </si>
  <si>
    <t>债券名称</t>
  </si>
  <si>
    <t>债券代码</t>
  </si>
  <si>
    <t>发行日期</t>
  </si>
  <si>
    <t>票面利率%</t>
  </si>
  <si>
    <t>交易性金融资产—基金投资评估明细表</t>
  </si>
  <si>
    <t>表3-2-3</t>
  </si>
  <si>
    <t>基金发行单位</t>
  </si>
  <si>
    <t>基金名称</t>
  </si>
  <si>
    <t>基金类型</t>
  </si>
  <si>
    <t>基金代码</t>
  </si>
  <si>
    <t>基准日净值/份</t>
  </si>
  <si>
    <t>衍生金融资产评估明细表</t>
  </si>
  <si>
    <t>表3-3</t>
  </si>
  <si>
    <t>衍生金融资产名称</t>
  </si>
  <si>
    <t>应收票据评估明细表</t>
  </si>
  <si>
    <t>表3-4</t>
  </si>
  <si>
    <t>户名（结算对象)</t>
  </si>
  <si>
    <t>出票日期</t>
  </si>
  <si>
    <t>到期日期</t>
  </si>
  <si>
    <t>应收票据合计</t>
  </si>
  <si>
    <t>应收账款评估明细表</t>
  </si>
  <si>
    <t>表3-5</t>
  </si>
  <si>
    <t>欠款单位名称（结算对象)</t>
  </si>
  <si>
    <t>业务内容</t>
  </si>
  <si>
    <t>最后一次
变动日期</t>
  </si>
  <si>
    <t>账龄（年）</t>
  </si>
  <si>
    <t>账龄</t>
  </si>
  <si>
    <t>审计前坏账准备</t>
  </si>
  <si>
    <t>坏账准备</t>
  </si>
  <si>
    <t>1年以内</t>
  </si>
  <si>
    <t>1-2年</t>
  </si>
  <si>
    <t>2-3年</t>
  </si>
  <si>
    <t>3-4年</t>
  </si>
  <si>
    <t>4-5年</t>
  </si>
  <si>
    <t>5年以上</t>
  </si>
  <si>
    <t/>
  </si>
  <si>
    <t>减：坏账准备</t>
  </si>
  <si>
    <t>减：评估风险损失</t>
  </si>
  <si>
    <t>应收账款净额</t>
  </si>
  <si>
    <t>应收款项融资评估明细表</t>
  </si>
  <si>
    <t>表3-6</t>
  </si>
  <si>
    <t>应收款项融资合计</t>
  </si>
  <si>
    <t>预付款项评估明细表</t>
  </si>
  <si>
    <t>表3-7</t>
  </si>
  <si>
    <t>收款单位名称（结算对象)</t>
  </si>
  <si>
    <t>发生日期</t>
  </si>
  <si>
    <t>基准日汇率</t>
  </si>
  <si>
    <t>预付款项合计</t>
  </si>
  <si>
    <t>减：预付款项坏账准备</t>
  </si>
  <si>
    <t>预付款项净额</t>
  </si>
  <si>
    <t>其他应收款评估明细表</t>
  </si>
  <si>
    <t>表3-8</t>
  </si>
  <si>
    <t>存货评估汇总表</t>
  </si>
  <si>
    <t>表3-9</t>
  </si>
  <si>
    <t>计提跌价准备金额</t>
  </si>
  <si>
    <t>3-9-1</t>
  </si>
  <si>
    <t>3-9-2</t>
  </si>
  <si>
    <t>3-9-3</t>
  </si>
  <si>
    <t>3-9-4</t>
  </si>
  <si>
    <t>3-9-5</t>
  </si>
  <si>
    <t>3-9-6</t>
  </si>
  <si>
    <t>3-9-7</t>
  </si>
  <si>
    <t>3-9-8</t>
  </si>
  <si>
    <t>3-9-9</t>
  </si>
  <si>
    <t>3-9-10</t>
  </si>
  <si>
    <t>3-9-11</t>
  </si>
  <si>
    <t>3-9-12</t>
  </si>
  <si>
    <t>减：存货跌价准备</t>
  </si>
  <si>
    <t>存货—材料采购（在途物资）评估明细表</t>
  </si>
  <si>
    <t>表3-9-1</t>
  </si>
  <si>
    <t>名称及规格型号</t>
  </si>
  <si>
    <t>计量单位</t>
  </si>
  <si>
    <t xml:space="preserve">数量 </t>
  </si>
  <si>
    <t>金额</t>
  </si>
  <si>
    <t>单价</t>
  </si>
  <si>
    <t>实际数量</t>
  </si>
  <si>
    <t>评估单价</t>
  </si>
  <si>
    <t>材料采购（在途物资）合计</t>
  </si>
  <si>
    <t>减：材料采购（在途物资）跌价准备</t>
  </si>
  <si>
    <t>材料采购（在途物资）净额</t>
  </si>
  <si>
    <t>存货—原材料评估明细表</t>
  </si>
  <si>
    <t>表3-9-2</t>
  </si>
  <si>
    <t>存放地点</t>
  </si>
  <si>
    <t>购进年月</t>
  </si>
  <si>
    <t>基准日近期单价</t>
  </si>
  <si>
    <t>原材料合计</t>
  </si>
  <si>
    <t>减：原材料跌价准备</t>
  </si>
  <si>
    <t>原材料净额</t>
  </si>
  <si>
    <t>存货—在库周转材料评估明细表</t>
  </si>
  <si>
    <t xml:space="preserve"> 表3-9-3</t>
  </si>
  <si>
    <t>审定前账面金额</t>
  </si>
  <si>
    <t>在用周转材料合计</t>
  </si>
  <si>
    <t>减：在用周转材料跌价准备</t>
  </si>
  <si>
    <t>在用周转材料净额</t>
  </si>
  <si>
    <t>存货—委托加工物资评估明细表</t>
  </si>
  <si>
    <t>表3-9-4</t>
  </si>
  <si>
    <t>加工单位名称</t>
  </si>
  <si>
    <t>委托加工物资合计</t>
  </si>
  <si>
    <t>减：委托加工物资跌价准备</t>
  </si>
  <si>
    <t>委托加工物资净额</t>
  </si>
  <si>
    <t>名称</t>
  </si>
  <si>
    <t>产品销售收入</t>
  </si>
  <si>
    <t>产品销售费用</t>
  </si>
  <si>
    <t>销售税金及附加</t>
  </si>
  <si>
    <t>单独计算附加时</t>
  </si>
  <si>
    <t>所得税</t>
  </si>
  <si>
    <t>其他税费</t>
  </si>
  <si>
    <t>利润</t>
  </si>
  <si>
    <t>存货—产成品（库存商品、开发产品、农产品）评估明细表</t>
  </si>
  <si>
    <t>本期</t>
  </si>
  <si>
    <t>上年</t>
  </si>
  <si>
    <t>表3-9-5</t>
  </si>
  <si>
    <t>前年</t>
  </si>
  <si>
    <t>占收入比率％</t>
  </si>
  <si>
    <t>名  称</t>
  </si>
  <si>
    <t>规格型号</t>
  </si>
  <si>
    <t>基准日不含增值税销售单价</t>
  </si>
  <si>
    <t>销售状态
畅销/正常/滞销</t>
  </si>
  <si>
    <t>扣除率</t>
  </si>
  <si>
    <t>销售费用率</t>
  </si>
  <si>
    <t>流转税率</t>
  </si>
  <si>
    <t>附加税率</t>
  </si>
  <si>
    <t>所得税率</t>
  </si>
  <si>
    <t>其他税费率</t>
  </si>
  <si>
    <t>利润率</t>
  </si>
  <si>
    <t>畅销</t>
  </si>
  <si>
    <t>选择参数</t>
  </si>
  <si>
    <t>正常</t>
  </si>
  <si>
    <t>滞销</t>
  </si>
  <si>
    <t>产成品（库存商品）合计</t>
  </si>
  <si>
    <t>减：产成品（库存商品）跌价准备</t>
  </si>
  <si>
    <t>产成品（库存商品）净额</t>
  </si>
  <si>
    <t>存货—在产品（自制半成品）评估明细表</t>
  </si>
  <si>
    <t>表3-9-6</t>
  </si>
  <si>
    <t>计提准备跌价金额</t>
  </si>
  <si>
    <t>完工程度%</t>
  </si>
  <si>
    <t>在产品（自制半成品）合计</t>
  </si>
  <si>
    <t>减：在产品（自制半成品）跌价准备</t>
  </si>
  <si>
    <t>在产品（自制半成品）净额</t>
  </si>
  <si>
    <t>存货—发出商品评估明细表</t>
  </si>
  <si>
    <t>表3-9-7</t>
  </si>
  <si>
    <t>商品名称</t>
  </si>
  <si>
    <t>对方单位名称</t>
  </si>
  <si>
    <t>发出商品合计</t>
  </si>
  <si>
    <t>减：发出商品跌价准备</t>
  </si>
  <si>
    <t>发出商品净额</t>
  </si>
  <si>
    <t>存货—在用周转材料评估明细表</t>
  </si>
  <si>
    <t>表3-9-8</t>
  </si>
  <si>
    <t>启用日期</t>
  </si>
  <si>
    <t>账面价值（摊余价值）</t>
  </si>
  <si>
    <t>评估原价</t>
  </si>
  <si>
    <t>成新率%</t>
  </si>
  <si>
    <t>存货—开发产品评估明细表</t>
  </si>
  <si>
    <t>表3-9-9</t>
  </si>
  <si>
    <t>项目名称</t>
  </si>
  <si>
    <t>土地证号或不动产权证书号</t>
  </si>
  <si>
    <t>土地使用权人</t>
  </si>
  <si>
    <t>详细地址</t>
  </si>
  <si>
    <t>土地用途</t>
  </si>
  <si>
    <t>结构</t>
  </si>
  <si>
    <t>开工日期</t>
  </si>
  <si>
    <t>完工日期</t>
  </si>
  <si>
    <t>建设用地规划</t>
  </si>
  <si>
    <t>建设工程规划</t>
  </si>
  <si>
    <t>建筑工程施工</t>
  </si>
  <si>
    <t>商品房预售</t>
  </si>
  <si>
    <t>基准日留存面积（平方米，车位填写个数）</t>
  </si>
  <si>
    <t>跌价准备金额</t>
  </si>
  <si>
    <t>许可证号</t>
  </si>
  <si>
    <t>住宅</t>
  </si>
  <si>
    <t>商业</t>
  </si>
  <si>
    <t>公共配套</t>
  </si>
  <si>
    <t>车位（个）</t>
  </si>
  <si>
    <t>幼儿园/菜市场</t>
  </si>
  <si>
    <t>其他</t>
  </si>
  <si>
    <t>开发产品合计</t>
  </si>
  <si>
    <t>减：开发产品跌价准备</t>
  </si>
  <si>
    <t>开发产品净额</t>
  </si>
  <si>
    <t>存货—开发成本评估明细表</t>
  </si>
  <si>
    <t>表3-9-10</t>
  </si>
  <si>
    <t>土地使用权面积（平方米）</t>
  </si>
  <si>
    <t>预计完工日期</t>
  </si>
  <si>
    <t>预售</t>
  </si>
  <si>
    <t>跌价准备</t>
  </si>
  <si>
    <t>开发成本合计</t>
  </si>
  <si>
    <t>减：跌价准备</t>
  </si>
  <si>
    <t>开发成本净额</t>
  </si>
  <si>
    <t>存货—消耗性生物资产评估明细表</t>
  </si>
  <si>
    <t>表3-9-11</t>
  </si>
  <si>
    <t>消耗性生物资产合计</t>
  </si>
  <si>
    <t>减：消耗性生物资产跌价准备</t>
  </si>
  <si>
    <t>消耗性生物资产净额</t>
  </si>
  <si>
    <t>存货——合同履约成本评估明细表</t>
  </si>
  <si>
    <t>表3-9-12</t>
  </si>
  <si>
    <t>合同金额</t>
  </si>
  <si>
    <t>开工时间</t>
  </si>
  <si>
    <t>预计完工时间</t>
  </si>
  <si>
    <t>基准日完工程度%</t>
  </si>
  <si>
    <t>预计</t>
  </si>
  <si>
    <t>已结转</t>
  </si>
  <si>
    <t>总成本</t>
  </si>
  <si>
    <t>材料费</t>
  </si>
  <si>
    <t>人工费</t>
  </si>
  <si>
    <t>机械使用费</t>
  </si>
  <si>
    <t>QHSE费用</t>
  </si>
  <si>
    <t>运输费</t>
  </si>
  <si>
    <t>安装费</t>
  </si>
  <si>
    <t>分包费</t>
  </si>
  <si>
    <t>税金</t>
  </si>
  <si>
    <t>制造费用</t>
  </si>
  <si>
    <t>其他费用</t>
  </si>
  <si>
    <t>合同成本</t>
  </si>
  <si>
    <t>合同毛利</t>
  </si>
  <si>
    <t>工程结算</t>
  </si>
  <si>
    <t>合同资产评估明细表</t>
  </si>
  <si>
    <t>表3-10</t>
  </si>
  <si>
    <t>承担除信用风险之外的其他风险内容</t>
  </si>
  <si>
    <t>账龄（月）</t>
  </si>
  <si>
    <t>合同资产合计</t>
  </si>
  <si>
    <t>持有待售资产评估明细表</t>
  </si>
  <si>
    <t>表3-11</t>
  </si>
  <si>
    <t>规格型号/结构</t>
  </si>
  <si>
    <t>生产厂家/详细地址</t>
  </si>
  <si>
    <t>购置/建成日期</t>
  </si>
  <si>
    <t>·</t>
  </si>
  <si>
    <t>一年内到期的非流动资产评估明细表</t>
  </si>
  <si>
    <t>表3-12</t>
  </si>
  <si>
    <t>项目及内容</t>
  </si>
  <si>
    <t>结算内容</t>
  </si>
  <si>
    <t>其他流动资产评估明细表</t>
  </si>
  <si>
    <t>表3-13</t>
  </si>
  <si>
    <t>非流动资产评估汇总表</t>
  </si>
  <si>
    <t>表4</t>
  </si>
  <si>
    <t>4-1</t>
  </si>
  <si>
    <t>4-2</t>
  </si>
  <si>
    <t>4-3</t>
  </si>
  <si>
    <t>4-4</t>
  </si>
  <si>
    <t>4-5</t>
  </si>
  <si>
    <t>4-6</t>
  </si>
  <si>
    <t>4-7</t>
  </si>
  <si>
    <t>4-8</t>
  </si>
  <si>
    <t>4-9</t>
  </si>
  <si>
    <t>4-10</t>
  </si>
  <si>
    <t>4-11</t>
  </si>
  <si>
    <t>4-12</t>
  </si>
  <si>
    <t>4-13</t>
  </si>
  <si>
    <t>4-14</t>
  </si>
  <si>
    <t>4-15</t>
  </si>
  <si>
    <t>4-16</t>
  </si>
  <si>
    <t>4-17</t>
  </si>
  <si>
    <t>4-18</t>
  </si>
  <si>
    <t>债权投资评估明细表</t>
  </si>
  <si>
    <t>表4-1</t>
  </si>
  <si>
    <t>投资类别</t>
  </si>
  <si>
    <t>到期日</t>
  </si>
  <si>
    <t>投资成本</t>
  </si>
  <si>
    <t>计提减值准备金额</t>
  </si>
  <si>
    <r>
      <rPr>
        <sz val="10"/>
        <color rgb="FF000000"/>
        <rFont val="宋体"/>
        <charset val="134"/>
      </rPr>
      <t>债权投资资产</t>
    </r>
    <r>
      <rPr>
        <sz val="10"/>
        <color indexed="8"/>
        <rFont val="宋体"/>
        <charset val="134"/>
      </rPr>
      <t>合计</t>
    </r>
  </si>
  <si>
    <t>减：减值准备</t>
  </si>
  <si>
    <t>债权投资资产净额</t>
  </si>
  <si>
    <t>其他债权投资评估明细表</t>
  </si>
  <si>
    <t>表4-2</t>
  </si>
  <si>
    <t>债权种类</t>
  </si>
  <si>
    <t>债权代码</t>
  </si>
  <si>
    <t>成本（面值）</t>
  </si>
  <si>
    <t>净    额</t>
  </si>
  <si>
    <t>长期应收款评估明细表</t>
  </si>
  <si>
    <t>表4-3</t>
  </si>
  <si>
    <t>长期应收款合计</t>
  </si>
  <si>
    <t>减：长期应收款坏账准备</t>
  </si>
  <si>
    <t>长期应收款净额</t>
  </si>
  <si>
    <t>长期股权投资评估明细表</t>
  </si>
  <si>
    <t>表4-4</t>
  </si>
  <si>
    <t>协议投资期限</t>
  </si>
  <si>
    <t>持股比例（%）</t>
  </si>
  <si>
    <t>是否控股</t>
  </si>
  <si>
    <t>核算方法</t>
  </si>
  <si>
    <t>被投资单位100%股权评估结果（本位币）</t>
  </si>
  <si>
    <t>汇率</t>
  </si>
  <si>
    <t>被投资单位100%股权评估结果（人民币）</t>
  </si>
  <si>
    <t>实缴比例</t>
  </si>
  <si>
    <t>全体股东欠缴出资合计</t>
  </si>
  <si>
    <t>母公司欠缴金额</t>
  </si>
  <si>
    <t>未约定时评估值</t>
  </si>
  <si>
    <t>减：长期股权投资减值准备</t>
  </si>
  <si>
    <t>注：1、汇率默认为“1”，可根据情况填写为被投资单位与人民币的实际汇率</t>
  </si>
  <si>
    <t>2、章程或协议约定按实缴或认缴比例时，按章程或协议约定以被投资单位100%股权评估结果乘以实缴或认缴比例确定评估值</t>
  </si>
  <si>
    <t>3、当章程或协议未约定时，选取“未约定时评估值”</t>
  </si>
  <si>
    <t>4、当被投资单位资不抵债时，需先考虑其与母公司之间往来款抵消，如仍为负，则评估值为零；特殊情况，取评估值为负。</t>
  </si>
  <si>
    <t>其他权益工具投资评估明细表</t>
  </si>
  <si>
    <t>表4-5</t>
  </si>
  <si>
    <t>投资内容</t>
  </si>
  <si>
    <t>投资期限</t>
  </si>
  <si>
    <t>持有数量</t>
  </si>
  <si>
    <t>公允价值变动</t>
  </si>
  <si>
    <t>净额</t>
  </si>
  <si>
    <t>其他非流动金融资产评估明细表</t>
  </si>
  <si>
    <t>表4-6</t>
  </si>
  <si>
    <t>金融资产名称</t>
  </si>
  <si>
    <t>金融资产代码</t>
  </si>
  <si>
    <t>基准日市价</t>
  </si>
  <si>
    <t>投资性房地产汇总表</t>
  </si>
  <si>
    <t>表4-7</t>
  </si>
  <si>
    <t>4-7-1</t>
  </si>
  <si>
    <t>4-7-2</t>
  </si>
  <si>
    <t>4-7-3</t>
  </si>
  <si>
    <t>4-7-4</t>
  </si>
  <si>
    <t>投资性房地产——房屋评估明细表（采用成本模式计量）</t>
  </si>
  <si>
    <t>表4-7-1</t>
  </si>
  <si>
    <t>房屋对应宗地信息</t>
  </si>
  <si>
    <t>房产证号</t>
  </si>
  <si>
    <t>房产证载权利人</t>
  </si>
  <si>
    <t>房屋名称</t>
  </si>
  <si>
    <t>来源（外购、自建、自用转入、存货转入等）</t>
  </si>
  <si>
    <t>房产用途</t>
  </si>
  <si>
    <t>建成
年月</t>
  </si>
  <si>
    <r>
      <rPr>
        <sz val="10"/>
        <rFont val="宋体"/>
        <charset val="134"/>
      </rPr>
      <t>建筑面积
（m</t>
    </r>
    <r>
      <rPr>
        <vertAlign val="superscript"/>
        <sz val="10"/>
        <rFont val="宋体"/>
        <charset val="134"/>
      </rPr>
      <t>2</t>
    </r>
    <r>
      <rPr>
        <sz val="10"/>
        <rFont val="宋体"/>
        <charset val="134"/>
      </rPr>
      <t>）</t>
    </r>
  </si>
  <si>
    <r>
      <rPr>
        <sz val="10"/>
        <rFont val="宋体"/>
        <charset val="134"/>
      </rPr>
      <t>成本单价
(元/m</t>
    </r>
    <r>
      <rPr>
        <vertAlign val="superscript"/>
        <sz val="10"/>
        <rFont val="宋体"/>
        <charset val="134"/>
      </rPr>
      <t>2</t>
    </r>
    <r>
      <rPr>
        <sz val="10"/>
        <rFont val="宋体"/>
        <charset val="134"/>
      </rPr>
      <t>)</t>
    </r>
  </si>
  <si>
    <r>
      <rPr>
        <sz val="10"/>
        <rFont val="宋体"/>
        <charset val="134"/>
      </rPr>
      <t>评估单价
(元/m</t>
    </r>
    <r>
      <rPr>
        <vertAlign val="superscript"/>
        <sz val="10"/>
        <rFont val="宋体"/>
        <charset val="134"/>
      </rPr>
      <t>2</t>
    </r>
    <r>
      <rPr>
        <sz val="10"/>
        <rFont val="宋体"/>
        <charset val="134"/>
      </rPr>
      <t>)</t>
    </r>
  </si>
  <si>
    <t>对应土地证号</t>
  </si>
  <si>
    <t>对应宗地名称</t>
  </si>
  <si>
    <t>宗地开发程度</t>
  </si>
  <si>
    <t>宗地位置</t>
  </si>
  <si>
    <t>宗地用途</t>
  </si>
  <si>
    <t>用地性质</t>
  </si>
  <si>
    <t xml:space="preserve">净值 </t>
  </si>
  <si>
    <t>投资性房地产－房屋合计</t>
  </si>
  <si>
    <t>投资性房地产－房屋净额</t>
  </si>
  <si>
    <t>投资性房地产——房屋评估明细表（采用公允价值模式计量）</t>
  </si>
  <si>
    <t>表4-7-2</t>
  </si>
  <si>
    <t>原始入账价值 
（转入日公允价值）</t>
  </si>
  <si>
    <t>投资性房地产——土地使用权评估明细表（采用成本模式计量）</t>
  </si>
  <si>
    <t>表4-7-3</t>
  </si>
  <si>
    <t>土地权证编号</t>
  </si>
  <si>
    <t>宗地名称</t>
  </si>
  <si>
    <t>是否空地</t>
  </si>
  <si>
    <t>土地位置</t>
  </si>
  <si>
    <t>准用年限</t>
  </si>
  <si>
    <t>开发程度</t>
  </si>
  <si>
    <r>
      <rPr>
        <sz val="10"/>
        <rFont val="宋体"/>
        <charset val="134"/>
      </rPr>
      <t>面积(m</t>
    </r>
    <r>
      <rPr>
        <vertAlign val="superscript"/>
        <sz val="10"/>
        <rFont val="宋体"/>
        <charset val="134"/>
      </rPr>
      <t>2</t>
    </r>
    <r>
      <rPr>
        <sz val="10"/>
        <rFont val="宋体"/>
        <charset val="134"/>
      </rPr>
      <t>)</t>
    </r>
  </si>
  <si>
    <t>审定后账面价值</t>
  </si>
  <si>
    <t>投资性地产合计</t>
  </si>
  <si>
    <t>投资性地产净额</t>
  </si>
  <si>
    <t>投资性房地产——土地使用权评估明细表（采用公允价值模式计量）</t>
  </si>
  <si>
    <t>表4-7-4</t>
  </si>
  <si>
    <r>
      <rPr>
        <sz val="10"/>
        <rFont val="宋体"/>
        <charset val="134"/>
      </rPr>
      <t>面积
(m</t>
    </r>
    <r>
      <rPr>
        <vertAlign val="superscript"/>
        <sz val="10"/>
        <rFont val="宋体"/>
        <charset val="134"/>
      </rPr>
      <t>2</t>
    </r>
    <r>
      <rPr>
        <sz val="10"/>
        <rFont val="宋体"/>
        <charset val="134"/>
      </rPr>
      <t>)</t>
    </r>
  </si>
  <si>
    <t>原始入账价值
（转入日公允价值）</t>
  </si>
  <si>
    <t>固定资产—房屋建筑物评估明细表</t>
  </si>
  <si>
    <t>表4-8-1</t>
  </si>
  <si>
    <t>宗地编号</t>
  </si>
  <si>
    <t>所占宗地情况</t>
  </si>
  <si>
    <t>檐高(米)</t>
  </si>
  <si>
    <t>层数</t>
  </si>
  <si>
    <t>层高</t>
  </si>
  <si>
    <t>资产状况</t>
  </si>
  <si>
    <r>
      <rPr>
        <sz val="10"/>
        <rFont val="宋体"/>
        <charset val="134"/>
      </rPr>
      <t>建筑面积
(m</t>
    </r>
    <r>
      <rPr>
        <vertAlign val="superscript"/>
        <sz val="10"/>
        <rFont val="宋体"/>
        <charset val="134"/>
      </rPr>
      <t>2</t>
    </r>
    <r>
      <rPr>
        <sz val="10"/>
        <rFont val="宋体"/>
        <charset val="134"/>
      </rPr>
      <t>)</t>
    </r>
  </si>
  <si>
    <t>折旧年限</t>
  </si>
  <si>
    <t>宗地面积</t>
  </si>
  <si>
    <t>宗地性质</t>
  </si>
  <si>
    <t>房屋建筑物合计</t>
  </si>
  <si>
    <t>减：房屋建筑物减值准备</t>
  </si>
  <si>
    <t>房屋建筑物净额</t>
  </si>
  <si>
    <t>固定资产—构筑物及其他辅助设施评估明细表</t>
  </si>
  <si>
    <t>表4-8-2</t>
  </si>
  <si>
    <t xml:space="preserve"> 名称</t>
  </si>
  <si>
    <t>材质或结构</t>
  </si>
  <si>
    <t>规格尺寸</t>
  </si>
  <si>
    <t>评估单价(元/单位)</t>
  </si>
  <si>
    <t>构筑物合计</t>
  </si>
  <si>
    <t>减：构筑物及其他辅助设施减值准备</t>
  </si>
  <si>
    <t>构筑物净额</t>
  </si>
  <si>
    <t>固定资产—管道和沟槽评估明细表</t>
  </si>
  <si>
    <t>表4-8-3</t>
  </si>
  <si>
    <t>起讫地址</t>
  </si>
  <si>
    <t>长度
(m)</t>
  </si>
  <si>
    <t>漕深
(m)</t>
  </si>
  <si>
    <t>沟宽*沟厚(mm*mm)
管径*壁厚(mm*mm)</t>
  </si>
  <si>
    <t>材质</t>
  </si>
  <si>
    <t>绝缘方式</t>
  </si>
  <si>
    <t>资产状态</t>
  </si>
  <si>
    <t>管道沟槽合计</t>
  </si>
  <si>
    <t>减：管道和沟槽减值准备</t>
  </si>
  <si>
    <t>管道沟槽净额</t>
  </si>
  <si>
    <t>固定资产——井巷工程评估明细表</t>
  </si>
  <si>
    <t>表4-8-4</t>
  </si>
  <si>
    <t>井巷工程名称</t>
  </si>
  <si>
    <t>岩石硬度系数</t>
  </si>
  <si>
    <t>支护</t>
  </si>
  <si>
    <t>锚杆长度
(M)</t>
  </si>
  <si>
    <t>锚杆数量
（根/M）</t>
  </si>
  <si>
    <t>轨型
(KG/M)</t>
  </si>
  <si>
    <t>轨距
(MM)</t>
  </si>
  <si>
    <t>轨枕</t>
  </si>
  <si>
    <t>支护厚度
(mm)</t>
  </si>
  <si>
    <t>掘进断面
(m2)</t>
  </si>
  <si>
    <t>巷道倾角</t>
  </si>
  <si>
    <t>巷道长度
(M)</t>
  </si>
  <si>
    <t>硐室体积
(M3)</t>
  </si>
  <si>
    <t>竣工年月</t>
  </si>
  <si>
    <t>尚可使用年限</t>
  </si>
  <si>
    <t>方式</t>
  </si>
  <si>
    <t>井巷工程合计</t>
  </si>
  <si>
    <t>减：井巷工程减值准备</t>
  </si>
  <si>
    <t>井巷工程净额</t>
  </si>
  <si>
    <t>固定资产—机器设备评估明细表</t>
  </si>
  <si>
    <t>表4-8-5</t>
  </si>
  <si>
    <t>设备名称</t>
  </si>
  <si>
    <t>生产厂家</t>
  </si>
  <si>
    <t>设备材质</t>
  </si>
  <si>
    <t>设备重量（KG）</t>
  </si>
  <si>
    <t>购置日期</t>
  </si>
  <si>
    <t>停用日期</t>
  </si>
  <si>
    <t>设备近期市场价格</t>
  </si>
  <si>
    <t>近期价格内涵</t>
  </si>
  <si>
    <t>报废类型</t>
  </si>
  <si>
    <t>清理费用</t>
  </si>
  <si>
    <t>北京玛辉再生资源回收有限公司 李先生 18201637551</t>
  </si>
  <si>
    <t>天津源诚再生资源回收有限公司 常先生 18510079087</t>
  </si>
  <si>
    <t>101000000037</t>
  </si>
  <si>
    <t>备品备件和专用工具</t>
  </si>
  <si>
    <t>/</t>
  </si>
  <si>
    <t>不锈钢</t>
  </si>
  <si>
    <t>报废</t>
  </si>
  <si>
    <t>批</t>
  </si>
  <si>
    <t>固井所</t>
  </si>
  <si>
    <t>北京</t>
  </si>
  <si>
    <t>正常报废</t>
  </si>
  <si>
    <t>工具及配件老化，主要功能损坏，无法修复，不能正常使用。</t>
  </si>
  <si>
    <t>101000000045</t>
  </si>
  <si>
    <t>安装材料、工具</t>
  </si>
  <si>
    <t>由于企业无法区分同一设备主材和辅材占比，按材质的回收价*重量不准确，网上找了两家回收公司报价，价格为全包价格</t>
  </si>
  <si>
    <t>101000000713</t>
  </si>
  <si>
    <t>便携式高温加压稠化仪</t>
  </si>
  <si>
    <t>7710</t>
  </si>
  <si>
    <t>合金</t>
  </si>
  <si>
    <t>台</t>
  </si>
  <si>
    <t>达到效用年限且已提足折旧，因关键密封件老化、温控失效、频繁漏压、关键零部件缺失，多次维修仍故障频发，无法正常使用，且无维修价值</t>
  </si>
  <si>
    <t>101000000754</t>
  </si>
  <si>
    <t>水泥组分测定仪</t>
  </si>
  <si>
    <t>C2F-6</t>
  </si>
  <si>
    <t>中国北京中科建自动化设备有限公司</t>
  </si>
  <si>
    <t>不锈钢、塑料</t>
  </si>
  <si>
    <t>因年限久、核心部件老化、检测模块损坏，无法正常使用；期间多次更换配件，但检测误差超限，无维修价值</t>
  </si>
  <si>
    <t>101000001216</t>
  </si>
  <si>
    <t>电子天平</t>
  </si>
  <si>
    <t>BSA1245</t>
  </si>
  <si>
    <t>合金、玻璃</t>
  </si>
  <si>
    <t>使用年限长、计量模块损坏，且数据漂移幅度大，无法正常使用；更换配件，多次维修后故障未消除，无维修价值</t>
  </si>
  <si>
    <t>101000001393</t>
  </si>
  <si>
    <t>养护箱</t>
  </si>
  <si>
    <t>OWC-2000E</t>
  </si>
  <si>
    <t>沈阳泰格石油仪器设备制造有限公司</t>
  </si>
  <si>
    <t>使用年限长，箱体锈蚀、主板损坏、加热器失灵、密封件老化，无法正常使用；维修更换成本高，可靠性差，无维修价值</t>
  </si>
  <si>
    <t>101000001400</t>
  </si>
  <si>
    <t>恒速搅拌器</t>
  </si>
  <si>
    <t>OWC-2000D</t>
  </si>
  <si>
    <t>沈阳市固测井石油仪器研究所</t>
  </si>
  <si>
    <t>使用年限久，达到效用年限且净值满足报废要求，控制主板、电机等核心部件损坏，无法正常使用；线路老化，维修后故障频发，无维修价值</t>
  </si>
  <si>
    <t>101000001822</t>
  </si>
  <si>
    <t>处理剂合成实验装置</t>
  </si>
  <si>
    <t>TG-1280/10XB-PC/RGM-4300/ZDM-4/LS-C3/DLM-01</t>
  </si>
  <si>
    <t>合金、不锈钢、塑料、玻璃/</t>
  </si>
  <si>
    <t>套</t>
  </si>
  <si>
    <t>达到效用年限且净值满足报废要求，因核心部件/模块损坏或缺失，无法正常工作；维修更换配件后，故障无法消除，无维修价值</t>
  </si>
  <si>
    <t>8-1</t>
  </si>
  <si>
    <t>强度养护箱</t>
  </si>
  <si>
    <t>TG-1280</t>
  </si>
  <si>
    <t>8-2</t>
  </si>
  <si>
    <t>强度试验机（含一台电脑，一台打印机）</t>
  </si>
  <si>
    <t>8-3</t>
  </si>
  <si>
    <t>磨片机</t>
  </si>
  <si>
    <t>8-4</t>
  </si>
  <si>
    <t>激光力度分析仪</t>
  </si>
  <si>
    <t>8-5</t>
  </si>
  <si>
    <t>堵漏模拟装置</t>
  </si>
  <si>
    <t>8-6</t>
  </si>
  <si>
    <t>显微镜</t>
  </si>
  <si>
    <t>YH-300</t>
  </si>
  <si>
    <t>101000001831</t>
  </si>
  <si>
    <t>多元素快速分析仪</t>
  </si>
  <si>
    <t>DHF-83</t>
  </si>
  <si>
    <t>湘潭市新科分析仪器有限公司</t>
  </si>
  <si>
    <t>达到报废年限，且核心检测模块、传感器损坏，部分零部件老化，无法正常使用；维修成本高且检测精度低，无维修价值</t>
  </si>
  <si>
    <t>101000002728</t>
  </si>
  <si>
    <t>冷冻干燥机</t>
  </si>
  <si>
    <t>LGJ-10D</t>
  </si>
  <si>
    <t>北京四环科学仪器厂有限公司（军事医学科学院实验仪器厂研制）</t>
  </si>
  <si>
    <t>使用年限久，已达报废年限，且制冷压缩机损坏、密封件老化，无法制冷和保持负压，不能正常使用；更换压缩机维修成本高且制冷效率低，无维修价值</t>
  </si>
  <si>
    <t>101000003211</t>
  </si>
  <si>
    <t>高温高压流变仪</t>
  </si>
  <si>
    <t>7400</t>
  </si>
  <si>
    <t>EGLG CHANDLER ENGINEERING</t>
  </si>
  <si>
    <t>不锈钢、合金</t>
  </si>
  <si>
    <t>已达报废年限，浆杯转子腐蚀损坏、核心部件严重老化，设备停产且部分部件缺失，无法正常使用；更换进口部件成本较高，且已有迭代产品替代，无维修价值</t>
  </si>
  <si>
    <t>101000004247</t>
  </si>
  <si>
    <t>综合数据采集与处理便携系统</t>
  </si>
  <si>
    <t>IDAP6200</t>
  </si>
  <si>
    <t>中国石油集团测井有限公司+深圳市塞特尔实业有限公司+江苏华能电缆股份有限公司</t>
  </si>
  <si>
    <t>不锈钢、合金、塑料</t>
  </si>
  <si>
    <t>达到效用年限且已提足折旧，核心采集模块、处理芯片损坏，且配套仪器设备故障，无法正常使用，且后期无应用场景</t>
  </si>
  <si>
    <t>101000004257</t>
  </si>
  <si>
    <t>接箍磁定位测井仪</t>
  </si>
  <si>
    <t>CCL6960</t>
  </si>
  <si>
    <t>达到效用年限且已提足折旧，但前期实验探头损坏、检测信号丢失，经维修后信号弱且不连续，无法满足测井需求，不能正常使用</t>
  </si>
  <si>
    <t>101000004270</t>
  </si>
  <si>
    <t>电缆遥测短节</t>
  </si>
  <si>
    <t>TELC6306</t>
  </si>
  <si>
    <t>达到效用年限且已提足折旧，但前期实验过程中电缆接口损坏、密封件老化、内部线路断裂，无法进行数据采集和传输，经检修后故障无法排除， 且后期无应用场景</t>
  </si>
  <si>
    <t>101000004276</t>
  </si>
  <si>
    <t>数字声波变密度测井仪</t>
  </si>
  <si>
    <t>DVDS6663</t>
  </si>
  <si>
    <t>达到效用年限且已提足折旧，但前期实验过程中接收器损坏、信号传输线断裂，无法通过声波信号检测固井胶结质量，经检修后仍无法满足要求，且后期无应用场景</t>
  </si>
  <si>
    <t>101000004723</t>
  </si>
  <si>
    <t>控制台系统</t>
  </si>
  <si>
    <t>沈阳泰格石油设备有限公司</t>
  </si>
  <si>
    <t>系统达到效用年限且已提足折旧，驱动系统漏油、模拟管路破损、高温高压井眼模拟系统密封件老化等，无法修复，不能正常使用，更换循环驱动系统等成本高，且设备稳定性、精确性无法保障，无维修价值</t>
  </si>
  <si>
    <t>101000004727</t>
  </si>
  <si>
    <t>高温高压井眼模拟系统</t>
  </si>
  <si>
    <t>不锈钢、铁</t>
  </si>
  <si>
    <t>101000004733</t>
  </si>
  <si>
    <t>循环驱动系统</t>
  </si>
  <si>
    <t>天津市通洁高压泵制造有限公司</t>
  </si>
  <si>
    <t>101000004738</t>
  </si>
  <si>
    <t>电气系统</t>
  </si>
  <si>
    <t>山东开元电机有限公司+无锡博辉金属制品有限公司+德帕姆（杭州）泵业科技有限公司</t>
  </si>
  <si>
    <t>钢、铁、合金</t>
  </si>
  <si>
    <t>底座</t>
  </si>
  <si>
    <t>三相异步电动机</t>
  </si>
  <si>
    <t>电柜</t>
  </si>
  <si>
    <t>地磁场测量装置</t>
  </si>
  <si>
    <t>铝材、电路板及电子元器件</t>
  </si>
  <si>
    <t>非常规所</t>
  </si>
  <si>
    <t xml:space="preserve">达到效用年限且已提足折旧；设备老化，骨架变形，同轴度、正交度无法满足使用要求，不具备维修价值；装置老化，机械形变，丧失地磁场测量功能
</t>
  </si>
  <si>
    <t>多功能电源箱</t>
  </si>
  <si>
    <t>塑料及电子元器件</t>
  </si>
  <si>
    <t xml:space="preserve">达到效用年限且已提足折旧；设备老化，电源模块输出失稳，电路板电子元器件锈蚀老化，易造成负载击穿等；装置老化，丧失稳定供电功能
</t>
  </si>
  <si>
    <t>试验用泵</t>
  </si>
  <si>
    <t>海安华达石油仪器制造有限公司</t>
  </si>
  <si>
    <t>外壳主要为铁，内部材料部位塑料及软管及电线等</t>
  </si>
  <si>
    <t xml:space="preserve">达到效用年限且已提足折旧；设备老化，主要功能损坏，关键部件老化缺失，无法修复；设备老旧，无升级改造价值
</t>
  </si>
  <si>
    <t>双极性多功能电源</t>
  </si>
  <si>
    <t>PELICAN</t>
  </si>
  <si>
    <t xml:space="preserve">达到效用年限且已提足折旧；设备老化，存在接口脱落，线路老化，解码失效，信号传输距离短等问题；电源老化，丧失稳定供电及解码功能
</t>
  </si>
  <si>
    <t xml:space="preserve">达到效用年限且已提足折旧；设备老化，存在供电不稳，电子元器件锈蚀，线路老化，解码失效等问题；电源老化，丧失稳定供电及解码功能
</t>
  </si>
  <si>
    <t>101000000697</t>
  </si>
  <si>
    <t>反应釜</t>
  </si>
  <si>
    <t>Z100SS</t>
  </si>
  <si>
    <t>铸铁为主+外表面合金和防腐漆面</t>
  </si>
  <si>
    <t xml:space="preserve">2011年设备，密封件老化，无法保证试验安全，无法正常使用；达到效用年限且已提足折旧；当前设备精度已完全不满足试验条件，且仪器仪表由于老化监测受试验波动性无法获取数据
</t>
  </si>
  <si>
    <t>101000001329</t>
  </si>
  <si>
    <t>带扫描电子显微镜的高温疲劳试验</t>
  </si>
  <si>
    <t>SEM-SERVOPLUS</t>
  </si>
  <si>
    <t>钢材</t>
  </si>
  <si>
    <t xml:space="preserve">达到效用年限且已提足折旧；设备老化，不能做高温试验，升级改造成本高，升级后仍存在性能短板；设备老旧，无升级改造价值，升级投入与性能提升不成正比
</t>
  </si>
  <si>
    <t>101000001492</t>
  </si>
  <si>
    <t>煤岩微观力学测试装置</t>
  </si>
  <si>
    <t xml:space="preserve">达到效用年限且已提足折旧；主要功能损坏，力学加载系统损坏且无法满足连续加压需求，无法修复
设备老旧，无升级改造价值
</t>
  </si>
  <si>
    <t>101000002077</t>
  </si>
  <si>
    <t>高温高压钻井液润滑性评价仪</t>
  </si>
  <si>
    <t>DLA-3</t>
  </si>
  <si>
    <t>研莘科技</t>
  </si>
  <si>
    <t>不锈钢机身</t>
  </si>
  <si>
    <t>钻井液所</t>
  </si>
  <si>
    <t>设备多处严重漏液，无法通过维修解决问题,存在安全隐患，无法消除,达到效用年限且已提足折旧</t>
  </si>
  <si>
    <t>101000002599</t>
  </si>
  <si>
    <t>高温高压井壁稳定性模拟实验装置</t>
  </si>
  <si>
    <t>SHM-2001</t>
  </si>
  <si>
    <t>Fann Instrument Company</t>
  </si>
  <si>
    <t>铁外壳，内有部分塑料等</t>
  </si>
  <si>
    <t>设备核心部件频繁出现故障，多次维修仍无法正常使用，已经没有维修价值,达到效用年限且已提足折旧</t>
  </si>
  <si>
    <t>101000001139</t>
  </si>
  <si>
    <t>综合岩心驱动</t>
  </si>
  <si>
    <t>湖北创联石油科技有限公司</t>
  </si>
  <si>
    <t>主体铁质外壳，内有不锈钢容器管线</t>
  </si>
  <si>
    <t>设备老旧，内部主要部件锈蚀严重，已经无法使用,仪器已经更新换代，没有维修和升级价值,达到效用年限且已提足折旧</t>
  </si>
  <si>
    <t>101000001534</t>
  </si>
  <si>
    <t>高温高压动失水仪</t>
  </si>
  <si>
    <t>FANN90</t>
  </si>
  <si>
    <t>不锈钢外壳，内有电路等</t>
  </si>
  <si>
    <t>内部主板、压力容器、测试部件部件损坏，零件需要进口，维修成本高昂，无维修价值,达到效用年限且已提足折旧。</t>
  </si>
  <si>
    <t>101000002586</t>
  </si>
  <si>
    <t>覆压气体孔隙度/渗透串联测试仪</t>
  </si>
  <si>
    <t>FXK-II</t>
  </si>
  <si>
    <t>仪器加压装置、压力容器、岩心夹持器等多处严重泄漏，无法通过维修解决,存在安全隐患，无法消除,达到效用年限且已提足折旧</t>
  </si>
  <si>
    <t>101000000784</t>
  </si>
  <si>
    <t>高温高压动静态堵漏实验仪</t>
  </si>
  <si>
    <t>DL-A</t>
  </si>
  <si>
    <t>海安石油科研仪器有限公司</t>
  </si>
  <si>
    <t>铁质外壳，内有电路管线</t>
  </si>
  <si>
    <t>设备老旧，内部主要部件损坏，多次维修，仍无法使用,达到效用年限且已提足折旧。</t>
  </si>
  <si>
    <t>101000000919</t>
  </si>
  <si>
    <t>便携实验室</t>
  </si>
  <si>
    <t>HACH</t>
  </si>
  <si>
    <t>塑料箱体</t>
  </si>
  <si>
    <t>内部玻璃仪器已经破碎，化学药剂已经用完，没有使用价值,达到效用年限且已提足折旧</t>
  </si>
  <si>
    <t>101000001433</t>
  </si>
  <si>
    <t>电稳定性测试仪</t>
  </si>
  <si>
    <t>Fann23D</t>
  </si>
  <si>
    <t>主体塑料内有电路</t>
  </si>
  <si>
    <t>内部电路主板损坏，零件需要进口，维修成本高昂，无维修价值,达到效用年限且已提足折旧。</t>
  </si>
  <si>
    <t>101000001342</t>
  </si>
  <si>
    <t>膨胀式尾管悬挂器</t>
  </si>
  <si>
    <t>9-5/8"</t>
  </si>
  <si>
    <t>钢</t>
  </si>
  <si>
    <t>机械所</t>
  </si>
  <si>
    <t>膨胀式尾管悬挂器主要用于技术展示，无使用功能，于2015年5月进行展品升级，停止使用。</t>
  </si>
  <si>
    <t>101000001360</t>
  </si>
  <si>
    <t>101000001756</t>
  </si>
  <si>
    <t>便携式XPF合金分析仪</t>
  </si>
  <si>
    <t>a-3000</t>
  </si>
  <si>
    <t>塑料</t>
  </si>
  <si>
    <t>该工具于2009年10月购买，长期造成电池损坏，后经厂家沟通，该型号产品已停止生产，配件无法更换，于2019年10月停止使用</t>
  </si>
  <si>
    <t>101000001177</t>
  </si>
  <si>
    <t>电控综合试验台</t>
  </si>
  <si>
    <t>DZT-430</t>
  </si>
  <si>
    <t>三博中自</t>
  </si>
  <si>
    <t>工作台（木、钢板、电脑主机），控制柜（钢板、电气原件）</t>
  </si>
  <si>
    <t>该设备于2011年4月购买，设备使用过程中，内部控制模块、通讯模块等元器件有老化并损坏，无法正常运转，影响正常工作，且维修成本过高，同时该设备应用的相关课题已结题，后续无继续研究的相关业务，于2021年4月停止使用</t>
  </si>
  <si>
    <t>101000003236</t>
  </si>
  <si>
    <t>思科交换机</t>
  </si>
  <si>
    <t>思科</t>
  </si>
  <si>
    <t>钢铁</t>
  </si>
  <si>
    <t>规划所</t>
  </si>
  <si>
    <t>电源等部件老化，维修后仍故障频发，无法使用</t>
  </si>
  <si>
    <t>101000000928</t>
  </si>
  <si>
    <t>三维PIV系统</t>
  </si>
  <si>
    <t>DM3-4M200</t>
  </si>
  <si>
    <t>北京立方天地科技</t>
  </si>
  <si>
    <t>设备老化导致精度、效率无法满足当前技术需求，且修复成本过高，无维修价值</t>
  </si>
  <si>
    <t>101000001020</t>
  </si>
  <si>
    <t>水力机械破岩主体装置</t>
  </si>
  <si>
    <t>30P10KT</t>
  </si>
  <si>
    <t>天津大港</t>
  </si>
  <si>
    <t>主机等核心部件老化，管道关键部位腐蚀，修复成本过高，无维修价值</t>
  </si>
  <si>
    <t>101000001118</t>
  </si>
  <si>
    <t>高压大排量泵</t>
  </si>
  <si>
    <t>250J3</t>
  </si>
  <si>
    <t>关键设备外壳腐蚀穿透，无维修价值</t>
  </si>
  <si>
    <t>101000001151</t>
  </si>
  <si>
    <t>水力机械破岩中围压系统</t>
  </si>
  <si>
    <t>HMDR40</t>
  </si>
  <si>
    <t>压力容器出现裂纹，压力容器疲劳导致结构强度下降，可能引发安全事故，无维修价值</t>
  </si>
  <si>
    <t>101000001294</t>
  </si>
  <si>
    <t>磨料混合系统</t>
  </si>
  <si>
    <t>搅拌桨、搅拌轴等核心部件严重损伤，无维修价值</t>
  </si>
  <si>
    <t>101000001323</t>
  </si>
  <si>
    <t>三维激光数据化仪</t>
  </si>
  <si>
    <t>铁</t>
  </si>
  <si>
    <t>工艺所</t>
  </si>
  <si>
    <t>硬件需与逆向工程控制、逆向工程设计软件搭配使用，因软件无法使用，硬件无法继续使用，申请报废</t>
  </si>
  <si>
    <t>101000000795</t>
  </si>
  <si>
    <t>全尺寸钻铤绝缘介质高温试验箱</t>
  </si>
  <si>
    <t>APSNonMetallicModular</t>
  </si>
  <si>
    <t>APS</t>
  </si>
  <si>
    <t xml:space="preserve">陶瓷绝缘材料 
</t>
  </si>
  <si>
    <t>控制所</t>
  </si>
  <si>
    <t>1. 设备老化：该设备由于频繁遭受高温等恶劣环境侵蚀，使得设备的结构和材料发生严重劣化，申请报废
2. 设备故障：该设备电气控制系统故障，无法正常启动，丧失基本功能且无法修理，申请报废
3. 安全问题：设备存在漏电等安全隐患，如果继续使用可能会对员工或企业的安全生产构成威胁，申请报废。</t>
  </si>
  <si>
    <t>101000005414</t>
  </si>
  <si>
    <t>SM130-700光纤光栅解调仪</t>
  </si>
  <si>
    <t>SM130-700</t>
  </si>
  <si>
    <t>MICRON OPTICS</t>
  </si>
  <si>
    <t>铝合金外壳，内有电路主板，线缆接头，开关按钮</t>
  </si>
  <si>
    <t>北康</t>
  </si>
  <si>
    <t>软件系统无法升级、市场上没有配套光栅传感器</t>
  </si>
  <si>
    <t>101000005332</t>
  </si>
  <si>
    <t>旋转机械振动分析及故障诊断试验</t>
  </si>
  <si>
    <t>QPZZ-II</t>
  </si>
  <si>
    <t>镇江华飞检测技术有限公司</t>
  </si>
  <si>
    <t>主要材料不锈钢，有小电机，皮带，齿轮箱，轴承座支架，塑料罩</t>
  </si>
  <si>
    <t>操作系统运行环境为WinXP，厂家无法升级</t>
  </si>
  <si>
    <t>机器设备合计</t>
  </si>
  <si>
    <t>减：机器设备减值准备</t>
  </si>
  <si>
    <t>机器设备净额</t>
  </si>
  <si>
    <t>固定资产—车辆评估明细表</t>
  </si>
  <si>
    <t>表4-8-6</t>
  </si>
  <si>
    <t>车辆牌号</t>
  </si>
  <si>
    <t>行驶证载权利人</t>
  </si>
  <si>
    <t>车辆名称</t>
  </si>
  <si>
    <t>所属部门</t>
  </si>
  <si>
    <t>已行驶里程
(公里)</t>
  </si>
  <si>
    <t>车辆合计</t>
  </si>
  <si>
    <t>减：车辆减值准备</t>
  </si>
  <si>
    <t>车辆净额</t>
  </si>
  <si>
    <t>固定资产—电子设备评估明细表</t>
  </si>
  <si>
    <t>表4-8-7</t>
  </si>
  <si>
    <t>电子设备合计</t>
  </si>
  <si>
    <t>减：电子设备减值准备</t>
  </si>
  <si>
    <t>电子设备净额</t>
  </si>
  <si>
    <t>固定资产—土地评估明细表</t>
  </si>
  <si>
    <t>表4-8-8</t>
  </si>
  <si>
    <t>证载权利人</t>
  </si>
  <si>
    <t>终止日期</t>
  </si>
  <si>
    <t>固定资产--船舶清查评估明细表</t>
  </si>
  <si>
    <t>表4-8-9</t>
  </si>
  <si>
    <t>船舶编号</t>
  </si>
  <si>
    <t>船舶名称</t>
  </si>
  <si>
    <t>船舶类型</t>
  </si>
  <si>
    <t>建造厂家</t>
  </si>
  <si>
    <t>已行驶海里</t>
  </si>
  <si>
    <t>额定功率</t>
  </si>
  <si>
    <t>额定载重(客)量</t>
  </si>
  <si>
    <t>满载排水量(t)</t>
  </si>
  <si>
    <t>空载排水量(t)</t>
  </si>
  <si>
    <t>满载吃水(m)</t>
  </si>
  <si>
    <t>空载吃水(m)</t>
  </si>
  <si>
    <t>空船重量(t)</t>
  </si>
  <si>
    <t>定员(人)</t>
  </si>
  <si>
    <t>航速(节)</t>
  </si>
  <si>
    <t>航区</t>
  </si>
  <si>
    <t>船级社</t>
  </si>
  <si>
    <t>总吨位</t>
  </si>
  <si>
    <t>净吨位</t>
  </si>
  <si>
    <t>货舱涂层</t>
  </si>
  <si>
    <t>船舶主尺度</t>
  </si>
  <si>
    <t>最近一次船检情况</t>
  </si>
  <si>
    <t>主机</t>
  </si>
  <si>
    <t>发电机</t>
  </si>
  <si>
    <t>建造完成日期</t>
  </si>
  <si>
    <t>合同价(美元或人民币)</t>
  </si>
  <si>
    <t>船长</t>
  </si>
  <si>
    <t>型宽</t>
  </si>
  <si>
    <t>型深</t>
  </si>
  <si>
    <t>船体</t>
  </si>
  <si>
    <t>轮机</t>
  </si>
  <si>
    <t>舾装</t>
  </si>
  <si>
    <t>电气</t>
  </si>
  <si>
    <t>生产厂商、型号、功率、转速</t>
  </si>
  <si>
    <t>原动机生产厂商、型号、功率、转速</t>
  </si>
  <si>
    <t>主发电机功率(KW)</t>
  </si>
  <si>
    <t>美元($)</t>
  </si>
  <si>
    <t>人民币(￥)</t>
  </si>
  <si>
    <t>船舶合计</t>
  </si>
  <si>
    <t>减：船舶减值准备</t>
  </si>
  <si>
    <t>船舶净额</t>
  </si>
  <si>
    <t>在建工程评估汇总表</t>
  </si>
  <si>
    <t>表4-9</t>
  </si>
  <si>
    <t>4-9-1</t>
  </si>
  <si>
    <t>在建工程—土建工程</t>
  </si>
  <si>
    <t>4-9-2</t>
  </si>
  <si>
    <t>在建工程—设备安装工程</t>
  </si>
  <si>
    <t>4-9-3</t>
  </si>
  <si>
    <t>在建工程—工程物资</t>
  </si>
  <si>
    <t>在建工程—土建工程评估明细表</t>
  </si>
  <si>
    <t>表4-9-1</t>
  </si>
  <si>
    <r>
      <rPr>
        <sz val="10"/>
        <rFont val="宋体"/>
        <charset val="134"/>
      </rPr>
      <t>建筑面积/容积
（m</t>
    </r>
    <r>
      <rPr>
        <vertAlign val="superscript"/>
        <sz val="10"/>
        <rFont val="宋体"/>
        <charset val="134"/>
      </rPr>
      <t>2</t>
    </r>
    <r>
      <rPr>
        <sz val="10"/>
        <rFont val="宋体"/>
        <charset val="134"/>
      </rPr>
      <t>/m</t>
    </r>
    <r>
      <rPr>
        <vertAlign val="superscript"/>
        <sz val="10"/>
        <rFont val="宋体"/>
        <charset val="134"/>
      </rPr>
      <t>3</t>
    </r>
    <r>
      <rPr>
        <sz val="10"/>
        <rFont val="宋体"/>
        <charset val="134"/>
      </rPr>
      <t>）</t>
    </r>
  </si>
  <si>
    <t>形象进度</t>
  </si>
  <si>
    <t>付款比例</t>
  </si>
  <si>
    <t>概算金额(元)</t>
  </si>
  <si>
    <t>土地出让合同
(有/无)</t>
  </si>
  <si>
    <t>建筑用地许可证
(有/无)</t>
  </si>
  <si>
    <t>建筑规划许可证
(有/无)</t>
  </si>
  <si>
    <t>建筑开工许可证
(有/无)</t>
  </si>
  <si>
    <t>在建工程－土建工程合计</t>
  </si>
  <si>
    <t>减：在建土建工程减值准备</t>
  </si>
  <si>
    <t>在建工程－土建工程净额</t>
  </si>
  <si>
    <t>在建工程—设备安装工程评估明细表</t>
  </si>
  <si>
    <t>表4-9-2</t>
  </si>
  <si>
    <t>开工
日期</t>
  </si>
  <si>
    <t>预计完
工日期</t>
  </si>
  <si>
    <t>合同(概算)金额</t>
  </si>
  <si>
    <t>付款比例
(%)</t>
  </si>
  <si>
    <t>设备费</t>
  </si>
  <si>
    <t>资金成本</t>
  </si>
  <si>
    <t>安装费及其他</t>
  </si>
  <si>
    <t>在建工程－设备在建工程合计</t>
  </si>
  <si>
    <t>减：在建设备安装工程减值准备</t>
  </si>
  <si>
    <t>在建工程－设备在建工程净额</t>
  </si>
  <si>
    <r>
      <rPr>
        <b/>
        <sz val="10"/>
        <color indexed="12"/>
        <rFont val="宋体"/>
        <charset val="134"/>
      </rPr>
      <t>返回索引目录</t>
    </r>
  </si>
  <si>
    <t>在建工程—工程物资评估明细表</t>
  </si>
  <si>
    <r>
      <rPr>
        <sz val="10"/>
        <rFont val="宋体"/>
        <charset val="134"/>
      </rPr>
      <t>表</t>
    </r>
    <r>
      <rPr>
        <sz val="10"/>
        <rFont val="Times New Roman"/>
        <charset val="134"/>
      </rPr>
      <t>4-9-3</t>
    </r>
  </si>
  <si>
    <r>
      <rPr>
        <sz val="10"/>
        <rFont val="宋体"/>
        <charset val="134"/>
      </rPr>
      <t>序号</t>
    </r>
  </si>
  <si>
    <r>
      <rPr>
        <sz val="10"/>
        <rFont val="宋体"/>
        <charset val="134"/>
      </rPr>
      <t>名称及规格型号</t>
    </r>
  </si>
  <si>
    <r>
      <rPr>
        <sz val="10"/>
        <rFont val="宋体"/>
        <charset val="134"/>
      </rPr>
      <t>计量单位</t>
    </r>
  </si>
  <si>
    <r>
      <rPr>
        <sz val="10"/>
        <rFont val="宋体"/>
        <charset val="134"/>
      </rPr>
      <t>存放地点</t>
    </r>
  </si>
  <si>
    <r>
      <rPr>
        <sz val="10"/>
        <rFont val="宋体"/>
        <charset val="134"/>
      </rPr>
      <t>账面价值</t>
    </r>
  </si>
  <si>
    <r>
      <rPr>
        <sz val="10"/>
        <rFont val="宋体"/>
        <charset val="134"/>
      </rPr>
      <t>购进年月</t>
    </r>
  </si>
  <si>
    <r>
      <rPr>
        <sz val="10"/>
        <rFont val="宋体"/>
        <charset val="134"/>
      </rPr>
      <t>基准日近期单价</t>
    </r>
  </si>
  <si>
    <r>
      <rPr>
        <sz val="10"/>
        <rFont val="宋体"/>
        <charset val="134"/>
      </rPr>
      <t>评估价值</t>
    </r>
  </si>
  <si>
    <r>
      <rPr>
        <sz val="10"/>
        <rFont val="宋体"/>
        <charset val="134"/>
      </rPr>
      <t>增值率</t>
    </r>
    <r>
      <rPr>
        <sz val="10"/>
        <rFont val="Times New Roman"/>
        <charset val="134"/>
      </rPr>
      <t>%</t>
    </r>
  </si>
  <si>
    <r>
      <rPr>
        <sz val="10"/>
        <rFont val="宋体"/>
        <charset val="134"/>
      </rPr>
      <t>备注</t>
    </r>
  </si>
  <si>
    <r>
      <rPr>
        <sz val="10"/>
        <rFont val="宋体"/>
        <charset val="134"/>
      </rPr>
      <t>数量</t>
    </r>
    <r>
      <rPr>
        <sz val="10"/>
        <rFont val="Times New Roman"/>
        <charset val="134"/>
      </rPr>
      <t xml:space="preserve"> </t>
    </r>
  </si>
  <si>
    <r>
      <rPr>
        <sz val="10"/>
        <rFont val="宋体"/>
        <charset val="134"/>
      </rPr>
      <t>数量</t>
    </r>
  </si>
  <si>
    <r>
      <rPr>
        <sz val="10"/>
        <rFont val="宋体"/>
        <charset val="134"/>
      </rPr>
      <t>单价</t>
    </r>
  </si>
  <si>
    <r>
      <rPr>
        <sz val="10"/>
        <rFont val="宋体"/>
        <charset val="134"/>
      </rPr>
      <t>金额</t>
    </r>
  </si>
  <si>
    <r>
      <rPr>
        <sz val="10"/>
        <rFont val="宋体"/>
        <charset val="134"/>
      </rPr>
      <t>实际数量</t>
    </r>
  </si>
  <si>
    <r>
      <rPr>
        <sz val="10"/>
        <rFont val="宋体"/>
        <charset val="134"/>
      </rPr>
      <t>评估单价</t>
    </r>
  </si>
  <si>
    <r>
      <rPr>
        <sz val="10"/>
        <color rgb="FF000000"/>
        <rFont val="微软雅黑"/>
        <charset val="134"/>
      </rPr>
      <t>工程物资</t>
    </r>
    <r>
      <rPr>
        <sz val="10"/>
        <color indexed="8"/>
        <rFont val="宋体"/>
        <charset val="134"/>
      </rPr>
      <t>合计</t>
    </r>
  </si>
  <si>
    <r>
      <rPr>
        <sz val="10"/>
        <color indexed="8"/>
        <rFont val="宋体"/>
        <charset val="134"/>
      </rPr>
      <t>减：</t>
    </r>
    <r>
      <rPr>
        <sz val="10"/>
        <color rgb="FF000000"/>
        <rFont val="微软雅黑"/>
        <charset val="134"/>
      </rPr>
      <t>工程物资减值</t>
    </r>
    <r>
      <rPr>
        <sz val="10"/>
        <color indexed="8"/>
        <rFont val="宋体"/>
        <charset val="134"/>
      </rPr>
      <t>准备</t>
    </r>
  </si>
  <si>
    <r>
      <rPr>
        <sz val="10"/>
        <rFont val="微软雅黑"/>
        <charset val="134"/>
      </rPr>
      <t>工程物资</t>
    </r>
    <r>
      <rPr>
        <sz val="10"/>
        <rFont val="宋体"/>
        <charset val="134"/>
      </rPr>
      <t>净额</t>
    </r>
  </si>
  <si>
    <t>生产性生物资产评估明细表</t>
  </si>
  <si>
    <t>表4-10</t>
  </si>
  <si>
    <t>种类</t>
  </si>
  <si>
    <t>群别</t>
  </si>
  <si>
    <t>油气资产评估明细表</t>
  </si>
  <si>
    <t>表4-11</t>
  </si>
  <si>
    <t>类别</t>
  </si>
  <si>
    <t>矿区（或油田）</t>
  </si>
  <si>
    <t>形成日期</t>
  </si>
  <si>
    <t>来源（购入、自行建造）</t>
  </si>
  <si>
    <t>使用权资产评估明细表</t>
  </si>
  <si>
    <t>表4-12</t>
  </si>
  <si>
    <t>费用名称或内容</t>
  </si>
  <si>
    <t>原始发生额</t>
  </si>
  <si>
    <t>预计摊销月数</t>
  </si>
  <si>
    <t>尚存受益月数</t>
  </si>
  <si>
    <t>无形资产评估汇总表</t>
  </si>
  <si>
    <t>表4-13</t>
  </si>
  <si>
    <t>4-13-1</t>
  </si>
  <si>
    <t>无形资产-土地使用权</t>
  </si>
  <si>
    <t>4-13-2</t>
  </si>
  <si>
    <t>无形资产-矿业权</t>
  </si>
  <si>
    <t>4-13-3</t>
  </si>
  <si>
    <t>无形资产-其他无形资产</t>
  </si>
  <si>
    <t>无形资产—土地使用权评估明细表</t>
  </si>
  <si>
    <t>表4-13-1</t>
  </si>
  <si>
    <t>他项权利</t>
  </si>
  <si>
    <t>无形-土地合计</t>
  </si>
  <si>
    <t>减：无形-土地减值准备</t>
  </si>
  <si>
    <t>无形-土地净额</t>
  </si>
  <si>
    <t>无形资产—矿业权评估明细表</t>
  </si>
  <si>
    <t>表4-13-2</t>
  </si>
  <si>
    <t>名称、种类
（探矿权/采矿权）</t>
  </si>
  <si>
    <t>勘查（采矿）许可证编号</t>
  </si>
  <si>
    <t>取得方式</t>
  </si>
  <si>
    <t>剩余有效年限</t>
  </si>
  <si>
    <t>勘查开发阶段</t>
  </si>
  <si>
    <t>核定（批准）
生产规模</t>
  </si>
  <si>
    <t>无形-矿业权合计</t>
  </si>
  <si>
    <t>减：无形-矿业权减值准备</t>
  </si>
  <si>
    <t>无形-矿业权净额</t>
  </si>
  <si>
    <t>资产明细表</t>
  </si>
  <si>
    <t>无形资产—其他无形资产评估明细表</t>
  </si>
  <si>
    <t>表4-13-3</t>
  </si>
  <si>
    <t>无形资产名称和内容</t>
  </si>
  <si>
    <t>无形资产类型</t>
  </si>
  <si>
    <t>油气井完井设计与开采优化</t>
  </si>
  <si>
    <t>软件</t>
  </si>
  <si>
    <t>因年限久(16年)、版本低、功能少、兼容性差，无法正常使用，已被其他新技术替代，且业务由固井完井向固井转变，使用率低，无升级维护价值</t>
  </si>
  <si>
    <t>固井工程设计与分析软件</t>
  </si>
  <si>
    <t>因年限久(17年)、版本低、功能少、设计分析准确度低，无法满足当前使用要求，且已被自研软件替代，无升级维护价值和使用价值</t>
  </si>
  <si>
    <t>固井工程设计2006版软件</t>
  </si>
  <si>
    <t>年限久(19年)、版本低、功能少、适配性差且标准规范过时，无法正常使用，达到效用年限且已提足折旧，无升级维护价值，且自研AnyCem固井软件可替代</t>
  </si>
  <si>
    <t>兰德马克钻井管柱设计和分析软件</t>
  </si>
  <si>
    <t xml:space="preserve">国外软件更新费用较高，当前软件功能严重无法满足设计需要；达到效用年限且已提足折旧；国产化软件可全面覆盖该软件的全部功能，成本和服务更具有价值；当前信息安全要求，国内钻井工程设计信息易泄露。
</t>
  </si>
  <si>
    <t>COALGAS煤层气藏模拟软件</t>
  </si>
  <si>
    <t>该软件自2016年起已实际停用，主要原因为技术严重落后，无法兼容当前主流的操作系统及硬件环境，且软件供应商已停止技术支持与版本更新；其核心模拟功能与算法均已过时，无法满足现有煤层气藏精细模拟与高效开发的技术需求。</t>
  </si>
  <si>
    <t>盐穴储气库模拟软件-2</t>
  </si>
  <si>
    <t>2008年软件，技术功能严重滞后，无法正常使用；达到效用年限且已提足折旧；软件维护成本高昂，技术落后存在设计风险，且无法满足当前安全与精细化设计需求；软件模块与当前现场工艺不匹配无法使用</t>
  </si>
  <si>
    <t>Wemstd油气井气井设计软件</t>
  </si>
  <si>
    <t>当前软件功能仅包含气井的完井设计，已无法满足当前设计需求；达到效用年限且已提足折旧；软件设计方已停止更新维护，无法继续使用</t>
  </si>
  <si>
    <t>钻井设计压力预测软件</t>
  </si>
  <si>
    <t>2006年软件，功能严重滞后，版本较低，无法正常使用；达到效用年限且已提足折旧；数据模型陈旧，预测功能早已不满足钻井设计需要。</t>
  </si>
  <si>
    <t>中仿工程分析软件2</t>
  </si>
  <si>
    <t>2009年软件，无法匹配当前window系统；达到效用年限且已提足折旧；软件修复与升级改造成本过高；在实际开发过程中，该分析软件功能模块版本过低，计算精度差，若应用于实际计算无法满足研发及现场服务要求。</t>
  </si>
  <si>
    <t>欠平衡钻井软件</t>
  </si>
  <si>
    <t>2009年投产软件，软件设计结束且无后续迭代升级团队支撑，无法满足深层煤层气及其他油气井工程设计要求；我院Smart Driling软件可满足现阶段工程设计需求，且设计符合率较高，功能全覆盖，顾该欠平衡软件无应用价值，做报废处理。</t>
  </si>
  <si>
    <t>钻井设计软件</t>
  </si>
  <si>
    <t>软件版本过低，当前操作系统不支持，且软件功能严重无法满足设计需要；达到效用年限且已提足折旧；SmartDrilling等软件可全面覆盖该软件的全部功能；软件设计方已停止更新维护，无法继续使用。</t>
  </si>
  <si>
    <t>煤层气钻井设计与产能分析</t>
  </si>
  <si>
    <t>当前软件功能仅限于浅层煤层气井的产能预测，无法满足设计需要；达到效用年限且已提足折旧；自研软件可全面覆盖该软件的全部功能；软件设计方已停止更新维护，无法继续使用。</t>
  </si>
  <si>
    <t>盐穴储气库模拟软件-1</t>
  </si>
  <si>
    <t>2008年软件，计算模块严重落后，无法正常使用；达到效用年限且已提足折旧；软件升级改造成本过高，当前软件存在过多计算BUG，应用于当前设计，存在严重工程风险；自主开发的复杂腔体注气排卤模拟软件（注采模块）可全覆盖其功能，本软件无升级维修。</t>
  </si>
  <si>
    <t>中仿工程分析软件</t>
  </si>
  <si>
    <t>2007年软件，技术功能严重滞后，无法正常使用；达到效用年限且已提足折旧；根据目前盐穴储气库的技术发展，软件已无法正常应用于实际工程涉及；软件修复与升级改造成本过高。</t>
  </si>
  <si>
    <t>钻井液设计与分析系统</t>
  </si>
  <si>
    <t>软件技术过时，无法适应新的硬件环境和操作系统，软件供应商停止对软件的更新和维护，软件已经无法正常运行，达到效用年限且已提足折旧</t>
  </si>
  <si>
    <t>钻井液水力学软件</t>
  </si>
  <si>
    <t>solidworks2015</t>
  </si>
  <si>
    <t>该软件购买的许可证书已于2018年12月到期，无法继续使用，并且如果续签使用许可证书的费用较高，基本等于重新购买该软件，因此申请报废。</t>
  </si>
  <si>
    <t>rnterprisepdm2015</t>
  </si>
  <si>
    <t>SOLIDWORKs图形设计应用软件</t>
  </si>
  <si>
    <t>该软件购买的许可证书已于2012年1月到期，无法继续使用，并且如果续签使用许可证书的费用较高，基本等于重新购买该软件，因此申请报废。</t>
  </si>
  <si>
    <t>钻井技术支持系统</t>
  </si>
  <si>
    <t>已达到授权使用年限，与现行操作系统不兼容，无法使用</t>
  </si>
  <si>
    <t>中外专利数据库分析系统</t>
  </si>
  <si>
    <t>系统兼容性查，授权期限到期，无法获取后续最新专利信息</t>
  </si>
  <si>
    <t>Oracle9i数据库软件</t>
  </si>
  <si>
    <t>版本老旧，官方停止支持，软件修复与升级改造成本过高</t>
  </si>
  <si>
    <t>04PBJCTB-0104（钻井设计）</t>
  </si>
  <si>
    <t>版本低，未有升级，无法适配当前系统，无升级维护价值和使用价值</t>
  </si>
  <si>
    <t>地层可钻性评价及钻头选型软件</t>
  </si>
  <si>
    <t>版本低、无法适配当前系统，无升级维护价值和使用价值</t>
  </si>
  <si>
    <t>kick井涌模拟分析</t>
  </si>
  <si>
    <t>年限久，版本低，无法适配当前系统</t>
  </si>
  <si>
    <t>井壁稳定分析软件</t>
  </si>
  <si>
    <t>版本低、功能少、设计分析准确度低，无法满足当前使用要求，且已被自研软件替代</t>
  </si>
  <si>
    <t>功能拓展性技术兼容性完全落后，原技术支持方已终止相关维护服务</t>
  </si>
  <si>
    <t>NDS定向井水平井设计及计算分析</t>
  </si>
  <si>
    <t>版本低，无法适配当前系统，设计分析准确度低</t>
  </si>
  <si>
    <t>新标准套管设计软件</t>
  </si>
  <si>
    <t>年限久(16年)、版本低，内置数据库无法同步影响设计分析准确性</t>
  </si>
  <si>
    <t>Drillench-presmod软件</t>
  </si>
  <si>
    <t>软件版本较低，无法满足当前设计要求，无升级维护价值和使用价值</t>
  </si>
  <si>
    <t>重点井钻井动态及报表分析软件</t>
  </si>
  <si>
    <t>版本低，未有升级，单次生成重点井动态报表时间过长，</t>
  </si>
  <si>
    <t>04PBJCTB-0107钻井设计压力测试</t>
  </si>
  <si>
    <t>因版本低、技术功能严重滞后、测试范围窄、数据难联动过期且无法升级</t>
  </si>
  <si>
    <t>钻井数据库系统和钻井井史系统</t>
  </si>
  <si>
    <t>版本低、未有升级，无法适配当前系统，技术功能严重滞后，无法满足当前井史统计分析需求</t>
  </si>
  <si>
    <t>智慧2000数字图书馆系统</t>
  </si>
  <si>
    <t>该软已达到授权使用期限，且存在文献资源滞后、功能缺失、兼容性差等问题，件授权已过期且无法升级，已无法正常使用</t>
  </si>
  <si>
    <t>3D绘图软件</t>
  </si>
  <si>
    <t>采购的版本由于年代久远，不能在win10系统下安装使用，并且软件没有更新，运行缓慢，所需的装配设计，有限元分析等也无法满足较大部件的设计功能需求。</t>
  </si>
  <si>
    <t>MAX网络管理软件</t>
  </si>
  <si>
    <t>响应迟钝，数据可视化不够精准，数据库兼容困难，无法形成数据交互，申请报废</t>
  </si>
  <si>
    <t>欠平衡钻井设计与分析系统</t>
  </si>
  <si>
    <t>缺乏 API 与集成能力 ，无法通过标准 API 与其他核心系统（如 ERP, CRM, OA）进行数据交互，导致必须进行低效的手动数据搬运，无法保密，增加了人为错误的风险。申请报废</t>
  </si>
  <si>
    <t>ANSYS软件</t>
  </si>
  <si>
    <t>ANSYS软件12.0购买时间超11年，ANSYS公司于2012年6月30日结束对ANSYS软件12.0版本的技术支持，目前软件最新版已更新至2025 R2版；由于目前的电脑系统、环境与12.0版本适用条件差别非常大，导致12.0版本在目前的办公电脑上无法继续使用，特申请报废</t>
  </si>
  <si>
    <t>soildworkspremiume软件</t>
  </si>
  <si>
    <t>版本陈旧，新操作系统无法兼容，所依赖的特殊硬件已无驱动支持，申请报废</t>
  </si>
  <si>
    <t>VisualStudio2010服务</t>
  </si>
  <si>
    <t>软件稳定性比较差，频繁崩溃，经常无响应，影响业务连续性，申请报废</t>
  </si>
  <si>
    <t>SQLServer2008软件</t>
  </si>
  <si>
    <t>尝试数据迁移失败，格式错乱，无法共享，高延迟，吞吐量遭受限制，稳定性下降严重，申请报废</t>
  </si>
  <si>
    <t>欠平衡钻井流体分析软件</t>
  </si>
  <si>
    <t>相关配套硬件损害，无法替换配套硬件，兼容存在困难，无法满足工作需要，故申请报废</t>
  </si>
  <si>
    <t>数据模型的更新，软件计算模型过于陈旧，使用起来频繁卡顿，页面操作困难，无法完成相应工作申请报废，</t>
  </si>
  <si>
    <t>定向井水平井设计与计算分析系统</t>
  </si>
  <si>
    <t>无法兼容新系统，且配套随带的密码器硬件损坏，维修困难，导致软件无法继续正常使用，申请报废</t>
  </si>
  <si>
    <t>逆向工程控测软件</t>
  </si>
  <si>
    <t>本软件系统在当前的业务负载和预期的增长规模下，其核心性能指标（如响应时间、吞吐量、并发处理能力）已持续恶化至不可接受的水平。经过多轮性能调优与局部重构，证实其根本性架构缺陷已导致系统达到物理与逻辑的扩展极限。任何旨在提升性能或容量的实质性改进，其成本与风险均已超过采购一套全新软件的成本。</t>
  </si>
  <si>
    <t>逆向工程设计软件</t>
  </si>
  <si>
    <t>本软件产品自投产使用已达13年，停用已达3年，在使用期间通过大量补丁和增量更新满足阶段性需求。然而，其核心架构与底层技术栈已严重过时，技术程度已达到“临界点”，导致系统无法安全、经济、高效地适应现代业务环境与技术生态，同时由于软件研发公司已停产该项产品，国内代理公司无法实现对该产品的技术代理，无法实现软件的更新升级，故建议报废。</t>
  </si>
  <si>
    <t>杀毒软件</t>
  </si>
  <si>
    <t>内存占用过大，网络环境产生变化，以前的病毒是显性的，会使电脑卡顿，会使文件失效，会弹窗，现在的病毒多是隐性，有些无法被软件所识别，且现在的windows系统本身就具有一定的防护属性，随着大数据云端化杀毒软件的作用也逐步减小，故申请报废</t>
  </si>
  <si>
    <t>岩石力学参数计算及钻头设计评价</t>
  </si>
  <si>
    <t>该软件版本老旧，无法适用现有系统，不能正常使用</t>
  </si>
  <si>
    <t>landmark三维可视化钻井软件</t>
  </si>
  <si>
    <t>钻井数据管理及风险分析软件</t>
  </si>
  <si>
    <t>兰德马克地层预测软件</t>
  </si>
  <si>
    <t>兰德马克一体化钻井工程应用软件</t>
  </si>
  <si>
    <t>无形-其他合计</t>
  </si>
  <si>
    <t>减：无形-其他减值准备</t>
  </si>
  <si>
    <t>无形-其他净额</t>
  </si>
  <si>
    <t>开发支出评估明细表</t>
  </si>
  <si>
    <t>表4-14</t>
  </si>
  <si>
    <t>发生日期
（年月）</t>
  </si>
  <si>
    <t>预计完成日期
（年月）</t>
  </si>
  <si>
    <t>拟形成无形资产类型（专有技术/专利）</t>
  </si>
  <si>
    <t>技术成熟度</t>
  </si>
  <si>
    <t>业内技术水平</t>
  </si>
  <si>
    <t>预算投入金额</t>
  </si>
  <si>
    <t>商誉评估明细表</t>
  </si>
  <si>
    <t>表4-15</t>
  </si>
  <si>
    <t>商誉合计</t>
  </si>
  <si>
    <t>减：商誉减值准备</t>
  </si>
  <si>
    <t>商誉净额</t>
  </si>
  <si>
    <t>长期待摊费用评估明细表</t>
  </si>
  <si>
    <t>表4-16</t>
  </si>
  <si>
    <t>递延所得税资产评估明细表</t>
  </si>
  <si>
    <t>表4-17</t>
  </si>
  <si>
    <t>其他非流动资产评估明细表</t>
  </si>
  <si>
    <t>表4-18</t>
  </si>
  <si>
    <t>流动负债评估汇总表</t>
  </si>
  <si>
    <t>表5</t>
  </si>
  <si>
    <t>增值额</t>
  </si>
  <si>
    <t>5-1</t>
  </si>
  <si>
    <t>5-2</t>
  </si>
  <si>
    <t>5-3</t>
  </si>
  <si>
    <t>5-4</t>
  </si>
  <si>
    <t>5-5</t>
  </si>
  <si>
    <t>5-6</t>
  </si>
  <si>
    <t>5-7</t>
  </si>
  <si>
    <t>5-8</t>
  </si>
  <si>
    <t>5-9</t>
  </si>
  <si>
    <t>5-10</t>
  </si>
  <si>
    <t>5-11</t>
  </si>
  <si>
    <t>5-12</t>
  </si>
  <si>
    <t>5-13</t>
  </si>
  <si>
    <t>短期借款评估明细表</t>
  </si>
  <si>
    <t xml:space="preserve"> 表5-1</t>
  </si>
  <si>
    <t>放款银行（或机构）名称</t>
  </si>
  <si>
    <t>借款方式</t>
  </si>
  <si>
    <t>月利率%</t>
  </si>
  <si>
    <t>外币金额</t>
  </si>
  <si>
    <t>外币基准日汇率</t>
  </si>
  <si>
    <t>交易性金融负债评估明细表</t>
  </si>
  <si>
    <t>表5-2</t>
  </si>
  <si>
    <t>衍生金融负债评估明细表</t>
  </si>
  <si>
    <t>表5-3</t>
  </si>
  <si>
    <t>投资单位</t>
  </si>
  <si>
    <t>应付票据评估明细表</t>
  </si>
  <si>
    <t>表5-4</t>
  </si>
  <si>
    <t>应付账款评估明细表</t>
  </si>
  <si>
    <t>表5-5</t>
  </si>
  <si>
    <t>预收款项评估明细表</t>
  </si>
  <si>
    <t>表5-6</t>
  </si>
  <si>
    <t>审定前账面余额</t>
  </si>
  <si>
    <t>合同负债评估明细表</t>
  </si>
  <si>
    <t>表5-7</t>
  </si>
  <si>
    <t>应付职工薪酬评估明细表</t>
  </si>
  <si>
    <t>表5-8</t>
  </si>
  <si>
    <t>应交税费评估明细表</t>
  </si>
  <si>
    <t>表5-9</t>
  </si>
  <si>
    <t>征税机关</t>
  </si>
  <si>
    <t>税费种类</t>
  </si>
  <si>
    <t>其他应付款评估明细表</t>
  </si>
  <si>
    <t>表5-10</t>
  </si>
  <si>
    <t>持有待售负债评估明细表</t>
  </si>
  <si>
    <t>表5-11</t>
  </si>
  <si>
    <t>户名（结算对象）</t>
  </si>
  <si>
    <t>一年内到期的非流动负债评估明细表</t>
  </si>
  <si>
    <t>表5-12</t>
  </si>
  <si>
    <t>结算项目</t>
  </si>
  <si>
    <t>票面月利率%</t>
  </si>
  <si>
    <t>其他流动负债评估明细表</t>
  </si>
  <si>
    <t>表5-13</t>
  </si>
  <si>
    <t>非流动负债评估汇总表</t>
  </si>
  <si>
    <t>表6</t>
  </si>
  <si>
    <t>6-1</t>
  </si>
  <si>
    <t>6-2</t>
  </si>
  <si>
    <t>6-3</t>
  </si>
  <si>
    <t>6-4</t>
  </si>
  <si>
    <t>6-5</t>
  </si>
  <si>
    <t>6-6</t>
  </si>
  <si>
    <t>6-7</t>
  </si>
  <si>
    <t>6-8</t>
  </si>
  <si>
    <t>长期借款评估明细表</t>
  </si>
  <si>
    <t>表6-1</t>
  </si>
  <si>
    <t>应付债券评估明细表</t>
  </si>
  <si>
    <t>表6-2</t>
  </si>
  <si>
    <t>债券发行单位</t>
  </si>
  <si>
    <t>债券种类</t>
  </si>
  <si>
    <t xml:space="preserve"> 备 注</t>
  </si>
  <si>
    <t>租赁负债评估明细表</t>
  </si>
  <si>
    <t>表6-3</t>
  </si>
  <si>
    <t>资产名称或内容</t>
  </si>
  <si>
    <t>租赁开始日期</t>
  </si>
  <si>
    <t>租赁结束日期</t>
  </si>
  <si>
    <t>长期应付款评估明细表</t>
  </si>
  <si>
    <t>表6-4</t>
  </si>
  <si>
    <t>预计负债评估明细表</t>
  </si>
  <si>
    <t>表6-5</t>
  </si>
  <si>
    <t>核算内容</t>
  </si>
  <si>
    <t>递延收益评估明细表</t>
  </si>
  <si>
    <t>表6-6</t>
  </si>
  <si>
    <t>递延所得税负债评估明细表</t>
  </si>
  <si>
    <t>表6-7</t>
  </si>
  <si>
    <t>其他非流动负债评估明细表</t>
  </si>
  <si>
    <t>表6-8</t>
  </si>
</sst>
</file>

<file path=xl/styles.xml><?xml version="1.0" encoding="utf-8"?>
<styleSheet xmlns="http://schemas.openxmlformats.org/spreadsheetml/2006/main">
  <numFmts count="140">
    <numFmt numFmtId="24" formatCode="\$#,##0_);[Red]\(\$#,##0\)"/>
    <numFmt numFmtId="25" formatCode="\$#,##0.00_);\(\$#,##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_-;\-&quot;$&quot;* #,##0_-;_-&quot;$&quot;* &quot;-&quot;??_-;_-@_-"/>
    <numFmt numFmtId="177" formatCode="#,##0.0_)_%;\(#,##0.0\)_%;0.0_)_%;@_)_%"/>
    <numFmt numFmtId="178" formatCode="_-* #,##0.00\ _k_r_-;\-* #,##0.00\ _k_r_-;_-* &quot;-&quot;??\ _k_r_-;_-@_-"/>
    <numFmt numFmtId="179" formatCode="#,##0.0_)\x;\(#,##0.0\)\x"/>
    <numFmt numFmtId="180" formatCode="#,##0;\-#,##0;&quot;-&quot;"/>
    <numFmt numFmtId="181" formatCode=";;;"/>
    <numFmt numFmtId="182" formatCode="_-* #,##0.00\¥_-;\-* #,##0.00\¥_-;_-* &quot;-&quot;??\¥_-;_-@_-"/>
    <numFmt numFmtId="183" formatCode="_(* #,##0.00_);_(* \(#,##0.00\);_(* &quot;-&quot;??_);_(@_)"/>
    <numFmt numFmtId="184" formatCode="#,##0.0\ ;\(#,##0.0\)"/>
    <numFmt numFmtId="185" formatCode="\&amp;\,\&amp;\&amp;&quot;ð&quot;.&quot;ð&quot;&quot;ð&quot;_);\(\&amp;\,\&amp;\&amp;&quot;ð&quot;.&quot;ð&quot;&quot;ð&quot;\)"/>
    <numFmt numFmtId="186" formatCode="#,##0.00;\(#,##0.00\)"/>
    <numFmt numFmtId="187" formatCode="0.0&quot;%&quot;_);\(0.0&quot;%&quot;\)"/>
    <numFmt numFmtId="188" formatCode="_-#0&quot;.&quot;0000_-;\(#0&quot;.&quot;0000\);_-\ \ &quot;-&quot;_-;_-@_-"/>
    <numFmt numFmtId="189" formatCode="mmmm\ d\,\ yyyy"/>
    <numFmt numFmtId="190" formatCode="_(&quot;$&quot;* #,##0.00_);_(&quot;$&quot;* \(#,##0.00\);_(&quot;$&quot;* &quot;-&quot;??_);_(@_)"/>
    <numFmt numFmtId="191" formatCode="#,##0.0;\(#,##0.0\)"/>
    <numFmt numFmtId="192" formatCode="&quot;Ç&quot;\ &quot;´&quot;&quot;´&quot;&quot;´&quot;&quot;´&quot;\ &quot;»&quot;&quot;»&quot;&quot;»&quot;&quot;»&quot;"/>
    <numFmt numFmtId="193" formatCode="#,##0.0_);\(#,##0.0\)"/>
    <numFmt numFmtId="194" formatCode="_(&quot;$&quot;* #,##0_);_(&quot;$&quot;* \(#,##0\);_(&quot;$&quot;* &quot;-&quot;_);_(@_)"/>
    <numFmt numFmtId="195" formatCode="#,##0.000_);\(#,##0.000\)"/>
    <numFmt numFmtId="196" formatCode="&quot;$&quot;#,##0_);\(&quot;$&quot;#,##0\)"/>
    <numFmt numFmtId="197" formatCode="0.0%"/>
    <numFmt numFmtId="198" formatCode="&quot;\&quot;#,##0;[Red]&quot;\&quot;&quot;\&quot;&quot;\&quot;&quot;\&quot;&quot;\&quot;&quot;\&quot;&quot;\&quot;\-#,##0"/>
    <numFmt numFmtId="199" formatCode="dd\ mmmyy\ hh:mm"/>
    <numFmt numFmtId="200" formatCode="&quot;ð&quot;\%"/>
    <numFmt numFmtId="201" formatCode="_(* #,##0_);_(* \(#,##0\);_(* &quot;-&quot;_);_(@_)"/>
    <numFmt numFmtId="202" formatCode="_-#,##0.00_-;\(#,##0.00\);_-\ \ &quot;-&quot;_-;_-@_-"/>
    <numFmt numFmtId="203" formatCode="_-#,##0_-;\(#,##0\);_-\ \ &quot;-&quot;_-;_-@_-"/>
    <numFmt numFmtId="204" formatCode="&quot;£&quot;#,##0;[Red]\-&quot;£&quot;#,##0"/>
    <numFmt numFmtId="205" formatCode="##.\ \ "/>
    <numFmt numFmtId="206" formatCode="&quot;$&quot;_(#,##0.00_);&quot;$&quot;\(#,##0.00\)"/>
    <numFmt numFmtId="207" formatCode="_-* #,##0_-;\-* #,##0_-;_-* &quot;-&quot;_-;_-@_-"/>
    <numFmt numFmtId="208" formatCode="#,##0.00;[Red]\(#,##0.00\)"/>
    <numFmt numFmtId="209" formatCode="0.0%;\(0.0%\)"/>
    <numFmt numFmtId="210" formatCode="#,##0.000000"/>
    <numFmt numFmtId="211" formatCode="&quot;$&quot;#,##0.00_);\(&quot;$&quot;#,##0.00\)"/>
    <numFmt numFmtId="212" formatCode="&quot;$&quot;\ #,##0.00_-;[Red]&quot;$&quot;\ #,##0.00\-"/>
    <numFmt numFmtId="213" formatCode="_(* #,##0.0000000_);_(* \(#,##0.0000000\);_(* &quot;-&quot;??_);_(@_)"/>
    <numFmt numFmtId="214" formatCode="_-#0&quot;.&quot;0,_-;\(#0&quot;.&quot;0,\);_-\ \ &quot;-&quot;_-;_-@_-"/>
    <numFmt numFmtId="215" formatCode="#,##0.0_)_x;\(#,##0.0\)_x"/>
    <numFmt numFmtId="216" formatCode="&quot;\&quot;#,##0.00;[Red]&quot;\&quot;\-#,##0.00"/>
    <numFmt numFmtId="217" formatCode="&quot;\&quot;#,##0;&quot;\&quot;\-#,##0"/>
    <numFmt numFmtId="218" formatCode="_-* #,##0.00_-;\-* #,##0.00_-;_-* &quot;-&quot;??_-;_-@_-"/>
    <numFmt numFmtId="219" formatCode="_-#,###.00,_-;\(#,###.00,\);_-\ \ &quot;-&quot;_-;_-@_-"/>
    <numFmt numFmtId="220" formatCode="#\ ??/??"/>
    <numFmt numFmtId="221" formatCode="&quot;£&quot;_(#,##0.00_);&quot;£&quot;\(#,##0.00\)"/>
    <numFmt numFmtId="222" formatCode="0.0000%"/>
    <numFmt numFmtId="223" formatCode="_-&quot;$&quot;* #,##0_-;\-&quot;$&quot;* #,##0_-;_-&quot;$&quot;* &quot;-&quot;_-;_-@_-"/>
    <numFmt numFmtId="224" formatCode="0.0_)\%;\(0.0\)\%;0.0_)\%;@_)_%"/>
    <numFmt numFmtId="225" formatCode="###0.0&quot;x&quot;;\(###0.0\)&quot;x&quot;"/>
    <numFmt numFmtId="226" formatCode="#,##0\ ;\(#,##0\)"/>
    <numFmt numFmtId="227" formatCode="mmm\ dd\,\ yy"/>
    <numFmt numFmtId="228" formatCode="#,##0.0_)_%;\(#,##0.0\)_%"/>
    <numFmt numFmtId="229" formatCode="_-&quot;$&quot;* #,##0.00_-;\-&quot;$&quot;* #,##0.00_-;_-&quot;$&quot;* &quot;-&quot;??_-;_-@_-"/>
    <numFmt numFmtId="230" formatCode="yy\.mm\.dd"/>
    <numFmt numFmtId="231" formatCode="&quot;\&quot;#,##0;[Red]&quot;\&quot;\-#,##0"/>
    <numFmt numFmtId="232" formatCode="&quot;$&quot;#,##0.0000;[Red]&quot;$&quot;#,##0.0000"/>
    <numFmt numFmtId="233" formatCode="mmm/yyyy"/>
    <numFmt numFmtId="234" formatCode="#,##0.00\¥;\-#,##0.00\¥"/>
    <numFmt numFmtId="235" formatCode="#,##0\ ;\-#,##0"/>
    <numFmt numFmtId="236" formatCode="[$-F800]dddd\,\ mmmm\ dd\,\ yyyy"/>
    <numFmt numFmtId="237" formatCode="&quot;\&quot;#,##0;[Red]&quot;\&quot;&quot;\&quot;\-#,##0"/>
    <numFmt numFmtId="238" formatCode="&quot;$&quot;#,##0.00_);[Red]\(&quot;$&quot;#,##0.00\)"/>
    <numFmt numFmtId="239" formatCode="#,##0_ "/>
    <numFmt numFmtId="240" formatCode="_ &quot;\&quot;* #,##0.00_ ;_ &quot;\&quot;* \-#,##0.00_ ;_ &quot;\&quot;* &quot;-&quot;??_ ;_ @_ "/>
    <numFmt numFmtId="241" formatCode="0%_);\(0%\)"/>
    <numFmt numFmtId="242" formatCode="[$￥-804]#,##0.000_);\([$￥-804]#,##0.000\)"/>
    <numFmt numFmtId="243" formatCode="mmm/yyyy;_-\ &quot;N/A&quot;_-;_-\ &quot;-&quot;_-"/>
    <numFmt numFmtId="244" formatCode="mmm/dd/yyyy;_-\ &quot;N/A&quot;_-;_-\ &quot;-&quot;_-"/>
    <numFmt numFmtId="245" formatCode="_(* #,##0.0_)_x_x_x;_(* \(#,##0.0\)_x_x_x;_(* &quot;-&quot;??_)_x_x_x;_(@_)_x_x_x"/>
    <numFmt numFmtId="246" formatCode="#,##0.0"/>
    <numFmt numFmtId="247" formatCode="0.0_)\%;\(0.0\)\%"/>
    <numFmt numFmtId="248" formatCode="_-* #,##0.00\ &quot;kr&quot;_-;\-* #,##0.00\ &quot;kr&quot;_-;_-* &quot;-&quot;??\ &quot;kr&quot;_-;_-@_-"/>
    <numFmt numFmtId="249" formatCode="#,##0.00_ ;[Red]\-#,##0.00_ ;"/>
    <numFmt numFmtId="250" formatCode="0.000%"/>
    <numFmt numFmtId="251" formatCode="&quot;€&quot;_(#,##0.00_);&quot;€&quot;\(#,##0.00\);&quot;€&quot;_(0.00_);@_)"/>
    <numFmt numFmtId="252" formatCode="_-* #,##0_-;\-* #,##0_-;_-* &quot;-&quot;??_-;_-@_-"/>
    <numFmt numFmtId="253" formatCode="#,##0;\(#,###\)"/>
    <numFmt numFmtId="254" formatCode="0%;\(0%\)"/>
    <numFmt numFmtId="255" formatCode="&quot;$&quot;#,##0.00_);[Red]&quot;\&quot;&quot;\&quot;&quot;\&quot;&quot;\&quot;&quot;\&quot;&quot;\&quot;&quot;\&quot;&quot;\&quot;&quot;\&quot;&quot;\&quot;&quot;\&quot;&quot;\&quot;&quot;\&quot;&quot;\&quot;&quot;\&quot;&quot;\&quot;&quot;\&quot;&quot;\&quot;&quot;\&quot;&quot;\&quot;&quot;\&quot;&quot;\&quot;&quot;\&quot;\(&quot;$&quot;#,##0.00&quot;\&quot;&quot;\&quot;&quot;\&quot;&quot;\&quot;&quot;\&quot;&quot;\&quot;&quot;\&quot;&quot;\&quot;&quot;\&quot;&quot;\&quot;&quot;\&quot;&quot;\&quot;&quot;\&quot;&quot;\&quot;&quot;\&quot;&quot;\&quot;&quot;\&quot;&quot;\&quot;&quot;\&quot;&quot;\&quot;&quot;\&quot;&quot;\&quot;&quot;\&quot;\)"/>
    <numFmt numFmtId="256" formatCode="0.00%;\(0.00%\)"/>
    <numFmt numFmtId="257" formatCode="&quot;cash&quot;;\(#,##0.0\)"/>
    <numFmt numFmtId="258" formatCode="_-&quot;?&quot;* #,##0_-;\-&quot;?&quot;* #,##0_-;_-&quot;?&quot;* &quot;-&quot;_-;_-@_-"/>
    <numFmt numFmtId="259" formatCode="&quot;$&quot;#.#"/>
    <numFmt numFmtId="260" formatCode="_(\?* \t#,##0_);_(\?* \(\t#,##0\);_(\?* &quot;-&quot;_);_(@_)"/>
    <numFmt numFmtId="261" formatCode="\$#,##0.00;[Red]\-\$#,##0.00"/>
    <numFmt numFmtId="262" formatCode="_-* #,##0\ _k_r_-;\-* #,##0\ _k_r_-;_-* &quot;-&quot;\ _k_r_-;_-@_-"/>
    <numFmt numFmtId="263" formatCode="0.000_ "/>
    <numFmt numFmtId="264" formatCode="&quot;$&quot;#,##0.00;[Red]&quot;$&quot;#,##0.00"/>
    <numFmt numFmtId="265" formatCode="_-#,##0%_-;\(#,##0%\);_-\ &quot;-&quot;_-"/>
    <numFmt numFmtId="266" formatCode="_-#,###,_-;\(#,###,\);_-\ \ &quot;-&quot;_-;_-@_-"/>
    <numFmt numFmtId="267" formatCode="_(* #,##0.000000_);_(* \(#,##0.000000\);_(* &quot;-&quot;??_);_(@_)"/>
    <numFmt numFmtId="268" formatCode="#.\ \ "/>
    <numFmt numFmtId="269" formatCode="&quot;$&quot;#,##0.000_);\(&quot;$&quot;#,##0.000\)"/>
    <numFmt numFmtId="270" formatCode="#,##0.0\x;\(#,##0.0\x\)"/>
    <numFmt numFmtId="271" formatCode="_(* #,##0.0000_);_(* \(#,##0.0000\);_(* &quot;-&quot;??_);_(@_)"/>
    <numFmt numFmtId="272" formatCode="0.0"/>
    <numFmt numFmtId="273" formatCode="#,##0\ &quot;FB&quot;;\-#,##0\ &quot;FB&quot;"/>
    <numFmt numFmtId="274" formatCode="###0.0;\(###0.0\)"/>
    <numFmt numFmtId="275" formatCode="#,##0.0_)_x_x_x_x_x;\(#,##0.0\)_x_x_x_x_x;0_._0_)_x_x_x_x_x"/>
    <numFmt numFmtId="276" formatCode="&quot;$&quot;#,##0;\-&quot;$&quot;#,##0"/>
    <numFmt numFmtId="277" formatCode="#,##0\ ;[Red]\-#,##0.00\ "/>
    <numFmt numFmtId="278" formatCode="&quot;$&quot;#,##0.0_);\(&quot;$&quot;#,##0.0\)"/>
    <numFmt numFmtId="279" formatCode="###0;\(###0\)"/>
    <numFmt numFmtId="280" formatCode="_([$€-2]* #,##0.00_);_([$€-2]* \(#,##0.00\);_([$€-2]* &quot;-&quot;??_)"/>
    <numFmt numFmtId="281" formatCode="0.0&quot;x&quot;;@_)"/>
    <numFmt numFmtId="282" formatCode="#,##0\ &quot; &quot;;\(#,##0\)\ ;&quot;—&quot;&quot; &quot;&quot; &quot;&quot; &quot;&quot; &quot;"/>
    <numFmt numFmtId="283" formatCode="#,##0.0%;[Red]\(#,##0.0\)%"/>
    <numFmt numFmtId="284" formatCode="0.0&quot;x&quot;"/>
    <numFmt numFmtId="285" formatCode="_-* #,##0\¥_-;\-* #,##0\¥_-;_-* &quot;-&quot;\¥_-;_-@_-"/>
    <numFmt numFmtId="286" formatCode="_-&quot;$&quot;\ * #,##0_-;_-&quot;$&quot;\ * #,##0\-;_-&quot;$&quot;\ * &quot;-&quot;_-;_-@_-"/>
    <numFmt numFmtId="287" formatCode="[DBNum2][$-804]General"/>
    <numFmt numFmtId="288" formatCode="###0.0_x;\(###0.0\)_x"/>
    <numFmt numFmtId="289" formatCode="_-* #,##0.00\ _B_E_F_-;\-* #,##0.00\ _B_E_F_-;_-* &quot;-&quot;??\ _B_E_F_-;_-@_-"/>
    <numFmt numFmtId="290" formatCode="#,##0.00\¥;[Red]\-#,##0.00\¥"/>
    <numFmt numFmtId="291" formatCode="0.00_)"/>
    <numFmt numFmtId="292" formatCode="0_)"/>
    <numFmt numFmtId="293" formatCode="#,##0.00\ &quot;FB&quot;;\-#,##0.00\ &quot;FB&quot;"/>
    <numFmt numFmtId="294" formatCode="#,##0.00\ &quot;FB&quot;;[Red]\-#,##0.00\ &quot;FB&quot;"/>
    <numFmt numFmtId="295" formatCode="_(* #,##0.0,_);_(* \(#,##0.0,\);_(* &quot;-&quot;_);_(@_)"/>
    <numFmt numFmtId="296" formatCode="_-* #,##0\ &quot;kr&quot;_-;\-* #,##0\ &quot;kr&quot;_-;_-* &quot;-&quot;\ &quot;kr&quot;_-;_-@_-"/>
    <numFmt numFmtId="297" formatCode="_(* #,##0.0_)_x_x_x_x;_(* \(#,##0.0\)_x_x_x_x;_(* &quot;-&quot;??_)_x_x_x_x;_(@_)_x_x_x_x"/>
    <numFmt numFmtId="298" formatCode="_ \¥* #,##0.00_ ;_ \¥* \-#,##0.00_ ;_ \¥* &quot;-&quot;??_ ;_ @_ "/>
    <numFmt numFmtId="299" formatCode="#,##0.00_ "/>
    <numFmt numFmtId="300" formatCode="yyyy&quot;年&quot;m&quot;月&quot;;@"/>
    <numFmt numFmtId="301" formatCode="#,##0.0000_ ;[Red]\-#,##0.0000\ "/>
    <numFmt numFmtId="302" formatCode="#,##0.00_ ;[Red]\-#,##0.00\ "/>
    <numFmt numFmtId="303" formatCode="0.00_ "/>
    <numFmt numFmtId="304" formatCode="#,##0_ ;[Red]\-#,##0\ "/>
    <numFmt numFmtId="305" formatCode="0.00_);[Red]\(0.00\)"/>
    <numFmt numFmtId="306" formatCode="#,##0.00;\-#,##0.00;"/>
    <numFmt numFmtId="307" formatCode="0.00_ ;[Red]\-0.00\ "/>
    <numFmt numFmtId="308" formatCode="#,##0;\(#,##0\)"/>
    <numFmt numFmtId="309" formatCode="\¥#,##0.00;\¥\-#,##0.00"/>
  </numFmts>
  <fonts count="241">
    <font>
      <sz val="12"/>
      <name val="Times New Roman"/>
      <charset val="134"/>
    </font>
    <font>
      <sz val="18"/>
      <name val="宋体"/>
      <charset val="134"/>
    </font>
    <font>
      <sz val="10"/>
      <name val="宋体"/>
      <charset val="134"/>
    </font>
    <font>
      <b/>
      <sz val="10"/>
      <color indexed="12"/>
      <name val="宋体"/>
      <charset val="134"/>
    </font>
    <font>
      <sz val="10"/>
      <name val="Arial Narrow"/>
      <charset val="134"/>
    </font>
    <font>
      <sz val="10"/>
      <color indexed="8"/>
      <name val="宋体"/>
      <charset val="134"/>
    </font>
    <font>
      <sz val="10"/>
      <color indexed="8"/>
      <name val="Arial Narrow"/>
      <charset val="134"/>
    </font>
    <font>
      <b/>
      <sz val="10"/>
      <name val="宋体"/>
      <charset val="134"/>
    </font>
    <font>
      <sz val="12"/>
      <name val="宋体"/>
      <charset val="134"/>
    </font>
    <font>
      <sz val="10"/>
      <color rgb="FF000000"/>
      <name val="宋体"/>
      <charset val="134"/>
    </font>
    <font>
      <sz val="10"/>
      <name val="宋体"/>
      <charset val="134"/>
      <scheme val="major"/>
    </font>
    <font>
      <sz val="18"/>
      <name val="黑体"/>
      <charset val="134"/>
    </font>
    <font>
      <sz val="10"/>
      <name val="Times New Roman"/>
      <charset val="134"/>
    </font>
    <font>
      <b/>
      <sz val="10"/>
      <color indexed="12"/>
      <name val="Times New Roman"/>
      <charset val="134"/>
    </font>
    <font>
      <sz val="10"/>
      <color indexed="8"/>
      <name val="Times New Roman"/>
      <charset val="134"/>
    </font>
    <font>
      <b/>
      <sz val="22"/>
      <name val="宋体"/>
      <charset val="134"/>
    </font>
    <font>
      <sz val="11"/>
      <name val="宋体"/>
      <charset val="134"/>
    </font>
    <font>
      <b/>
      <sz val="12"/>
      <name val="宋体"/>
      <charset val="134"/>
    </font>
    <font>
      <b/>
      <sz val="16"/>
      <name val="宋体"/>
      <charset val="134"/>
    </font>
    <font>
      <b/>
      <sz val="11"/>
      <name val="宋体"/>
      <charset val="134"/>
    </font>
    <font>
      <b/>
      <sz val="18"/>
      <name val="宋体"/>
      <charset val="134"/>
    </font>
    <font>
      <sz val="16"/>
      <name val="宋体"/>
      <charset val="134"/>
    </font>
    <font>
      <b/>
      <sz val="10"/>
      <name val="Times New Roman"/>
      <charset val="134"/>
    </font>
    <font>
      <b/>
      <sz val="10"/>
      <color indexed="8"/>
      <name val="宋体"/>
      <charset val="134"/>
    </font>
    <font>
      <b/>
      <sz val="10"/>
      <name val="Arial Narrow"/>
      <charset val="134"/>
    </font>
    <font>
      <sz val="10"/>
      <color rgb="FFFF0000"/>
      <name val="Times New Roman"/>
      <charset val="134"/>
    </font>
    <font>
      <sz val="20"/>
      <name val="宋体"/>
      <charset val="134"/>
    </font>
    <font>
      <b/>
      <sz val="16"/>
      <name val="Times New Roman"/>
      <charset val="134"/>
    </font>
    <font>
      <sz val="9"/>
      <name val="Times New Roman"/>
      <charset val="134"/>
    </font>
    <font>
      <u/>
      <sz val="10"/>
      <color indexed="12"/>
      <name val="宋体"/>
      <charset val="134"/>
    </font>
    <font>
      <sz val="9"/>
      <name val="宋体"/>
      <charset val="134"/>
    </font>
    <font>
      <b/>
      <sz val="9"/>
      <name val="宋体"/>
      <charset val="134"/>
    </font>
    <font>
      <b/>
      <sz val="9"/>
      <name val="Arial Narrow"/>
      <charset val="134"/>
    </font>
    <font>
      <sz val="9"/>
      <name val="Arial Narrow"/>
      <charset val="134"/>
    </font>
    <font>
      <i/>
      <sz val="12"/>
      <name val="宋体"/>
      <charset val="134"/>
    </font>
    <font>
      <b/>
      <sz val="20"/>
      <name val="黑体"/>
      <charset val="134"/>
    </font>
    <font>
      <b/>
      <sz val="15"/>
      <name val="黑体"/>
      <charset val="134"/>
    </font>
    <font>
      <b/>
      <sz val="14"/>
      <name val="黑体"/>
      <charset val="134"/>
    </font>
    <font>
      <sz val="14"/>
      <name val="仿宋_GB2312"/>
      <charset val="134"/>
    </font>
    <font>
      <b/>
      <sz val="14"/>
      <name val="仿宋_GB2312"/>
      <charset val="134"/>
    </font>
    <font>
      <b/>
      <sz val="12"/>
      <name val="Times New Roman"/>
      <charset val="134"/>
    </font>
    <font>
      <sz val="14"/>
      <name val="宋体"/>
      <charset val="134"/>
    </font>
    <font>
      <b/>
      <sz val="14"/>
      <name val="Times New Roman"/>
      <charset val="134"/>
    </font>
    <font>
      <u/>
      <sz val="9"/>
      <color theme="10"/>
      <name val="宋体"/>
      <charset val="134"/>
    </font>
    <font>
      <sz val="9"/>
      <name val="微软雅黑"/>
      <charset val="134"/>
    </font>
    <font>
      <sz val="10"/>
      <color indexed="12"/>
      <name val="宋体"/>
      <charset val="134"/>
    </font>
    <font>
      <sz val="10"/>
      <color theme="10"/>
      <name val="宋体"/>
      <charset val="134"/>
      <scheme val="minor"/>
    </font>
    <font>
      <sz val="10"/>
      <color theme="10"/>
      <name val="Times New Roman"/>
      <charset val="134"/>
    </font>
    <font>
      <u/>
      <sz val="10"/>
      <color theme="10"/>
      <name val="宋体"/>
      <charset val="134"/>
      <scheme val="minor"/>
    </font>
    <font>
      <sz val="12"/>
      <color theme="0"/>
      <name val="宋体"/>
      <charset val="134"/>
      <scheme val="minor"/>
    </font>
    <font>
      <sz val="12"/>
      <name val="宋体"/>
      <charset val="134"/>
      <scheme val="minor"/>
    </font>
    <font>
      <sz val="9"/>
      <color theme="0"/>
      <name val="宋体"/>
      <charset val="134"/>
      <scheme val="minor"/>
    </font>
    <font>
      <sz val="18"/>
      <color theme="0"/>
      <name val="宋体"/>
      <charset val="134"/>
      <scheme val="minor"/>
    </font>
    <font>
      <sz val="9"/>
      <name val="宋体"/>
      <charset val="134"/>
      <scheme val="minor"/>
    </font>
    <font>
      <sz val="11"/>
      <name val="宋体"/>
      <charset val="134"/>
      <scheme val="minor"/>
    </font>
    <font>
      <sz val="14"/>
      <name val="宋体"/>
      <charset val="134"/>
      <scheme val="minor"/>
    </font>
    <font>
      <sz val="10"/>
      <name val="宋体"/>
      <charset val="134"/>
      <scheme val="minor"/>
    </font>
    <font>
      <sz val="28"/>
      <name val="Times New Roman"/>
      <charset val="134"/>
    </font>
    <font>
      <sz val="20"/>
      <name val="Times New Roman"/>
      <charset val="134"/>
    </font>
    <font>
      <sz val="28"/>
      <name val="宋体"/>
      <charset val="134"/>
    </font>
    <font>
      <sz val="22"/>
      <name val="Times New Roman"/>
      <charset val="134"/>
    </font>
    <font>
      <sz val="9"/>
      <color rgb="FFFF0000"/>
      <name val="宋体"/>
      <charset val="134"/>
    </font>
    <font>
      <b/>
      <sz val="9"/>
      <color rgb="FFFF0000"/>
      <name val="宋体"/>
      <charset val="134"/>
    </font>
    <font>
      <sz val="10.5"/>
      <color rgb="FFFF0000"/>
      <name val="等线"/>
      <charset val="134"/>
    </font>
    <font>
      <sz val="9"/>
      <color rgb="FF333333"/>
      <name val="宋体"/>
      <charset val="134"/>
    </font>
    <font>
      <sz val="9"/>
      <color indexed="8"/>
      <name val="Arial Narrow"/>
      <charset val="134"/>
    </font>
    <font>
      <sz val="10.5"/>
      <color theme="0"/>
      <name val="等线"/>
      <charset val="134"/>
    </font>
    <font>
      <sz val="9"/>
      <color theme="0"/>
      <name val="宋体"/>
      <charset val="134"/>
    </font>
    <font>
      <sz val="10"/>
      <name val="Arial"/>
      <charset val="134"/>
    </font>
    <font>
      <sz val="11"/>
      <color theme="1"/>
      <name val="宋体"/>
      <charset val="134"/>
      <scheme val="minor"/>
    </font>
    <font>
      <sz val="9"/>
      <name val="Arial"/>
      <charset val="134"/>
    </font>
    <font>
      <sz val="11"/>
      <color rgb="FF3F3F76"/>
      <name val="宋体"/>
      <charset val="0"/>
      <scheme val="minor"/>
    </font>
    <font>
      <sz val="11"/>
      <color theme="1"/>
      <name val="宋体"/>
      <charset val="0"/>
      <scheme val="minor"/>
    </font>
    <font>
      <sz val="11"/>
      <color indexed="17"/>
      <name val="宋体"/>
      <charset val="134"/>
    </font>
    <font>
      <sz val="12"/>
      <color indexed="8"/>
      <name val="宋体"/>
      <charset val="134"/>
    </font>
    <font>
      <sz val="11"/>
      <color rgb="FF9C0006"/>
      <name val="宋体"/>
      <charset val="0"/>
      <scheme val="minor"/>
    </font>
    <font>
      <sz val="11"/>
      <color theme="0"/>
      <name val="宋体"/>
      <charset val="0"/>
      <scheme val="minor"/>
    </font>
    <font>
      <u/>
      <sz val="12"/>
      <color theme="10"/>
      <name val="Times New Roman"/>
      <charset val="134"/>
    </font>
    <font>
      <u/>
      <sz val="11"/>
      <color rgb="FF800080"/>
      <name val="宋体"/>
      <charset val="0"/>
      <scheme val="minor"/>
    </font>
    <font>
      <sz val="11"/>
      <color indexed="8"/>
      <name val="宋体"/>
      <charset val="134"/>
    </font>
    <font>
      <sz val="10"/>
      <name val="Helv"/>
      <charset val="134"/>
    </font>
    <font>
      <b/>
      <sz val="11"/>
      <color theme="3"/>
      <name val="宋体"/>
      <charset val="134"/>
      <scheme val="minor"/>
    </font>
    <font>
      <sz val="11"/>
      <color rgb="FFFF0000"/>
      <name val="宋体"/>
      <charset val="0"/>
      <scheme val="minor"/>
    </font>
    <font>
      <b/>
      <sz val="18"/>
      <color theme="3"/>
      <name val="宋体"/>
      <charset val="134"/>
      <scheme val="minor"/>
    </font>
    <font>
      <sz val="10"/>
      <name val="ＭＳ Ｐゴシック"/>
      <charset val="134"/>
    </font>
    <font>
      <i/>
      <sz val="11"/>
      <color rgb="FF7F7F7F"/>
      <name val="宋体"/>
      <charset val="0"/>
      <scheme val="minor"/>
    </font>
    <font>
      <sz val="11"/>
      <color indexed="20"/>
      <name val="宋体"/>
      <charset val="134"/>
    </font>
    <font>
      <b/>
      <sz val="15"/>
      <color theme="3"/>
      <name val="宋体"/>
      <charset val="134"/>
      <scheme val="minor"/>
    </font>
    <font>
      <b/>
      <sz val="22"/>
      <color indexed="18"/>
      <name val="Arial"/>
      <charset val="134"/>
    </font>
    <font>
      <b/>
      <sz val="13"/>
      <color theme="3"/>
      <name val="宋体"/>
      <charset val="134"/>
      <scheme val="minor"/>
    </font>
    <font>
      <b/>
      <sz val="10"/>
      <color indexed="18"/>
      <name val="Arial"/>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0"/>
      <name val="Courier New"/>
      <charset val="134"/>
    </font>
    <font>
      <b/>
      <sz val="11"/>
      <color theme="1"/>
      <name val="宋体"/>
      <charset val="0"/>
      <scheme val="minor"/>
    </font>
    <font>
      <sz val="10"/>
      <name val="Book Antiqua"/>
      <charset val="134"/>
    </font>
    <font>
      <sz val="11"/>
      <color rgb="FF006100"/>
      <name val="宋体"/>
      <charset val="0"/>
      <scheme val="minor"/>
    </font>
    <font>
      <sz val="11"/>
      <color rgb="FF9C6500"/>
      <name val="宋体"/>
      <charset val="0"/>
      <scheme val="minor"/>
    </font>
    <font>
      <sz val="12"/>
      <name val="뼻뮝"/>
      <charset val="134"/>
    </font>
    <font>
      <sz val="10"/>
      <name val="MS Sans Serif"/>
      <charset val="134"/>
    </font>
    <font>
      <sz val="11"/>
      <color indexed="10"/>
      <name val="Arial"/>
      <charset val="134"/>
    </font>
    <font>
      <sz val="10"/>
      <name val="Helvetica"/>
      <charset val="134"/>
    </font>
    <font>
      <b/>
      <sz val="12"/>
      <name val="Arial"/>
      <charset val="134"/>
    </font>
    <font>
      <sz val="8"/>
      <name val="Arial"/>
      <charset val="134"/>
    </font>
    <font>
      <b/>
      <sz val="10"/>
      <name val="Book Antiqua"/>
      <charset val="134"/>
    </font>
    <font>
      <sz val="10"/>
      <name val="Courier"/>
      <charset val="134"/>
    </font>
    <font>
      <sz val="1"/>
      <color indexed="8"/>
      <name val="Courier"/>
      <charset val="134"/>
    </font>
    <font>
      <sz val="10"/>
      <color indexed="8"/>
      <name val="Arial"/>
      <charset val="134"/>
    </font>
    <font>
      <sz val="11"/>
      <name val="ＭＳ Ｐゴシック"/>
      <charset val="134"/>
    </font>
    <font>
      <sz val="11"/>
      <name val="MS P????"/>
      <charset val="134"/>
    </font>
    <font>
      <sz val="12"/>
      <color indexed="9"/>
      <name val="宋体"/>
      <charset val="134"/>
    </font>
    <font>
      <sz val="12"/>
      <name val="MS Sans Serif"/>
      <charset val="134"/>
    </font>
    <font>
      <sz val="10"/>
      <color indexed="9"/>
      <name val="Arial"/>
      <charset val="134"/>
    </font>
    <font>
      <b/>
      <sz val="14"/>
      <color indexed="18"/>
      <name val="Arial"/>
      <charset val="134"/>
    </font>
    <font>
      <b/>
      <sz val="13"/>
      <name val="Tms Rmn"/>
      <charset val="134"/>
    </font>
    <font>
      <sz val="12"/>
      <name val="Arial"/>
      <charset val="134"/>
    </font>
    <font>
      <sz val="11"/>
      <name val="宋体繁体"/>
      <charset val="134"/>
    </font>
    <font>
      <sz val="13"/>
      <name val="Tms Rmn"/>
      <charset val="134"/>
    </font>
    <font>
      <sz val="12"/>
      <name val="굴림체"/>
      <charset val="134"/>
    </font>
    <font>
      <sz val="10"/>
      <color indexed="22"/>
      <name val="Arial"/>
      <charset val="134"/>
    </font>
    <font>
      <i/>
      <sz val="12"/>
      <name val="Times New Roman"/>
      <charset val="134"/>
    </font>
    <font>
      <u/>
      <sz val="12"/>
      <color indexed="12"/>
      <name val="Times New Roman"/>
      <charset val="134"/>
    </font>
    <font>
      <sz val="12"/>
      <name val="新細明體"/>
      <charset val="134"/>
    </font>
    <font>
      <b/>
      <sz val="11"/>
      <color indexed="20"/>
      <name val="宋体"/>
      <charset val="134"/>
    </font>
    <font>
      <sz val="11"/>
      <color indexed="8"/>
      <name val="Times New Roman"/>
      <charset val="134"/>
    </font>
    <font>
      <b/>
      <sz val="10"/>
      <color indexed="16"/>
      <name val="Arial Narrow"/>
      <charset val="134"/>
    </font>
    <font>
      <b/>
      <sz val="10"/>
      <color indexed="18"/>
      <name val="Arial Narrow"/>
      <charset val="134"/>
    </font>
    <font>
      <sz val="11"/>
      <color indexed="8"/>
      <name val="宋体"/>
      <charset val="134"/>
      <scheme val="minor"/>
    </font>
    <font>
      <b/>
      <sz val="10"/>
      <name val="MS Sans Serif"/>
      <charset val="134"/>
    </font>
    <font>
      <b/>
      <sz val="10"/>
      <name val="Tms Rmn"/>
      <charset val="134"/>
    </font>
    <font>
      <b/>
      <sz val="12"/>
      <name val="MS Sans Serif"/>
      <charset val="134"/>
    </font>
    <font>
      <b/>
      <sz val="10"/>
      <color indexed="10"/>
      <name val="Arial"/>
      <charset val="134"/>
    </font>
    <font>
      <b/>
      <sz val="8"/>
      <name val="Arial"/>
      <charset val="134"/>
    </font>
    <font>
      <u val="singleAccounting"/>
      <vertAlign val="subscript"/>
      <sz val="10"/>
      <name val="Times New Roman"/>
      <charset val="134"/>
    </font>
    <font>
      <u/>
      <sz val="9"/>
      <color indexed="36"/>
      <name val="Arial"/>
      <charset val="134"/>
    </font>
    <font>
      <sz val="8"/>
      <name val="Times New Roman"/>
      <charset val="134"/>
    </font>
    <font>
      <sz val="10"/>
      <color indexed="8"/>
      <name val="MS Sans Serif"/>
      <charset val="134"/>
    </font>
    <font>
      <sz val="7"/>
      <color indexed="10"/>
      <name val="Helv"/>
      <charset val="134"/>
    </font>
    <font>
      <b/>
      <sz val="12"/>
      <color indexed="8"/>
      <name val="宋体"/>
      <charset val="134"/>
    </font>
    <font>
      <b/>
      <sz val="11"/>
      <name val="Arial"/>
      <charset val="134"/>
    </font>
    <font>
      <sz val="10"/>
      <color indexed="18"/>
      <name val="Palatino"/>
      <charset val="134"/>
    </font>
    <font>
      <sz val="10"/>
      <name val="明朝"/>
      <charset val="134"/>
    </font>
    <font>
      <sz val="12"/>
      <color indexed="12"/>
      <name val="Times New Roman"/>
      <charset val="134"/>
    </font>
    <font>
      <b/>
      <sz val="12"/>
      <color indexed="61"/>
      <name val="Tahoma"/>
      <charset val="134"/>
    </font>
    <font>
      <b/>
      <sz val="10"/>
      <color indexed="9"/>
      <name val="Arial"/>
      <charset val="134"/>
    </font>
    <font>
      <sz val="12"/>
      <name val="Tms Rmn"/>
      <charset val="134"/>
    </font>
    <font>
      <sz val="10"/>
      <color indexed="12"/>
      <name val="Arial"/>
      <charset val="134"/>
    </font>
    <font>
      <sz val="11"/>
      <name val="俵俽 柧挬"/>
      <charset val="134"/>
    </font>
    <font>
      <b/>
      <sz val="1"/>
      <color indexed="8"/>
      <name val="Courier"/>
      <charset val="134"/>
    </font>
    <font>
      <b/>
      <sz val="11"/>
      <name val="Helv"/>
      <charset val="134"/>
    </font>
    <font>
      <u/>
      <sz val="11"/>
      <color theme="10"/>
      <name val="宋体"/>
      <charset val="134"/>
    </font>
    <font>
      <sz val="10"/>
      <name val="奔覆眉"/>
      <charset val="134"/>
    </font>
    <font>
      <sz val="7"/>
      <name val="Times New Roman"/>
      <charset val="134"/>
    </font>
    <font>
      <sz val="11"/>
      <name val="明朝"/>
      <charset val="134"/>
    </font>
    <font>
      <b/>
      <sz val="14"/>
      <name val="楷体"/>
      <charset val="134"/>
    </font>
    <font>
      <sz val="10"/>
      <name val="Geneva"/>
      <charset val="134"/>
    </font>
    <font>
      <sz val="7"/>
      <name val="Helv"/>
      <charset val="134"/>
    </font>
    <font>
      <b/>
      <sz val="11"/>
      <color indexed="16"/>
      <name val="Times New Roman"/>
      <charset val="134"/>
    </font>
    <font>
      <b/>
      <sz val="9"/>
      <color indexed="12"/>
      <name val="Tahoma"/>
      <charset val="134"/>
    </font>
    <font>
      <b/>
      <sz val="8"/>
      <color indexed="9"/>
      <name val="Arial"/>
      <charset val="134"/>
    </font>
    <font>
      <b/>
      <sz val="10"/>
      <name val="Arial"/>
      <charset val="134"/>
    </font>
    <font>
      <sz val="14"/>
      <name val="뼻뮝"/>
      <charset val="134"/>
    </font>
    <font>
      <b/>
      <sz val="13"/>
      <name val="Arial"/>
      <charset val="134"/>
    </font>
    <font>
      <sz val="10"/>
      <name val="Palatino"/>
      <charset val="134"/>
    </font>
    <font>
      <sz val="10"/>
      <name val="BERNHARD"/>
      <charset val="134"/>
    </font>
    <font>
      <sz val="14"/>
      <name val="Times New Roman"/>
      <charset val="134"/>
    </font>
    <font>
      <sz val="10"/>
      <color indexed="17"/>
      <name val="宋体"/>
      <charset val="134"/>
    </font>
    <font>
      <sz val="9"/>
      <color indexed="8"/>
      <name val="Arial"/>
      <charset val="134"/>
    </font>
    <font>
      <b/>
      <u val="singleAccounting"/>
      <sz val="10"/>
      <color indexed="18"/>
      <name val="Arial"/>
      <charset val="134"/>
    </font>
    <font>
      <u/>
      <sz val="9.9"/>
      <color indexed="36"/>
      <name val="Times New Roman"/>
      <charset val="134"/>
    </font>
    <font>
      <b/>
      <i/>
      <sz val="12"/>
      <name val="Times New Roman"/>
      <charset val="134"/>
    </font>
    <font>
      <b/>
      <i/>
      <sz val="10"/>
      <name val="Times New Roman"/>
      <charset val="134"/>
    </font>
    <font>
      <b/>
      <sz val="13"/>
      <name val="Times New Roman"/>
      <charset val="134"/>
    </font>
    <font>
      <i/>
      <sz val="9"/>
      <name val="Times New Roman"/>
      <charset val="134"/>
    </font>
    <font>
      <sz val="12"/>
      <name val="楷体"/>
      <charset val="134"/>
    </font>
    <font>
      <sz val="18"/>
      <name val="Times New Roman"/>
      <charset val="134"/>
    </font>
    <font>
      <u/>
      <sz val="11"/>
      <color indexed="12"/>
      <name val="돋움"/>
      <charset val="134"/>
    </font>
    <font>
      <sz val="11"/>
      <name val="Times New Roman"/>
      <charset val="134"/>
    </font>
    <font>
      <sz val="9"/>
      <name val="Tahoma"/>
      <charset val="134"/>
    </font>
    <font>
      <sz val="12"/>
      <color indexed="8"/>
      <name val="Times New Roman"/>
      <charset val="134"/>
    </font>
    <font>
      <u/>
      <sz val="12"/>
      <color indexed="12"/>
      <name val="宋体"/>
      <charset val="134"/>
    </font>
    <font>
      <u/>
      <sz val="9"/>
      <color indexed="12"/>
      <name val="Arial"/>
      <charset val="134"/>
    </font>
    <font>
      <b/>
      <sz val="10"/>
      <name val="Helv"/>
      <charset val="134"/>
    </font>
    <font>
      <u/>
      <sz val="10"/>
      <color indexed="12"/>
      <name val="Arial"/>
      <charset val="134"/>
    </font>
    <font>
      <b/>
      <sz val="9"/>
      <name val="Tahoma"/>
      <charset val="134"/>
    </font>
    <font>
      <sz val="10"/>
      <name val="MS Serif"/>
      <charset val="134"/>
    </font>
    <font>
      <sz val="11"/>
      <color indexed="12"/>
      <name val="Book Antiqua"/>
      <charset val="134"/>
    </font>
    <font>
      <sz val="10"/>
      <color indexed="16"/>
      <name val="MS Serif"/>
      <charset val="134"/>
    </font>
    <font>
      <b/>
      <sz val="9"/>
      <name val="Arial"/>
      <charset val="134"/>
    </font>
    <font>
      <sz val="12"/>
      <color indexed="39"/>
      <name val="Times New Roman"/>
      <charset val="134"/>
    </font>
    <font>
      <b/>
      <sz val="12"/>
      <name val="Helv"/>
      <charset val="134"/>
    </font>
    <font>
      <sz val="10.5"/>
      <name val="Times New Roman"/>
      <charset val="134"/>
    </font>
    <font>
      <b/>
      <sz val="18"/>
      <name val="Arial"/>
      <charset val="134"/>
    </font>
    <font>
      <u/>
      <sz val="8"/>
      <color indexed="12"/>
      <name val="Arial"/>
      <charset val="134"/>
    </font>
    <font>
      <u/>
      <sz val="8"/>
      <color indexed="36"/>
      <name val="Arial"/>
      <charset val="134"/>
    </font>
    <font>
      <sz val="8"/>
      <color indexed="17"/>
      <name val="Times New Roman"/>
      <charset val="134"/>
    </font>
    <font>
      <b/>
      <sz val="9"/>
      <color indexed="63"/>
      <name val="Tahoma"/>
      <charset val="134"/>
    </font>
    <font>
      <sz val="12"/>
      <name val="官帕眉"/>
      <charset val="134"/>
    </font>
    <font>
      <b/>
      <sz val="12"/>
      <color indexed="20"/>
      <name val="Tahoma"/>
      <charset val="134"/>
    </font>
    <font>
      <sz val="12"/>
      <name val="바탕체"/>
      <charset val="134"/>
    </font>
    <font>
      <sz val="7"/>
      <name val="Small Fonts"/>
      <charset val="134"/>
    </font>
    <font>
      <b/>
      <i/>
      <sz val="16"/>
      <name val="Helv"/>
      <charset val="134"/>
    </font>
    <font>
      <b/>
      <i/>
      <sz val="11"/>
      <color indexed="8"/>
      <name val="Times New Roman"/>
      <charset val="134"/>
    </font>
    <font>
      <b/>
      <sz val="22"/>
      <color indexed="8"/>
      <name val="Times New Roman"/>
      <charset val="134"/>
    </font>
    <font>
      <b/>
      <sz val="26"/>
      <name val="Times New Roman"/>
      <charset val="134"/>
    </font>
    <font>
      <b/>
      <sz val="18"/>
      <name val="Times New Roman"/>
      <charset val="134"/>
    </font>
    <font>
      <sz val="10"/>
      <name val="Verdana"/>
      <charset val="134"/>
    </font>
    <font>
      <sz val="10"/>
      <name val="Tms Rmn"/>
      <charset val="134"/>
    </font>
    <font>
      <sz val="10"/>
      <color indexed="12"/>
      <name val="MS Sans Serif"/>
      <charset val="134"/>
    </font>
    <font>
      <sz val="8"/>
      <color indexed="16"/>
      <name val="Century Schoolbook"/>
      <charset val="134"/>
    </font>
    <font>
      <b/>
      <sz val="9"/>
      <color indexed="8"/>
      <name val="Tahoma"/>
      <charset val="134"/>
    </font>
    <font>
      <b/>
      <sz val="14"/>
      <color indexed="9"/>
      <name val="Times New Roman"/>
      <charset val="134"/>
    </font>
    <font>
      <sz val="12"/>
      <color indexed="17"/>
      <name val="宋体"/>
      <charset val="134"/>
    </font>
    <font>
      <b/>
      <sz val="10"/>
      <color indexed="12"/>
      <name val="MS Sans Serif"/>
      <charset val="134"/>
    </font>
    <font>
      <b/>
      <sz val="8"/>
      <color indexed="8"/>
      <name val="Helv"/>
      <charset val="134"/>
    </font>
    <font>
      <b/>
      <sz val="9"/>
      <name val="Times New Roman"/>
      <charset val="134"/>
    </font>
    <font>
      <sz val="11"/>
      <color indexed="12"/>
      <name val="Times New Roman"/>
      <charset val="134"/>
    </font>
    <font>
      <b/>
      <sz val="18"/>
      <color indexed="62"/>
      <name val="宋体"/>
      <charset val="134"/>
    </font>
    <font>
      <sz val="10"/>
      <name val="楷体"/>
      <charset val="134"/>
    </font>
    <font>
      <sz val="10"/>
      <color indexed="20"/>
      <name val="Arial"/>
      <charset val="134"/>
    </font>
    <font>
      <sz val="12"/>
      <color indexed="16"/>
      <name val="宋体"/>
      <charset val="134"/>
    </font>
    <font>
      <sz val="10"/>
      <color indexed="20"/>
      <name val="宋体"/>
      <charset val="134"/>
    </font>
    <font>
      <u/>
      <sz val="11"/>
      <color theme="10"/>
      <name val="宋体"/>
      <charset val="134"/>
      <scheme val="minor"/>
    </font>
    <font>
      <sz val="10"/>
      <color indexed="17"/>
      <name val="Arial"/>
      <charset val="134"/>
    </font>
    <font>
      <vertAlign val="superscript"/>
      <sz val="10"/>
      <name val="宋体"/>
      <charset val="134"/>
    </font>
    <font>
      <sz val="10"/>
      <color rgb="FF000000"/>
      <name val="微软雅黑"/>
      <charset val="134"/>
    </font>
    <font>
      <sz val="10"/>
      <name val="微软雅黑"/>
      <charset val="134"/>
    </font>
    <font>
      <b/>
      <sz val="7"/>
      <name val="Times New Roman"/>
      <charset val="134"/>
    </font>
    <font>
      <b/>
      <sz val="12"/>
      <name val="仿宋_GB2312"/>
      <charset val="134"/>
    </font>
    <font>
      <sz val="14"/>
      <name val="Symbol"/>
      <charset val="2"/>
    </font>
    <font>
      <sz val="12"/>
      <name val="黑体"/>
      <charset val="134"/>
    </font>
    <font>
      <sz val="12"/>
      <name val="仿宋_GB2312"/>
      <charset val="134"/>
    </font>
    <font>
      <sz val="10"/>
      <color theme="10"/>
      <name val="宋体"/>
      <charset val="134"/>
    </font>
    <font>
      <sz val="8"/>
      <color rgb="FFFF0000"/>
      <name val="宋体"/>
      <charset val="134"/>
    </font>
    <font>
      <vertAlign val="superscript"/>
      <sz val="9"/>
      <name val="宋体"/>
      <charset val="134"/>
    </font>
    <font>
      <b/>
      <sz val="9"/>
      <name val="宋体"/>
      <charset val="134"/>
    </font>
    <font>
      <sz val="9"/>
      <name val="宋体"/>
      <charset val="134"/>
    </font>
    <font>
      <sz val="9"/>
      <color rgb="FF000000"/>
      <name val="宋体"/>
      <charset val="134"/>
    </font>
    <font>
      <b/>
      <sz val="9"/>
      <color rgb="FF000000"/>
      <name val="宋体"/>
      <charset val="134"/>
    </font>
  </fonts>
  <fills count="91">
    <fill>
      <patternFill patternType="none"/>
    </fill>
    <fill>
      <patternFill patternType="gray125"/>
    </fill>
    <fill>
      <patternFill patternType="solid">
        <fgColor theme="0" tint="-0.0499893185216834"/>
        <bgColor indexed="64"/>
      </patternFill>
    </fill>
    <fill>
      <patternFill patternType="solid">
        <fgColor theme="0" tint="-0.149906918546098"/>
        <bgColor indexed="64"/>
      </patternFill>
    </fill>
    <fill>
      <patternFill patternType="solid">
        <fgColor theme="0" tint="-0.149876400036622"/>
        <bgColor indexed="64"/>
      </patternFill>
    </fill>
    <fill>
      <patternFill patternType="solid">
        <fgColor theme="0"/>
        <bgColor indexed="64"/>
      </patternFill>
    </fill>
    <fill>
      <patternFill patternType="solid">
        <fgColor indexed="9"/>
        <bgColor indexed="64"/>
      </patternFill>
    </fill>
    <fill>
      <patternFill patternType="solid">
        <fgColor indexed="43"/>
        <bgColor indexed="64"/>
      </patternFill>
    </fill>
    <fill>
      <patternFill patternType="solid">
        <fgColor indexed="26"/>
        <bgColor indexed="64"/>
      </patternFill>
    </fill>
    <fill>
      <patternFill patternType="solid">
        <fgColor rgb="FFFFFF00"/>
        <bgColor indexed="64"/>
      </patternFill>
    </fill>
    <fill>
      <patternFill patternType="solid">
        <fgColor rgb="FF92D050"/>
        <bgColor indexed="64"/>
      </patternFill>
    </fill>
    <fill>
      <patternFill patternType="solid">
        <fgColor indexed="22"/>
        <bgColor indexed="64"/>
      </patternFill>
    </fill>
    <fill>
      <patternFill patternType="solid">
        <fgColor rgb="FF00B0F0"/>
        <bgColor indexed="64"/>
      </patternFill>
    </fill>
    <fill>
      <patternFill patternType="solid">
        <fgColor theme="8" tint="0.79985961485641"/>
        <bgColor indexed="64"/>
      </patternFill>
    </fill>
    <fill>
      <patternFill patternType="solid">
        <fgColor theme="3" tint="0.79985961485641"/>
        <bgColor indexed="64"/>
      </patternFill>
    </fill>
    <fill>
      <patternFill patternType="solid">
        <fgColor theme="9" tint="0.79985961485641"/>
        <bgColor indexed="64"/>
      </patternFill>
    </fill>
    <fill>
      <patternFill patternType="solid">
        <fgColor rgb="FFCCFFFF"/>
        <bgColor indexed="64"/>
      </patternFill>
    </fill>
    <fill>
      <patternFill patternType="solid">
        <fgColor theme="0" tint="-0.149937437055574"/>
        <bgColor indexed="64"/>
      </patternFill>
    </fill>
    <fill>
      <patternFill patternType="solid">
        <fgColor theme="1"/>
        <bgColor indexed="64"/>
      </patternFill>
    </fill>
    <fill>
      <patternFill patternType="solid">
        <fgColor theme="9" tint="0.799920651875362"/>
        <bgColor indexed="64"/>
      </patternFill>
    </fill>
    <fill>
      <patternFill patternType="solid">
        <fgColor theme="0" tint="-0.149998474074526"/>
        <bgColor indexed="64"/>
      </patternFill>
    </fill>
    <fill>
      <patternFill patternType="gray125"/>
    </fill>
    <fill>
      <patternFill patternType="solid">
        <fgColor theme="9" tint="0.799981688894314"/>
        <bgColor indexed="64"/>
      </patternFill>
    </fill>
    <fill>
      <patternFill patternType="solid">
        <fgColor theme="0" tint="-0.14996795556505"/>
        <bgColor indexed="64"/>
      </patternFill>
    </fill>
    <fill>
      <patternFill patternType="solid">
        <fgColor theme="0" tint="-0.249977111117893"/>
        <bgColor indexed="64"/>
      </patternFill>
    </fill>
    <fill>
      <patternFill patternType="solid">
        <fgColor rgb="FFFFCC99"/>
        <bgColor indexed="64"/>
      </patternFill>
    </fill>
    <fill>
      <patternFill patternType="solid">
        <fgColor theme="6" tint="0.799981688894314"/>
        <bgColor indexed="64"/>
      </patternFill>
    </fill>
    <fill>
      <patternFill patternType="solid">
        <fgColor indexed="42"/>
        <bgColor indexed="64"/>
      </patternFill>
    </fill>
    <fill>
      <patternFill patternType="solid">
        <fgColor indexed="22"/>
        <bgColor indexed="22"/>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gray0625">
        <fgColor indexed="10"/>
      </patternFill>
    </fill>
    <fill>
      <patternFill patternType="solid">
        <fgColor indexed="49"/>
        <bgColor indexed="49"/>
      </patternFill>
    </fill>
    <fill>
      <patternFill patternType="solid">
        <fgColor indexed="38"/>
        <bgColor indexed="64"/>
      </patternFill>
    </fill>
    <fill>
      <patternFill patternType="gray0625"/>
    </fill>
    <fill>
      <patternFill patternType="solid">
        <fgColor indexed="26"/>
        <bgColor indexed="26"/>
      </patternFill>
    </fill>
    <fill>
      <patternFill patternType="solid">
        <fgColor indexed="65"/>
        <bgColor indexed="64"/>
      </patternFill>
    </fill>
    <fill>
      <patternFill patternType="solid">
        <fgColor indexed="47"/>
        <bgColor indexed="47"/>
      </patternFill>
    </fill>
    <fill>
      <patternFill patternType="solid">
        <fgColor indexed="31"/>
        <bgColor indexed="64"/>
      </patternFill>
    </fill>
    <fill>
      <patternFill patternType="lightUp">
        <fgColor indexed="9"/>
        <bgColor indexed="29"/>
      </patternFill>
    </fill>
    <fill>
      <patternFill patternType="solid">
        <fgColor indexed="62"/>
        <bgColor indexed="64"/>
      </patternFill>
    </fill>
    <fill>
      <patternFill patternType="solid">
        <fgColor indexed="18"/>
        <bgColor indexed="64"/>
      </patternFill>
    </fill>
    <fill>
      <patternFill patternType="solid">
        <fgColor indexed="27"/>
        <bgColor indexed="27"/>
      </patternFill>
    </fill>
    <fill>
      <patternFill patternType="solid">
        <fgColor indexed="46"/>
        <bgColor indexed="64"/>
      </patternFill>
    </fill>
    <fill>
      <patternFill patternType="solid">
        <fgColor indexed="15"/>
        <bgColor indexed="64"/>
      </patternFill>
    </fill>
    <fill>
      <patternFill patternType="solid">
        <fgColor indexed="23"/>
        <bgColor indexed="64"/>
      </patternFill>
    </fill>
    <fill>
      <patternFill patternType="solid">
        <fgColor indexed="31"/>
        <bgColor indexed="31"/>
      </patternFill>
    </fill>
    <fill>
      <patternFill patternType="solid">
        <fgColor indexed="13"/>
        <bgColor indexed="64"/>
      </patternFill>
    </fill>
    <fill>
      <patternFill patternType="solid">
        <fgColor indexed="25"/>
        <bgColor indexed="25"/>
      </patternFill>
    </fill>
    <fill>
      <patternFill patternType="solid">
        <fgColor indexed="54"/>
        <bgColor indexed="54"/>
      </patternFill>
    </fill>
    <fill>
      <patternFill patternType="solid">
        <fgColor indexed="44"/>
        <bgColor indexed="44"/>
      </patternFill>
    </fill>
    <fill>
      <patternFill patternType="solid">
        <fgColor indexed="55"/>
        <bgColor indexed="55"/>
      </patternFill>
    </fill>
    <fill>
      <patternFill patternType="solid">
        <fgColor indexed="42"/>
        <bgColor indexed="42"/>
      </patternFill>
    </fill>
    <fill>
      <patternFill patternType="solid">
        <fgColor indexed="52"/>
        <bgColor indexed="52"/>
      </patternFill>
    </fill>
    <fill>
      <patternFill patternType="solid">
        <fgColor indexed="12"/>
        <bgColor indexed="64"/>
      </patternFill>
    </fill>
    <fill>
      <patternFill patternType="solid">
        <fgColor indexed="21"/>
        <bgColor indexed="64"/>
      </patternFill>
    </fill>
    <fill>
      <patternFill patternType="solid">
        <fgColor indexed="32"/>
        <bgColor indexed="64"/>
      </patternFill>
    </fill>
    <fill>
      <patternFill patternType="lightUp">
        <fgColor indexed="9"/>
        <bgColor indexed="55"/>
      </patternFill>
    </fill>
    <fill>
      <patternFill patternType="mediumGray">
        <fgColor indexed="22"/>
      </patternFill>
    </fill>
    <fill>
      <patternFill patternType="solid">
        <fgColor indexed="63"/>
        <bgColor indexed="64"/>
      </patternFill>
    </fill>
    <fill>
      <patternFill patternType="solid">
        <fgColor indexed="54"/>
        <bgColor indexed="64"/>
      </patternFill>
    </fill>
    <fill>
      <patternFill patternType="solid">
        <fgColor indexed="27"/>
        <bgColor indexed="64"/>
      </patternFill>
    </fill>
    <fill>
      <patternFill patternType="solid">
        <fgColor indexed="45"/>
        <bgColor indexed="45"/>
      </patternFill>
    </fill>
    <fill>
      <patternFill patternType="lightUp">
        <fgColor indexed="9"/>
        <bgColor indexed="22"/>
      </patternFill>
    </fill>
  </fills>
  <borders count="53">
    <border>
      <left/>
      <right/>
      <top/>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auto="1"/>
      </left>
      <right/>
      <top/>
      <bottom/>
      <diagonal/>
    </border>
    <border>
      <left/>
      <right/>
      <top style="thin">
        <color auto="1"/>
      </top>
      <bottom/>
      <diagonal/>
    </border>
    <border>
      <left style="medium">
        <color rgb="FF0070C0"/>
      </left>
      <right style="medium">
        <color rgb="FF0070C0"/>
      </right>
      <top style="medium">
        <color rgb="FF0070C0"/>
      </top>
      <bottom style="medium">
        <color rgb="FF0070C0"/>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thick">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indexed="8"/>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auto="1"/>
      </bottom>
      <diagonal/>
    </border>
    <border>
      <left/>
      <right/>
      <top style="medium">
        <color auto="1"/>
      </top>
      <bottom style="medium">
        <color auto="1"/>
      </bottom>
      <diagonal/>
    </border>
    <border>
      <left/>
      <right/>
      <top style="hair">
        <color indexed="20"/>
      </top>
      <bottom style="hair">
        <color indexed="20"/>
      </bottom>
      <diagonal/>
    </border>
    <border>
      <left/>
      <right/>
      <top/>
      <bottom style="medium">
        <color indexed="18"/>
      </bottom>
      <diagonal/>
    </border>
    <border>
      <left/>
      <right/>
      <top style="thin">
        <color auto="1"/>
      </top>
      <bottom style="double">
        <color auto="1"/>
      </bottom>
      <diagonal/>
    </border>
    <border>
      <left style="medium">
        <color indexed="9"/>
      </left>
      <right style="medium">
        <color indexed="9"/>
      </right>
      <top/>
      <bottom/>
      <diagonal/>
    </border>
    <border>
      <left style="thin">
        <color indexed="8"/>
      </left>
      <right style="thin">
        <color indexed="8"/>
      </right>
      <top style="thin">
        <color indexed="8"/>
      </top>
      <bottom style="thin">
        <color indexed="8"/>
      </bottom>
      <diagonal/>
    </border>
    <border>
      <left/>
      <right/>
      <top/>
      <bottom style="thick">
        <color indexed="8"/>
      </bottom>
      <diagonal/>
    </border>
    <border>
      <left/>
      <right/>
      <top style="thin">
        <color indexed="8"/>
      </top>
      <bottom style="thin">
        <color indexed="8"/>
      </bottom>
      <diagonal/>
    </border>
    <border>
      <left/>
      <right/>
      <top/>
      <bottom style="thin">
        <color indexed="44"/>
      </bottom>
      <diagonal/>
    </border>
    <border>
      <left/>
      <right style="thin">
        <color indexed="63"/>
      </right>
      <top style="thin">
        <color indexed="63"/>
      </top>
      <bottom/>
      <diagonal/>
    </border>
    <border>
      <left/>
      <right style="thin">
        <color indexed="8"/>
      </right>
      <top style="thin">
        <color indexed="8"/>
      </top>
      <bottom/>
      <diagonal/>
    </border>
    <border>
      <left style="thin">
        <color indexed="63"/>
      </left>
      <right style="thin">
        <color indexed="63"/>
      </right>
      <top style="thin">
        <color indexed="63"/>
      </top>
      <bottom style="thin">
        <color indexed="63"/>
      </bottom>
      <diagonal/>
    </border>
    <border>
      <left/>
      <right/>
      <top/>
      <bottom style="hair">
        <color indexed="20"/>
      </bottom>
      <diagonal/>
    </border>
    <border>
      <left/>
      <right/>
      <top style="thin">
        <color indexed="8"/>
      </top>
      <bottom/>
      <diagonal/>
    </border>
    <border>
      <left style="double">
        <color indexed="12"/>
      </left>
      <right style="double">
        <color indexed="12"/>
      </right>
      <top style="double">
        <color indexed="12"/>
      </top>
      <bottom style="dotted">
        <color indexed="12"/>
      </bottom>
      <diagonal/>
    </border>
    <border>
      <left style="hair">
        <color auto="1"/>
      </left>
      <right style="hair">
        <color auto="1"/>
      </right>
      <top style="hair">
        <color auto="1"/>
      </top>
      <bottom style="hair">
        <color auto="1"/>
      </bottom>
      <diagonal/>
    </border>
    <border>
      <left style="thick">
        <color indexed="12"/>
      </left>
      <right style="thick">
        <color indexed="12"/>
      </right>
      <top style="thick">
        <color indexed="12"/>
      </top>
      <bottom/>
      <diagonal/>
    </border>
  </borders>
  <cellStyleXfs count="1695">
    <xf numFmtId="0" fontId="0" fillId="0" borderId="0" applyNumberFormat="0" applyFill="0" applyBorder="0" applyAlignment="0" applyProtection="0"/>
    <xf numFmtId="0" fontId="68" fillId="0" borderId="0"/>
    <xf numFmtId="0" fontId="68" fillId="0" borderId="0"/>
    <xf numFmtId="42" fontId="69" fillId="0" borderId="0" applyFont="0" applyFill="0" applyBorder="0" applyAlignment="0" applyProtection="0">
      <alignment vertical="center"/>
    </xf>
    <xf numFmtId="0" fontId="68" fillId="0" borderId="0"/>
    <xf numFmtId="0" fontId="68" fillId="0" borderId="0"/>
    <xf numFmtId="0" fontId="0" fillId="0" borderId="0"/>
    <xf numFmtId="184" fontId="70" fillId="0" borderId="0"/>
    <xf numFmtId="0" fontId="68" fillId="0" borderId="0"/>
    <xf numFmtId="0" fontId="71" fillId="25" borderId="26" applyNumberFormat="0" applyAlignment="0" applyProtection="0">
      <alignment vertical="center"/>
    </xf>
    <xf numFmtId="193" fontId="68" fillId="0" borderId="0"/>
    <xf numFmtId="0" fontId="68" fillId="0" borderId="0"/>
    <xf numFmtId="0" fontId="68" fillId="0" borderId="0"/>
    <xf numFmtId="0" fontId="72" fillId="26" borderId="0" applyNumberFormat="0" applyBorder="0" applyAlignment="0" applyProtection="0">
      <alignment vertical="center"/>
    </xf>
    <xf numFmtId="0" fontId="68" fillId="0" borderId="0"/>
    <xf numFmtId="44" fontId="69" fillId="0" borderId="0" applyFont="0" applyFill="0" applyBorder="0" applyAlignment="0" applyProtection="0">
      <alignment vertical="center"/>
    </xf>
    <xf numFmtId="0" fontId="68" fillId="0" borderId="0"/>
    <xf numFmtId="0" fontId="30" fillId="0" borderId="0">
      <protection locked="0"/>
    </xf>
    <xf numFmtId="0" fontId="73" fillId="27" borderId="0" applyNumberFormat="0" applyBorder="0" applyAlignment="0" applyProtection="0">
      <alignment vertical="center"/>
    </xf>
    <xf numFmtId="0" fontId="30" fillId="0" borderId="0">
      <protection locked="0"/>
    </xf>
    <xf numFmtId="0" fontId="74" fillId="28" borderId="0" applyNumberFormat="0" applyBorder="0" applyAlignment="0" applyProtection="0"/>
    <xf numFmtId="206" fontId="68" fillId="0" borderId="0" applyFont="0" applyFill="0" applyBorder="0" applyAlignment="0" applyProtection="0"/>
    <xf numFmtId="41" fontId="69" fillId="0" borderId="0" applyFont="0" applyFill="0" applyBorder="0" applyAlignment="0" applyProtection="0">
      <alignment vertical="center"/>
    </xf>
    <xf numFmtId="37" fontId="0" fillId="0" borderId="1" applyFont="0" applyFill="0" applyBorder="0" applyAlignment="0" applyProtection="0"/>
    <xf numFmtId="189" fontId="68" fillId="0" borderId="0" applyFill="0" applyBorder="0" applyAlignment="0"/>
    <xf numFmtId="0" fontId="0" fillId="0" borderId="0"/>
    <xf numFmtId="0" fontId="72" fillId="29" borderId="0" applyNumberFormat="0" applyBorder="0" applyAlignment="0" applyProtection="0">
      <alignment vertical="center"/>
    </xf>
    <xf numFmtId="0" fontId="68" fillId="0" borderId="0"/>
    <xf numFmtId="0" fontId="75" fillId="30" borderId="0" applyNumberFormat="0" applyBorder="0" applyAlignment="0" applyProtection="0">
      <alignment vertical="center"/>
    </xf>
    <xf numFmtId="0" fontId="68" fillId="0" borderId="0"/>
    <xf numFmtId="0" fontId="68" fillId="0" borderId="0"/>
    <xf numFmtId="0" fontId="68" fillId="0" borderId="0"/>
    <xf numFmtId="0" fontId="0" fillId="0" borderId="0"/>
    <xf numFmtId="183" fontId="0" fillId="0" borderId="0" applyFont="0" applyFill="0" applyBorder="0" applyAlignment="0" applyProtection="0">
      <alignment vertical="center"/>
    </xf>
    <xf numFmtId="0" fontId="68" fillId="0" borderId="0"/>
    <xf numFmtId="0" fontId="68" fillId="0" borderId="0"/>
    <xf numFmtId="0" fontId="68" fillId="0" borderId="0"/>
    <xf numFmtId="0" fontId="68" fillId="0" borderId="0"/>
    <xf numFmtId="0" fontId="76" fillId="31" borderId="0" applyNumberFormat="0" applyBorder="0" applyAlignment="0" applyProtection="0">
      <alignment vertical="center"/>
    </xf>
    <xf numFmtId="0" fontId="68" fillId="0" borderId="0"/>
    <xf numFmtId="197" fontId="28" fillId="0" borderId="0"/>
    <xf numFmtId="0" fontId="77" fillId="0" borderId="0" applyNumberFormat="0" applyFill="0" applyBorder="0" applyAlignment="0" applyProtection="0"/>
    <xf numFmtId="9" fontId="0" fillId="0" borderId="0" applyFont="0" applyFill="0" applyBorder="0" applyAlignment="0" applyProtection="0"/>
    <xf numFmtId="193" fontId="0" fillId="0" borderId="0" applyNumberFormat="0" applyFill="0" applyBorder="0" applyAlignment="0" applyProtection="0"/>
    <xf numFmtId="0" fontId="78" fillId="0" borderId="0" applyNumberFormat="0" applyFill="0" applyBorder="0" applyAlignment="0" applyProtection="0">
      <alignment vertical="center"/>
    </xf>
    <xf numFmtId="0" fontId="68" fillId="0" borderId="0">
      <protection locked="0"/>
    </xf>
    <xf numFmtId="0" fontId="28" fillId="0" borderId="0">
      <alignment horizontal="left"/>
    </xf>
    <xf numFmtId="0" fontId="69" fillId="32" borderId="27" applyNumberFormat="0" applyFont="0" applyAlignment="0" applyProtection="0">
      <alignment vertical="center"/>
    </xf>
    <xf numFmtId="0" fontId="68" fillId="0" borderId="0"/>
    <xf numFmtId="0" fontId="79" fillId="0" borderId="0">
      <alignment vertical="center"/>
    </xf>
    <xf numFmtId="0" fontId="76" fillId="33" borderId="0" applyNumberFormat="0" applyBorder="0" applyAlignment="0" applyProtection="0">
      <alignment vertical="center"/>
    </xf>
    <xf numFmtId="0" fontId="68" fillId="0" borderId="0"/>
    <xf numFmtId="209" fontId="80" fillId="0" borderId="0" applyFill="0" applyBorder="0" applyAlignment="0"/>
    <xf numFmtId="0" fontId="68" fillId="0" borderId="0"/>
    <xf numFmtId="193" fontId="12" fillId="0" borderId="0" applyFont="0" applyFill="0" applyBorder="0" applyAlignment="0" applyProtection="0"/>
    <xf numFmtId="0" fontId="68" fillId="0" borderId="0"/>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68" fillId="0" borderId="0"/>
    <xf numFmtId="0" fontId="8" fillId="0" borderId="0"/>
    <xf numFmtId="24" fontId="84" fillId="0" borderId="0" applyFont="0" applyFill="0" applyBorder="0" applyAlignment="0" applyProtection="0"/>
    <xf numFmtId="0" fontId="68" fillId="0" borderId="0"/>
    <xf numFmtId="0" fontId="85" fillId="0" borderId="0" applyNumberFormat="0" applyFill="0" applyBorder="0" applyAlignment="0" applyProtection="0">
      <alignment vertical="center"/>
    </xf>
    <xf numFmtId="0" fontId="68" fillId="0" borderId="0"/>
    <xf numFmtId="0" fontId="68" fillId="0" borderId="0"/>
    <xf numFmtId="0" fontId="86" fillId="34" borderId="0" applyNumberFormat="0" applyBorder="0" applyAlignment="0" applyProtection="0">
      <alignment vertical="center"/>
    </xf>
    <xf numFmtId="0" fontId="87" fillId="0" borderId="28" applyNumberFormat="0" applyFill="0" applyAlignment="0" applyProtection="0">
      <alignment vertical="center"/>
    </xf>
    <xf numFmtId="0" fontId="88" fillId="0" borderId="0" applyNumberFormat="0" applyFill="0" applyBorder="0" applyAlignment="0" applyProtection="0"/>
    <xf numFmtId="0" fontId="89" fillId="0" borderId="28" applyNumberFormat="0" applyFill="0" applyAlignment="0" applyProtection="0">
      <alignment vertical="center"/>
    </xf>
    <xf numFmtId="185" fontId="68" fillId="0" borderId="0"/>
    <xf numFmtId="9" fontId="8" fillId="0" borderId="0" applyFont="0" applyFill="0" applyBorder="0" applyAlignment="0" applyProtection="0"/>
    <xf numFmtId="0" fontId="73" fillId="27" borderId="0" applyNumberFormat="0" applyBorder="0" applyAlignment="0" applyProtection="0">
      <alignment vertical="center"/>
    </xf>
    <xf numFmtId="0" fontId="76" fillId="35" borderId="0" applyNumberFormat="0" applyBorder="0" applyAlignment="0" applyProtection="0">
      <alignment vertical="center"/>
    </xf>
    <xf numFmtId="0" fontId="90" fillId="0" borderId="29" applyNumberFormat="0" applyFill="0" applyProtection="0">
      <alignment horizontal="centerContinuous"/>
    </xf>
    <xf numFmtId="193" fontId="12" fillId="0" borderId="0"/>
    <xf numFmtId="0" fontId="68" fillId="0" borderId="0"/>
    <xf numFmtId="185" fontId="68" fillId="0" borderId="0"/>
    <xf numFmtId="0" fontId="81" fillId="0" borderId="30" applyNumberFormat="0" applyFill="0" applyAlignment="0" applyProtection="0">
      <alignment vertical="center"/>
    </xf>
    <xf numFmtId="0" fontId="68" fillId="0" borderId="0"/>
    <xf numFmtId="9" fontId="0" fillId="0" borderId="0" applyFont="0" applyFill="0" applyBorder="0" applyAlignment="0" applyProtection="0"/>
    <xf numFmtId="201" fontId="68" fillId="0" borderId="0" applyFont="0" applyFill="0" applyBorder="0" applyAlignment="0" applyProtection="0"/>
    <xf numFmtId="197" fontId="28" fillId="0" borderId="0"/>
    <xf numFmtId="0" fontId="76" fillId="36" borderId="0" applyNumberFormat="0" applyBorder="0" applyAlignment="0" applyProtection="0">
      <alignment vertical="center"/>
    </xf>
    <xf numFmtId="0" fontId="68" fillId="0" borderId="0"/>
    <xf numFmtId="0" fontId="68" fillId="0" borderId="0"/>
    <xf numFmtId="0" fontId="91" fillId="37" borderId="31" applyNumberFormat="0" applyAlignment="0" applyProtection="0">
      <alignment vertical="center"/>
    </xf>
    <xf numFmtId="0" fontId="92" fillId="37" borderId="26" applyNumberFormat="0" applyAlignment="0" applyProtection="0">
      <alignment vertical="center"/>
    </xf>
    <xf numFmtId="0" fontId="68" fillId="0" borderId="0"/>
    <xf numFmtId="0" fontId="68" fillId="0" borderId="0"/>
    <xf numFmtId="0" fontId="68" fillId="0" borderId="0"/>
    <xf numFmtId="0" fontId="93" fillId="38" borderId="32" applyNumberFormat="0" applyAlignment="0" applyProtection="0">
      <alignment vertical="center"/>
    </xf>
    <xf numFmtId="0" fontId="68" fillId="0" borderId="0"/>
    <xf numFmtId="209" fontId="80" fillId="0" borderId="0" applyFill="0" applyBorder="0" applyAlignment="0"/>
    <xf numFmtId="183" fontId="0" fillId="0" borderId="0" applyFont="0" applyFill="0" applyBorder="0" applyAlignment="0" applyProtection="0">
      <alignment vertical="center"/>
    </xf>
    <xf numFmtId="0" fontId="72" fillId="22" borderId="0" applyNumberFormat="0" applyBorder="0" applyAlignment="0" applyProtection="0">
      <alignment vertical="center"/>
    </xf>
    <xf numFmtId="0" fontId="68" fillId="0" borderId="0"/>
    <xf numFmtId="0" fontId="76" fillId="39" borderId="0" applyNumberFormat="0" applyBorder="0" applyAlignment="0" applyProtection="0">
      <alignment vertical="center"/>
    </xf>
    <xf numFmtId="0" fontId="68" fillId="0" borderId="0">
      <protection locked="0"/>
    </xf>
    <xf numFmtId="0" fontId="68" fillId="0" borderId="0"/>
    <xf numFmtId="0" fontId="68" fillId="0" borderId="0"/>
    <xf numFmtId="183" fontId="0" fillId="0" borderId="0" applyFont="0" applyFill="0" applyBorder="0" applyAlignment="0" applyProtection="0"/>
    <xf numFmtId="0" fontId="94" fillId="0" borderId="33" applyNumberFormat="0" applyFill="0" applyAlignment="0" applyProtection="0">
      <alignment vertical="center"/>
    </xf>
    <xf numFmtId="0" fontId="68" fillId="0" borderId="0"/>
    <xf numFmtId="0" fontId="68" fillId="0" borderId="0"/>
    <xf numFmtId="0" fontId="95" fillId="0" borderId="0" applyNumberFormat="0" applyFill="0" applyBorder="0" applyAlignment="0" applyProtection="0"/>
    <xf numFmtId="0" fontId="86" fillId="34" borderId="0" applyNumberFormat="0" applyBorder="0" applyAlignment="0" applyProtection="0">
      <alignment vertical="center"/>
    </xf>
    <xf numFmtId="0" fontId="73" fillId="27" borderId="0" applyNumberFormat="0" applyBorder="0" applyAlignment="0" applyProtection="0">
      <alignment vertical="center"/>
    </xf>
    <xf numFmtId="0" fontId="8" fillId="0" borderId="0"/>
    <xf numFmtId="39" fontId="12" fillId="0" borderId="0" applyFont="0" applyFill="0" applyBorder="0" applyAlignment="0" applyProtection="0"/>
    <xf numFmtId="0" fontId="68" fillId="0" borderId="0"/>
    <xf numFmtId="0" fontId="0" fillId="0" borderId="0">
      <alignment horizontal="centerContinuous"/>
    </xf>
    <xf numFmtId="0" fontId="96" fillId="0" borderId="34" applyNumberFormat="0" applyFill="0" applyAlignment="0" applyProtection="0">
      <alignment vertical="center"/>
    </xf>
    <xf numFmtId="0" fontId="68" fillId="0" borderId="0"/>
    <xf numFmtId="0" fontId="68" fillId="0" borderId="0"/>
    <xf numFmtId="0" fontId="68" fillId="0" borderId="0"/>
    <xf numFmtId="0" fontId="68" fillId="0" borderId="0"/>
    <xf numFmtId="205" fontId="97" fillId="0" borderId="0"/>
    <xf numFmtId="0" fontId="0" fillId="0" borderId="0" applyNumberFormat="0" applyFill="0" applyProtection="0">
      <alignment horizontal="centerContinuous"/>
    </xf>
    <xf numFmtId="0" fontId="68" fillId="0" borderId="0"/>
    <xf numFmtId="0" fontId="68" fillId="0" borderId="0"/>
    <xf numFmtId="0" fontId="98" fillId="40" borderId="0" applyNumberFormat="0" applyBorder="0" applyAlignment="0" applyProtection="0">
      <alignment vertical="center"/>
    </xf>
    <xf numFmtId="0" fontId="99" fillId="41" borderId="0" applyNumberFormat="0" applyBorder="0" applyAlignment="0" applyProtection="0">
      <alignment vertical="center"/>
    </xf>
    <xf numFmtId="185" fontId="68" fillId="0" borderId="0"/>
    <xf numFmtId="0" fontId="72" fillId="42" borderId="0" applyNumberFormat="0" applyBorder="0" applyAlignment="0" applyProtection="0">
      <alignment vertical="center"/>
    </xf>
    <xf numFmtId="0" fontId="68" fillId="0" borderId="0"/>
    <xf numFmtId="0" fontId="76" fillId="43" borderId="0" applyNumberFormat="0" applyBorder="0" applyAlignment="0" applyProtection="0">
      <alignment vertical="center"/>
    </xf>
    <xf numFmtId="0" fontId="68" fillId="0" borderId="0"/>
    <xf numFmtId="190" fontId="80" fillId="0" borderId="0" applyFill="0" applyBorder="0" applyAlignment="0"/>
    <xf numFmtId="0" fontId="72" fillId="44" borderId="0" applyNumberFormat="0" applyBorder="0" applyAlignment="0" applyProtection="0">
      <alignment vertical="center"/>
    </xf>
    <xf numFmtId="0" fontId="68" fillId="0" borderId="0"/>
    <xf numFmtId="0" fontId="100" fillId="0" borderId="0"/>
    <xf numFmtId="0" fontId="72" fillId="45" borderId="0" applyNumberFormat="0" applyBorder="0" applyAlignment="0" applyProtection="0">
      <alignment vertical="center"/>
    </xf>
    <xf numFmtId="0" fontId="68" fillId="0" borderId="0"/>
    <xf numFmtId="0" fontId="72" fillId="46" borderId="0" applyNumberFormat="0" applyBorder="0" applyAlignment="0" applyProtection="0">
      <alignment vertical="center"/>
    </xf>
    <xf numFmtId="0" fontId="68" fillId="0" borderId="0"/>
    <xf numFmtId="0" fontId="72" fillId="47" borderId="0" applyNumberFormat="0" applyBorder="0" applyAlignment="0" applyProtection="0">
      <alignment vertical="center"/>
    </xf>
    <xf numFmtId="0" fontId="68" fillId="0" borderId="0"/>
    <xf numFmtId="0" fontId="76" fillId="48" borderId="0" applyNumberFormat="0" applyBorder="0" applyAlignment="0" applyProtection="0">
      <alignment vertical="center"/>
    </xf>
    <xf numFmtId="0" fontId="68" fillId="0" borderId="0"/>
    <xf numFmtId="0" fontId="68" fillId="0" borderId="0"/>
    <xf numFmtId="0" fontId="68" fillId="0" borderId="0"/>
    <xf numFmtId="201" fontId="68" fillId="0" borderId="0" applyFont="0" applyFill="0" applyBorder="0" applyAlignment="0" applyProtection="0"/>
    <xf numFmtId="0" fontId="101" fillId="0" borderId="0" applyNumberFormat="0" applyFont="0" applyFill="0" applyBorder="0" applyAlignment="0" applyProtection="0">
      <alignment horizontal="left"/>
    </xf>
    <xf numFmtId="0" fontId="76" fillId="49" borderId="0" applyNumberFormat="0" applyBorder="0" applyAlignment="0" applyProtection="0">
      <alignment vertical="center"/>
    </xf>
    <xf numFmtId="0" fontId="68" fillId="0" borderId="0"/>
    <xf numFmtId="185" fontId="68" fillId="0" borderId="0"/>
    <xf numFmtId="0" fontId="68" fillId="0" borderId="0"/>
    <xf numFmtId="0" fontId="72" fillId="50" borderId="0" applyNumberFormat="0" applyBorder="0" applyAlignment="0" applyProtection="0">
      <alignment vertical="center"/>
    </xf>
    <xf numFmtId="0" fontId="68" fillId="0" borderId="0"/>
    <xf numFmtId="0" fontId="68" fillId="0" borderId="0"/>
    <xf numFmtId="0" fontId="72" fillId="51" borderId="0" applyNumberFormat="0" applyBorder="0" applyAlignment="0" applyProtection="0">
      <alignment vertical="center"/>
    </xf>
    <xf numFmtId="193" fontId="12" fillId="0" borderId="0"/>
    <xf numFmtId="0" fontId="68" fillId="0" borderId="0"/>
    <xf numFmtId="0" fontId="76" fillId="52" borderId="0" applyNumberFormat="0" applyBorder="0" applyAlignment="0" applyProtection="0">
      <alignment vertical="center"/>
    </xf>
    <xf numFmtId="3" fontId="12" fillId="0" borderId="0" applyFont="0" applyFill="0" applyBorder="0" applyAlignment="0" applyProtection="0"/>
    <xf numFmtId="185" fontId="68" fillId="0" borderId="0"/>
    <xf numFmtId="0" fontId="68" fillId="0" borderId="0"/>
    <xf numFmtId="185" fontId="68" fillId="0" borderId="0"/>
    <xf numFmtId="0" fontId="68" fillId="0" borderId="0"/>
    <xf numFmtId="210" fontId="68" fillId="0" borderId="0">
      <protection locked="0"/>
    </xf>
    <xf numFmtId="0" fontId="72" fillId="53" borderId="0" applyNumberFormat="0" applyBorder="0" applyAlignment="0" applyProtection="0">
      <alignment vertical="center"/>
    </xf>
    <xf numFmtId="0" fontId="68" fillId="0" borderId="0"/>
    <xf numFmtId="0" fontId="76" fillId="54" borderId="0" applyNumberFormat="0" applyBorder="0" applyAlignment="0" applyProtection="0">
      <alignment vertical="center"/>
    </xf>
    <xf numFmtId="0" fontId="68" fillId="0" borderId="0"/>
    <xf numFmtId="0" fontId="76" fillId="55" borderId="0" applyNumberFormat="0" applyBorder="0" applyAlignment="0" applyProtection="0">
      <alignment vertical="center"/>
    </xf>
    <xf numFmtId="0" fontId="68" fillId="0" borderId="0"/>
    <xf numFmtId="210" fontId="68" fillId="0" borderId="0">
      <protection locked="0"/>
    </xf>
    <xf numFmtId="0" fontId="72" fillId="56" borderId="0" applyNumberFormat="0" applyBorder="0" applyAlignment="0" applyProtection="0">
      <alignment vertical="center"/>
    </xf>
    <xf numFmtId="0" fontId="76" fillId="57" borderId="0" applyNumberFormat="0" applyBorder="0" applyAlignment="0" applyProtection="0">
      <alignment vertical="center"/>
    </xf>
    <xf numFmtId="37" fontId="102" fillId="6" borderId="23">
      <alignment horizontal="right"/>
    </xf>
    <xf numFmtId="0" fontId="0" fillId="0" borderId="0"/>
    <xf numFmtId="0" fontId="0" fillId="0" borderId="0"/>
    <xf numFmtId="0" fontId="8" fillId="0" borderId="0"/>
    <xf numFmtId="0" fontId="68" fillId="0" borderId="0"/>
    <xf numFmtId="196" fontId="0" fillId="0" borderId="35" applyNumberFormat="0" applyFont="0" applyFill="0" applyAlignment="0" applyProtection="0"/>
    <xf numFmtId="192" fontId="103" fillId="0" borderId="0"/>
    <xf numFmtId="185" fontId="68" fillId="0" borderId="0"/>
    <xf numFmtId="0" fontId="68" fillId="0" borderId="0"/>
    <xf numFmtId="195" fontId="0" fillId="0" borderId="15"/>
    <xf numFmtId="0" fontId="68" fillId="0" borderId="0"/>
    <xf numFmtId="0" fontId="0" fillId="0" borderId="0"/>
    <xf numFmtId="0" fontId="68" fillId="0" borderId="0"/>
    <xf numFmtId="0" fontId="104" fillId="0" borderId="36" applyNumberFormat="0" applyAlignment="0" applyProtection="0">
      <alignment horizontal="left" vertical="center"/>
    </xf>
    <xf numFmtId="0" fontId="73" fillId="27" borderId="0" applyNumberFormat="0" applyBorder="0" applyAlignment="0" applyProtection="0">
      <alignment vertical="center"/>
    </xf>
    <xf numFmtId="183" fontId="0" fillId="0" borderId="0" applyFont="0" applyFill="0" applyBorder="0" applyAlignment="0" applyProtection="0"/>
    <xf numFmtId="0" fontId="8" fillId="0" borderId="0"/>
    <xf numFmtId="0" fontId="68" fillId="0" borderId="0"/>
    <xf numFmtId="185" fontId="68" fillId="0" borderId="0"/>
    <xf numFmtId="9" fontId="12" fillId="0" borderId="0" applyFont="0" applyFill="0" applyBorder="0" applyAlignment="0" applyProtection="0"/>
    <xf numFmtId="185" fontId="68" fillId="0" borderId="0"/>
    <xf numFmtId="0" fontId="68" fillId="0" borderId="0"/>
    <xf numFmtId="193" fontId="105" fillId="0" borderId="0"/>
    <xf numFmtId="0" fontId="68" fillId="0" borderId="0"/>
    <xf numFmtId="211" fontId="0" fillId="0" borderId="0" applyFont="0" applyFill="0" applyBorder="0" applyAlignment="0" applyProtection="0"/>
    <xf numFmtId="0" fontId="68" fillId="0" borderId="0"/>
    <xf numFmtId="0" fontId="68" fillId="0" borderId="0"/>
    <xf numFmtId="0" fontId="106" fillId="58" borderId="0">
      <alignment horizontal="right"/>
    </xf>
    <xf numFmtId="197" fontId="0" fillId="0" borderId="0" applyFont="0" applyFill="0" applyBorder="0" applyAlignment="0" applyProtection="0"/>
    <xf numFmtId="185" fontId="68" fillId="0" borderId="0"/>
    <xf numFmtId="200" fontId="103" fillId="0" borderId="0"/>
    <xf numFmtId="0" fontId="68" fillId="0" borderId="0"/>
    <xf numFmtId="0" fontId="107" fillId="0" borderId="29">
      <alignment horizontal="centerContinuous"/>
    </xf>
    <xf numFmtId="219" fontId="12" fillId="0" borderId="0" applyFill="0" applyBorder="0" applyProtection="0">
      <alignment horizontal="right"/>
    </xf>
    <xf numFmtId="0" fontId="108" fillId="0" borderId="0">
      <protection locked="0"/>
    </xf>
    <xf numFmtId="37" fontId="103" fillId="0" borderId="0"/>
    <xf numFmtId="185" fontId="68" fillId="0" borderId="0"/>
    <xf numFmtId="0" fontId="68" fillId="0" borderId="0">
      <protection locked="0"/>
    </xf>
    <xf numFmtId="0" fontId="109" fillId="0" borderId="0">
      <alignment vertical="top"/>
    </xf>
    <xf numFmtId="210" fontId="68" fillId="0" borderId="0">
      <protection locked="0"/>
    </xf>
    <xf numFmtId="195" fontId="0" fillId="0" borderId="0" applyFont="0" applyFill="0" applyBorder="0" applyAlignment="0" applyProtection="0"/>
    <xf numFmtId="0" fontId="68" fillId="0" borderId="0"/>
    <xf numFmtId="0" fontId="68" fillId="0" borderId="0">
      <protection locked="0"/>
    </xf>
    <xf numFmtId="2" fontId="0" fillId="0" borderId="0" applyFont="0" applyFill="0" applyBorder="0" applyAlignment="0" applyProtection="0"/>
    <xf numFmtId="220" fontId="68" fillId="0" borderId="0" applyFont="0" applyFill="0" applyProtection="0"/>
    <xf numFmtId="0" fontId="68" fillId="0" borderId="0" applyFont="0" applyFill="0" applyBorder="0" applyAlignment="0" applyProtection="0"/>
    <xf numFmtId="195" fontId="0" fillId="0" borderId="0" applyFont="0" applyFill="0" applyBorder="0" applyAlignment="0" applyProtection="0"/>
    <xf numFmtId="185" fontId="68" fillId="0" borderId="0"/>
    <xf numFmtId="185" fontId="68" fillId="0" borderId="0"/>
    <xf numFmtId="0" fontId="110" fillId="0" borderId="0" applyFont="0" applyFill="0" applyBorder="0" applyAlignment="0" applyProtection="0"/>
    <xf numFmtId="0" fontId="0" fillId="0" borderId="0"/>
    <xf numFmtId="216" fontId="111" fillId="0" borderId="0" applyFont="0" applyFill="0" applyBorder="0" applyAlignment="0" applyProtection="0"/>
    <xf numFmtId="185" fontId="68" fillId="0" borderId="0"/>
    <xf numFmtId="0" fontId="110" fillId="0" borderId="0" applyFont="0" applyFill="0" applyBorder="0" applyAlignment="0" applyProtection="0"/>
    <xf numFmtId="185" fontId="68" fillId="0" borderId="0"/>
    <xf numFmtId="0" fontId="68" fillId="0" borderId="0"/>
    <xf numFmtId="0" fontId="112" fillId="28" borderId="0" applyNumberFormat="0" applyBorder="0" applyAlignment="0" applyProtection="0"/>
    <xf numFmtId="0" fontId="8" fillId="0" borderId="0"/>
    <xf numFmtId="0" fontId="112" fillId="59" borderId="0" applyNumberFormat="0" applyBorder="0" applyAlignment="0" applyProtection="0"/>
    <xf numFmtId="40" fontId="111" fillId="0" borderId="0" applyFont="0" applyFill="0" applyBorder="0" applyAlignment="0" applyProtection="0"/>
    <xf numFmtId="10" fontId="84" fillId="0" borderId="0" applyFont="0" applyFill="0" applyBorder="0" applyAlignment="0" applyProtection="0"/>
    <xf numFmtId="0" fontId="113" fillId="0" borderId="0" applyNumberFormat="0" applyFill="0">
      <alignment horizontal="left" vertical="center"/>
    </xf>
    <xf numFmtId="0" fontId="0" fillId="0" borderId="0"/>
    <xf numFmtId="0" fontId="68" fillId="0" borderId="0"/>
    <xf numFmtId="0" fontId="68" fillId="0" borderId="0">
      <protection locked="0"/>
    </xf>
    <xf numFmtId="185" fontId="68" fillId="0" borderId="0"/>
    <xf numFmtId="38" fontId="111" fillId="0" borderId="0" applyFont="0" applyFill="0" applyBorder="0" applyAlignment="0" applyProtection="0"/>
    <xf numFmtId="0" fontId="68" fillId="0" borderId="0"/>
    <xf numFmtId="0" fontId="68" fillId="0" borderId="0"/>
    <xf numFmtId="0" fontId="0" fillId="0" borderId="0"/>
    <xf numFmtId="0" fontId="68" fillId="0" borderId="0"/>
    <xf numFmtId="185" fontId="68" fillId="0" borderId="0"/>
    <xf numFmtId="0" fontId="68" fillId="0" borderId="0"/>
    <xf numFmtId="0" fontId="8" fillId="0" borderId="0"/>
    <xf numFmtId="0" fontId="68" fillId="0" borderId="0"/>
    <xf numFmtId="0" fontId="68" fillId="0" borderId="0"/>
    <xf numFmtId="0" fontId="8" fillId="0" borderId="0"/>
    <xf numFmtId="0" fontId="68" fillId="0" borderId="0">
      <protection locked="0"/>
    </xf>
    <xf numFmtId="183" fontId="69" fillId="0" borderId="0" applyFont="0" applyFill="0" applyBorder="0" applyAlignment="0" applyProtection="0">
      <alignment vertical="center"/>
    </xf>
    <xf numFmtId="49" fontId="12" fillId="0" borderId="0" applyProtection="0">
      <alignment horizontal="left"/>
    </xf>
    <xf numFmtId="224" fontId="68" fillId="0" borderId="0" applyFont="0" applyFill="0" applyBorder="0" applyAlignment="0" applyProtection="0"/>
    <xf numFmtId="183" fontId="79" fillId="0" borderId="0" applyFont="0" applyFill="0" applyBorder="0" applyAlignment="0" applyProtection="0"/>
    <xf numFmtId="221" fontId="70" fillId="0" borderId="0" applyFont="0" applyFill="0" applyBorder="0" applyAlignment="0" applyProtection="0"/>
    <xf numFmtId="0" fontId="68" fillId="0" borderId="0"/>
    <xf numFmtId="49" fontId="12" fillId="0" borderId="0" applyProtection="0">
      <alignment horizontal="left"/>
    </xf>
    <xf numFmtId="0" fontId="68" fillId="0" borderId="0"/>
    <xf numFmtId="0" fontId="68" fillId="0" borderId="0"/>
    <xf numFmtId="0" fontId="68" fillId="0" borderId="0"/>
    <xf numFmtId="0" fontId="0" fillId="0" borderId="0">
      <alignment horizontal="centerContinuous"/>
    </xf>
    <xf numFmtId="0" fontId="114" fillId="0" borderId="0" applyNumberFormat="0" applyFill="0" applyBorder="0" applyAlignment="0" applyProtection="0"/>
    <xf numFmtId="0" fontId="68" fillId="0" borderId="0"/>
    <xf numFmtId="177" fontId="68" fillId="0" borderId="0" applyFont="0" applyFill="0" applyBorder="0" applyAlignment="0" applyProtection="0"/>
    <xf numFmtId="0" fontId="8" fillId="0" borderId="0"/>
    <xf numFmtId="0" fontId="68" fillId="0" borderId="0">
      <protection locked="0"/>
    </xf>
    <xf numFmtId="0" fontId="68" fillId="0" borderId="0"/>
    <xf numFmtId="0" fontId="68" fillId="0" borderId="0"/>
    <xf numFmtId="185" fontId="68" fillId="0" borderId="0"/>
    <xf numFmtId="0" fontId="80" fillId="0" borderId="0"/>
    <xf numFmtId="0" fontId="8" fillId="0" borderId="0"/>
    <xf numFmtId="0" fontId="68" fillId="0" borderId="0"/>
    <xf numFmtId="0" fontId="8" fillId="0" borderId="0"/>
    <xf numFmtId="0" fontId="115" fillId="0" borderId="0" applyNumberFormat="0" applyFill="0" applyBorder="0" applyProtection="0">
      <alignment vertical="top"/>
    </xf>
    <xf numFmtId="185" fontId="68" fillId="0" borderId="0"/>
    <xf numFmtId="185" fontId="68" fillId="0" borderId="0"/>
    <xf numFmtId="0" fontId="68" fillId="0" borderId="0" applyNumberFormat="0" applyFill="0" applyBorder="0" applyAlignment="0" applyProtection="0"/>
    <xf numFmtId="0" fontId="68" fillId="0" borderId="0" applyNumberFormat="0" applyFill="0" applyBorder="0" applyAlignment="0" applyProtection="0"/>
    <xf numFmtId="179" fontId="68" fillId="0" borderId="0" applyFont="0" applyFill="0" applyBorder="0" applyAlignment="0" applyProtection="0"/>
    <xf numFmtId="185" fontId="68" fillId="0" borderId="0"/>
    <xf numFmtId="0" fontId="68" fillId="0" borderId="0"/>
    <xf numFmtId="0" fontId="68" fillId="0" borderId="0"/>
    <xf numFmtId="0" fontId="116" fillId="0" borderId="1" applyNumberFormat="0" applyFill="0" applyProtection="0">
      <alignment horizontal="center"/>
    </xf>
    <xf numFmtId="185" fontId="68" fillId="0" borderId="0"/>
    <xf numFmtId="0" fontId="68" fillId="0" borderId="0"/>
    <xf numFmtId="0" fontId="68" fillId="0" borderId="0"/>
    <xf numFmtId="0" fontId="86" fillId="34" borderId="0" applyNumberFormat="0" applyBorder="0" applyAlignment="0" applyProtection="0">
      <alignment vertical="center"/>
    </xf>
    <xf numFmtId="0" fontId="68" fillId="0" borderId="0"/>
    <xf numFmtId="185" fontId="68" fillId="0" borderId="0"/>
    <xf numFmtId="0" fontId="68" fillId="0" borderId="0"/>
    <xf numFmtId="185" fontId="68" fillId="0" borderId="0"/>
    <xf numFmtId="0" fontId="68" fillId="0" borderId="0"/>
    <xf numFmtId="0" fontId="0" fillId="0" borderId="0"/>
    <xf numFmtId="185" fontId="68" fillId="0" borderId="0"/>
    <xf numFmtId="0" fontId="68" fillId="0" borderId="0"/>
    <xf numFmtId="185" fontId="68" fillId="0" borderId="0"/>
    <xf numFmtId="0" fontId="68" fillId="0" borderId="0"/>
    <xf numFmtId="185" fontId="68" fillId="0" borderId="0"/>
    <xf numFmtId="2" fontId="117" fillId="0" borderId="0" applyProtection="0"/>
    <xf numFmtId="0" fontId="68" fillId="0" borderId="0"/>
    <xf numFmtId="0" fontId="68" fillId="0" borderId="0"/>
    <xf numFmtId="0" fontId="68" fillId="0" borderId="0"/>
    <xf numFmtId="0" fontId="68" fillId="0" borderId="0"/>
    <xf numFmtId="0" fontId="30" fillId="0" borderId="0">
      <protection locked="0"/>
    </xf>
    <xf numFmtId="0" fontId="30" fillId="0" borderId="0">
      <protection locked="0"/>
    </xf>
    <xf numFmtId="0" fontId="68" fillId="0" borderId="0"/>
    <xf numFmtId="0" fontId="68" fillId="0" borderId="0"/>
    <xf numFmtId="0" fontId="0" fillId="0" borderId="0" applyNumberFormat="0" applyFill="0" applyProtection="0">
      <alignment horizontal="centerContinuous"/>
    </xf>
    <xf numFmtId="192" fontId="103" fillId="0" borderId="0"/>
    <xf numFmtId="185"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6" fillId="34" borderId="0" applyNumberFormat="0" applyBorder="0" applyAlignment="0" applyProtection="0">
      <alignment vertical="center"/>
    </xf>
    <xf numFmtId="0" fontId="68" fillId="0" borderId="0"/>
    <xf numFmtId="185" fontId="68" fillId="0" borderId="0"/>
    <xf numFmtId="0" fontId="68" fillId="0" borderId="0"/>
    <xf numFmtId="185" fontId="68" fillId="0" borderId="0"/>
    <xf numFmtId="0" fontId="68" fillId="0" borderId="0"/>
    <xf numFmtId="185" fontId="68" fillId="0" borderId="0"/>
    <xf numFmtId="0" fontId="68" fillId="0" borderId="0"/>
    <xf numFmtId="214" fontId="12" fillId="0" borderId="0" applyFill="0" applyBorder="0" applyProtection="0">
      <alignment horizontal="right"/>
    </xf>
    <xf numFmtId="0" fontId="68" fillId="0" borderId="0"/>
    <xf numFmtId="0" fontId="68" fillId="0" borderId="0"/>
    <xf numFmtId="0" fontId="118" fillId="0" borderId="0"/>
    <xf numFmtId="185" fontId="68" fillId="0" borderId="0"/>
    <xf numFmtId="185" fontId="68" fillId="0" borderId="0"/>
    <xf numFmtId="0" fontId="68" fillId="0" borderId="0"/>
    <xf numFmtId="196" fontId="119" fillId="0" borderId="0" applyFont="0" applyFill="0" applyBorder="0" applyAlignment="0" applyProtection="0"/>
    <xf numFmtId="0" fontId="68" fillId="0" borderId="0"/>
    <xf numFmtId="0" fontId="68" fillId="0" borderId="0"/>
    <xf numFmtId="0" fontId="68" fillId="0" borderId="0"/>
    <xf numFmtId="0" fontId="68" fillId="0" borderId="0"/>
    <xf numFmtId="0" fontId="0" fillId="0" borderId="0"/>
    <xf numFmtId="0" fontId="68" fillId="0" borderId="0"/>
    <xf numFmtId="185" fontId="68" fillId="0" borderId="0"/>
    <xf numFmtId="185" fontId="68" fillId="0" borderId="0"/>
    <xf numFmtId="0" fontId="68" fillId="0" borderId="0"/>
    <xf numFmtId="0" fontId="68" fillId="0" borderId="0"/>
    <xf numFmtId="0" fontId="68" fillId="0" borderId="0"/>
    <xf numFmtId="0" fontId="8" fillId="0" borderId="0"/>
    <xf numFmtId="0" fontId="68" fillId="0" borderId="0"/>
    <xf numFmtId="0" fontId="58" fillId="0" borderId="0" applyProtection="0"/>
    <xf numFmtId="0" fontId="68" fillId="0" borderId="0"/>
    <xf numFmtId="0" fontId="68" fillId="0" borderId="0"/>
    <xf numFmtId="0" fontId="68" fillId="0" borderId="0"/>
    <xf numFmtId="208" fontId="68" fillId="0" borderId="0" applyFont="0" applyFill="0" applyBorder="0" applyAlignment="0" applyProtection="0"/>
    <xf numFmtId="0" fontId="8" fillId="0" borderId="0"/>
    <xf numFmtId="185" fontId="68" fillId="0" borderId="0"/>
    <xf numFmtId="0" fontId="68" fillId="0" borderId="0"/>
    <xf numFmtId="0" fontId="68" fillId="0" borderId="0"/>
    <xf numFmtId="0" fontId="68" fillId="0" borderId="0"/>
    <xf numFmtId="0" fontId="68" fillId="0" borderId="0">
      <protection locked="0"/>
    </xf>
    <xf numFmtId="0" fontId="68" fillId="0" borderId="0"/>
    <xf numFmtId="0" fontId="68" fillId="0" borderId="0"/>
    <xf numFmtId="0" fontId="68" fillId="0" borderId="0"/>
    <xf numFmtId="49" fontId="120" fillId="0" borderId="0">
      <alignment horizontal="justify" vertical="center" wrapText="1"/>
    </xf>
    <xf numFmtId="0"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0" fontId="68" fillId="0" borderId="0"/>
    <xf numFmtId="185" fontId="68" fillId="0" borderId="0"/>
    <xf numFmtId="0" fontId="68" fillId="0" borderId="0"/>
    <xf numFmtId="204"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192" fontId="103" fillId="0" borderId="0"/>
    <xf numFmtId="0" fontId="68" fillId="0" borderId="0"/>
    <xf numFmtId="0" fontId="68" fillId="0" borderId="0"/>
    <xf numFmtId="0" fontId="68" fillId="0" borderId="0"/>
    <xf numFmtId="37" fontId="121" fillId="60" borderId="37">
      <alignment horizontal="right" vertical="center"/>
      <protection locked="0"/>
    </xf>
    <xf numFmtId="0" fontId="68" fillId="0" borderId="0"/>
    <xf numFmtId="0" fontId="68" fillId="0" borderId="0"/>
    <xf numFmtId="0" fontId="68" fillId="0" borderId="0"/>
    <xf numFmtId="0" fontId="68" fillId="0" borderId="0"/>
    <xf numFmtId="0" fontId="68" fillId="0" borderId="0"/>
    <xf numFmtId="185" fontId="68" fillId="0" borderId="0"/>
    <xf numFmtId="0" fontId="68" fillId="0" borderId="0"/>
    <xf numFmtId="0" fontId="68" fillId="0" borderId="0"/>
    <xf numFmtId="0" fontId="68" fillId="0" borderId="0"/>
    <xf numFmtId="0" fontId="68" fillId="0" borderId="0"/>
    <xf numFmtId="185" fontId="68" fillId="0" borderId="0"/>
    <xf numFmtId="0" fontId="68" fillId="0" borderId="0"/>
    <xf numFmtId="185" fontId="68" fillId="0" borderId="0"/>
    <xf numFmtId="0" fontId="68" fillId="0" borderId="0"/>
    <xf numFmtId="0" fontId="68" fillId="0" borderId="0"/>
    <xf numFmtId="0" fontId="122" fillId="0" borderId="0" applyFill="0" applyBorder="0">
      <alignment horizontal="right"/>
    </xf>
    <xf numFmtId="0" fontId="68" fillId="0" borderId="0"/>
    <xf numFmtId="0" fontId="68" fillId="0" borderId="0"/>
    <xf numFmtId="0" fontId="86" fillId="34" borderId="0" applyNumberFormat="0" applyBorder="0" applyAlignment="0" applyProtection="0">
      <alignment vertical="center"/>
    </xf>
    <xf numFmtId="0" fontId="68" fillId="0" borderId="0"/>
    <xf numFmtId="185" fontId="68" fillId="0" borderId="0"/>
    <xf numFmtId="0" fontId="112" fillId="28" borderId="0" applyNumberFormat="0" applyBorder="0" applyAlignment="0" applyProtection="0"/>
    <xf numFmtId="0" fontId="68" fillId="0" borderId="0"/>
    <xf numFmtId="226" fontId="68" fillId="0" borderId="0"/>
    <xf numFmtId="0" fontId="68" fillId="0" borderId="0"/>
    <xf numFmtId="0" fontId="68" fillId="0" borderId="0"/>
    <xf numFmtId="0" fontId="68" fillId="0" borderId="0"/>
    <xf numFmtId="0" fontId="68" fillId="0" borderId="0"/>
    <xf numFmtId="0" fontId="86" fillId="34" borderId="0" applyNumberFormat="0" applyBorder="0" applyAlignment="0" applyProtection="0">
      <alignment vertical="center"/>
    </xf>
    <xf numFmtId="0" fontId="68" fillId="0" borderId="0"/>
    <xf numFmtId="0" fontId="68" fillId="0" borderId="0"/>
    <xf numFmtId="0" fontId="68" fillId="0" borderId="0"/>
    <xf numFmtId="0" fontId="123" fillId="0" borderId="0" applyNumberFormat="0" applyFill="0" applyBorder="0" applyAlignment="0" applyProtection="0">
      <alignment vertical="top"/>
      <protection locked="0"/>
    </xf>
    <xf numFmtId="229" fontId="124" fillId="0" borderId="0" applyFont="0" applyFill="0" applyBorder="0" applyAlignment="0" applyProtection="0"/>
    <xf numFmtId="0" fontId="68" fillId="0" borderId="0"/>
    <xf numFmtId="0" fontId="68" fillId="0" borderId="0"/>
    <xf numFmtId="0" fontId="68" fillId="0" borderId="0"/>
    <xf numFmtId="0" fontId="68" fillId="0" borderId="0"/>
    <xf numFmtId="15" fontId="101" fillId="0" borderId="0" applyFont="0" applyFill="0" applyBorder="0" applyAlignment="0" applyProtection="0"/>
    <xf numFmtId="0" fontId="68" fillId="0" borderId="0"/>
    <xf numFmtId="0" fontId="68" fillId="0" borderId="0"/>
    <xf numFmtId="0" fontId="0" fillId="0" borderId="0" applyNumberFormat="0" applyFill="0" applyBorder="0" applyAlignment="0" applyProtection="0"/>
    <xf numFmtId="0" fontId="68" fillId="0" borderId="0"/>
    <xf numFmtId="0" fontId="0" fillId="0" borderId="0" applyNumberFormat="0" applyFill="0" applyProtection="0">
      <alignment horizontal="centerContinuous"/>
    </xf>
    <xf numFmtId="0" fontId="68" fillId="0" borderId="0"/>
    <xf numFmtId="0" fontId="68" fillId="0" borderId="0"/>
    <xf numFmtId="0" fontId="125" fillId="34" borderId="0" applyNumberFormat="0" applyBorder="0" applyAlignment="0" applyProtection="0">
      <alignment vertical="center"/>
    </xf>
    <xf numFmtId="0" fontId="68" fillId="0" borderId="0"/>
    <xf numFmtId="0" fontId="68" fillId="0" borderId="0">
      <protection locked="0"/>
    </xf>
    <xf numFmtId="0" fontId="68" fillId="0" borderId="0"/>
    <xf numFmtId="0" fontId="90" fillId="0" borderId="38" applyNumberFormat="0" applyFill="0" applyProtection="0">
      <alignment horizontal="center"/>
    </xf>
    <xf numFmtId="185" fontId="68" fillId="0" borderId="0"/>
    <xf numFmtId="0" fontId="68" fillId="0" borderId="0"/>
    <xf numFmtId="0" fontId="68" fillId="0" borderId="0"/>
    <xf numFmtId="40" fontId="126" fillId="6" borderId="0">
      <alignment horizontal="right"/>
    </xf>
    <xf numFmtId="0" fontId="68" fillId="0" borderId="0">
      <protection locked="0"/>
    </xf>
    <xf numFmtId="0" fontId="68" fillId="0" borderId="0"/>
    <xf numFmtId="0" fontId="68" fillId="0" borderId="0"/>
    <xf numFmtId="185" fontId="68" fillId="0" borderId="0"/>
    <xf numFmtId="0" fontId="68" fillId="0" borderId="0"/>
    <xf numFmtId="0" fontId="68" fillId="0" borderId="0"/>
    <xf numFmtId="0" fontId="106" fillId="0" borderId="0"/>
    <xf numFmtId="0" fontId="127" fillId="0" borderId="0" applyNumberFormat="0" applyFill="0" applyBorder="0" applyAlignment="0" applyProtection="0"/>
    <xf numFmtId="0" fontId="68" fillId="0" borderId="0"/>
    <xf numFmtId="178" fontId="12" fillId="0" borderId="0" applyFont="0" applyFill="0" applyBorder="0" applyAlignment="0" applyProtection="0"/>
    <xf numFmtId="0" fontId="68" fillId="0" borderId="0"/>
    <xf numFmtId="0" fontId="68" fillId="0" borderId="0"/>
    <xf numFmtId="0" fontId="68" fillId="0" borderId="0"/>
    <xf numFmtId="232" fontId="68" fillId="0" borderId="0" applyFont="0" applyFill="0" applyBorder="0" applyAlignment="0" applyProtection="0"/>
    <xf numFmtId="0" fontId="68" fillId="0" borderId="0">
      <protection locked="0"/>
    </xf>
    <xf numFmtId="0" fontId="68" fillId="0" borderId="0"/>
    <xf numFmtId="0" fontId="30" fillId="0" borderId="0"/>
    <xf numFmtId="185" fontId="68" fillId="0" borderId="0"/>
    <xf numFmtId="0" fontId="68" fillId="0" borderId="0"/>
    <xf numFmtId="39" fontId="68" fillId="0" borderId="0" applyFont="0" applyFill="0" applyBorder="0" applyAlignment="0" applyProtection="0"/>
    <xf numFmtId="0" fontId="68" fillId="0" borderId="0"/>
    <xf numFmtId="0" fontId="30" fillId="0" borderId="0">
      <protection locked="0"/>
    </xf>
    <xf numFmtId="0" fontId="68" fillId="0" borderId="0"/>
    <xf numFmtId="0" fontId="68" fillId="0" borderId="0"/>
    <xf numFmtId="0" fontId="68" fillId="0" borderId="0"/>
    <xf numFmtId="0" fontId="68" fillId="0" borderId="0"/>
    <xf numFmtId="0" fontId="68" fillId="0" borderId="0"/>
    <xf numFmtId="0" fontId="117" fillId="0" borderId="39" applyProtection="0"/>
    <xf numFmtId="0" fontId="8" fillId="0" borderId="0"/>
    <xf numFmtId="0" fontId="68" fillId="0" borderId="0"/>
    <xf numFmtId="49" fontId="109" fillId="0" borderId="0" applyFill="0" applyBorder="0" applyAlignment="0"/>
    <xf numFmtId="0" fontId="68" fillId="0" borderId="0"/>
    <xf numFmtId="0" fontId="68" fillId="0" borderId="0">
      <protection locked="0"/>
    </xf>
    <xf numFmtId="0" fontId="68" fillId="0" borderId="0"/>
    <xf numFmtId="0" fontId="68" fillId="0" borderId="0"/>
    <xf numFmtId="185" fontId="68" fillId="0" borderId="0"/>
    <xf numFmtId="0" fontId="68" fillId="0" borderId="0"/>
    <xf numFmtId="0" fontId="68" fillId="0" borderId="0"/>
    <xf numFmtId="0" fontId="68" fillId="0" borderId="0"/>
    <xf numFmtId="0" fontId="30" fillId="0" borderId="0"/>
    <xf numFmtId="185" fontId="68" fillId="0" borderId="0"/>
    <xf numFmtId="0" fontId="68" fillId="0" borderId="0"/>
    <xf numFmtId="0" fontId="128" fillId="0" borderId="0" applyNumberFormat="0" applyFill="0" applyBorder="0" applyAlignment="0" applyProtection="0"/>
    <xf numFmtId="0" fontId="68" fillId="0" borderId="0"/>
    <xf numFmtId="0" fontId="68" fillId="0" borderId="0"/>
    <xf numFmtId="0" fontId="68" fillId="0" borderId="0"/>
    <xf numFmtId="0" fontId="68" fillId="0" borderId="0"/>
    <xf numFmtId="0" fontId="68" fillId="0" borderId="0"/>
    <xf numFmtId="197" fontId="28" fillId="0" borderId="0"/>
    <xf numFmtId="185" fontId="68" fillId="0" borderId="0"/>
    <xf numFmtId="0" fontId="68" fillId="0" borderId="0"/>
    <xf numFmtId="0" fontId="68" fillId="0" borderId="0"/>
    <xf numFmtId="0" fontId="68" fillId="0" borderId="0"/>
    <xf numFmtId="0" fontId="68" fillId="0" borderId="0"/>
    <xf numFmtId="0" fontId="68" fillId="0" borderId="0"/>
    <xf numFmtId="193" fontId="80" fillId="0" borderId="0" applyFill="0" applyBorder="0" applyAlignment="0"/>
    <xf numFmtId="0" fontId="68" fillId="0" borderId="0"/>
    <xf numFmtId="0" fontId="68" fillId="0" borderId="0"/>
    <xf numFmtId="0" fontId="68" fillId="0" borderId="0"/>
    <xf numFmtId="185" fontId="68" fillId="0" borderId="0"/>
    <xf numFmtId="0" fontId="68" fillId="0" borderId="0"/>
    <xf numFmtId="0" fontId="68" fillId="0" borderId="0"/>
    <xf numFmtId="197" fontId="28" fillId="0" borderId="0"/>
    <xf numFmtId="0" fontId="68" fillId="0" borderId="0"/>
    <xf numFmtId="185" fontId="68" fillId="0" borderId="0"/>
    <xf numFmtId="0" fontId="68" fillId="0" borderId="0"/>
    <xf numFmtId="0" fontId="12" fillId="0" borderId="0"/>
    <xf numFmtId="185" fontId="68" fillId="0" borderId="0"/>
    <xf numFmtId="0" fontId="68" fillId="0" borderId="0"/>
    <xf numFmtId="0" fontId="68" fillId="0" borderId="0"/>
    <xf numFmtId="0" fontId="69" fillId="0" borderId="0">
      <alignment vertical="center"/>
    </xf>
    <xf numFmtId="0" fontId="129" fillId="0" borderId="0">
      <alignment vertical="center"/>
    </xf>
    <xf numFmtId="0" fontId="68" fillId="0" borderId="0"/>
    <xf numFmtId="0" fontId="68" fillId="0" borderId="0"/>
    <xf numFmtId="196" fontId="130" fillId="0" borderId="15" applyAlignment="0" applyProtection="0"/>
    <xf numFmtId="0" fontId="68" fillId="0" borderId="0"/>
    <xf numFmtId="0" fontId="68" fillId="0" borderId="0"/>
    <xf numFmtId="0" fontId="68" fillId="0" borderId="0"/>
    <xf numFmtId="235" fontId="0" fillId="0" borderId="0" applyFont="0" applyFill="0" applyBorder="0" applyAlignment="0" applyProtection="0"/>
    <xf numFmtId="0" fontId="68" fillId="0" borderId="0"/>
    <xf numFmtId="0" fontId="68" fillId="0" borderId="0">
      <protection locked="0"/>
    </xf>
    <xf numFmtId="0" fontId="68" fillId="0" borderId="0"/>
    <xf numFmtId="0" fontId="68" fillId="0" borderId="0"/>
    <xf numFmtId="0" fontId="68" fillId="0" borderId="0"/>
    <xf numFmtId="193" fontId="105" fillId="0" borderId="0"/>
    <xf numFmtId="0" fontId="68" fillId="0" borderId="0"/>
    <xf numFmtId="192" fontId="103" fillId="0" borderId="0"/>
    <xf numFmtId="0" fontId="68" fillId="0" borderId="0"/>
    <xf numFmtId="0" fontId="80" fillId="0" borderId="0"/>
    <xf numFmtId="0" fontId="68" fillId="0" borderId="0"/>
    <xf numFmtId="0" fontId="68" fillId="0" borderId="0"/>
    <xf numFmtId="198" fontId="68" fillId="0" borderId="0"/>
    <xf numFmtId="0" fontId="68" fillId="0" borderId="0"/>
    <xf numFmtId="185" fontId="68" fillId="0" borderId="0"/>
    <xf numFmtId="0" fontId="68" fillId="0" borderId="0"/>
    <xf numFmtId="0" fontId="68" fillId="0" borderId="0"/>
    <xf numFmtId="0" fontId="68" fillId="0" borderId="0"/>
    <xf numFmtId="0" fontId="68" fillId="0" borderId="0"/>
    <xf numFmtId="198" fontId="68" fillId="0" borderId="0"/>
    <xf numFmtId="0" fontId="68" fillId="0" borderId="0"/>
    <xf numFmtId="0" fontId="8" fillId="0" borderId="0"/>
    <xf numFmtId="0" fontId="68" fillId="0" borderId="0"/>
    <xf numFmtId="185" fontId="68" fillId="0" borderId="0"/>
    <xf numFmtId="0" fontId="68" fillId="0" borderId="0"/>
    <xf numFmtId="0" fontId="68" fillId="0" borderId="0"/>
    <xf numFmtId="0" fontId="68" fillId="0" borderId="0"/>
    <xf numFmtId="0" fontId="131" fillId="61" borderId="10">
      <protection locked="0"/>
    </xf>
    <xf numFmtId="0" fontId="68" fillId="0" borderId="0"/>
    <xf numFmtId="193" fontId="80" fillId="0" borderId="0" applyFill="0" applyBorder="0" applyAlignment="0"/>
    <xf numFmtId="0" fontId="68" fillId="0" borderId="0"/>
    <xf numFmtId="0" fontId="68" fillId="0" borderId="0"/>
    <xf numFmtId="0" fontId="68" fillId="0" borderId="0">
      <protection locked="0"/>
    </xf>
    <xf numFmtId="0" fontId="68" fillId="0" borderId="0"/>
    <xf numFmtId="185" fontId="68" fillId="0" borderId="0"/>
    <xf numFmtId="0" fontId="132" fillId="0" borderId="0">
      <alignment horizontal="center" vertical="center"/>
    </xf>
    <xf numFmtId="0" fontId="68" fillId="0" borderId="0"/>
    <xf numFmtId="0" fontId="68" fillId="0" borderId="0"/>
    <xf numFmtId="0" fontId="68" fillId="0" borderId="0"/>
    <xf numFmtId="185" fontId="68" fillId="0" borderId="0"/>
    <xf numFmtId="0" fontId="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0" fontId="68" fillId="0" borderId="0"/>
    <xf numFmtId="198"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0" fontId="86" fillId="34" borderId="0" applyNumberFormat="0" applyBorder="0" applyAlignment="0" applyProtection="0">
      <alignment vertical="center"/>
    </xf>
    <xf numFmtId="0" fontId="68" fillId="0" borderId="0"/>
    <xf numFmtId="0" fontId="68" fillId="0" borderId="0"/>
    <xf numFmtId="0" fontId="86" fillId="34" borderId="0" applyNumberFormat="0" applyBorder="0" applyAlignment="0" applyProtection="0">
      <alignment vertical="center"/>
    </xf>
    <xf numFmtId="0" fontId="68" fillId="0" borderId="0"/>
    <xf numFmtId="0" fontId="68" fillId="0" borderId="0"/>
    <xf numFmtId="0" fontId="80" fillId="0" borderId="0"/>
    <xf numFmtId="0" fontId="68" fillId="0" borderId="0"/>
    <xf numFmtId="0" fontId="8" fillId="0" borderId="0"/>
    <xf numFmtId="0" fontId="68" fillId="0" borderId="0"/>
    <xf numFmtId="0" fontId="133" fillId="0" borderId="0" applyFill="0" applyBorder="0" applyProtection="0">
      <alignment horizontal="left" vertical="top"/>
    </xf>
    <xf numFmtId="0" fontId="68" fillId="0" borderId="0"/>
    <xf numFmtId="185" fontId="68" fillId="0" borderId="0"/>
    <xf numFmtId="0" fontId="68" fillId="0" borderId="0"/>
    <xf numFmtId="0" fontId="68" fillId="0" borderId="0"/>
    <xf numFmtId="0" fontId="68" fillId="0" borderId="0"/>
    <xf numFmtId="0" fontId="68" fillId="0" borderId="0" applyNumberFormat="0" applyFill="0" applyBorder="0" applyAlignment="0" applyProtection="0"/>
    <xf numFmtId="0" fontId="68" fillId="0" borderId="0"/>
    <xf numFmtId="0" fontId="68" fillId="0" borderId="0"/>
    <xf numFmtId="242" fontId="68" fillId="0" borderId="12" applyFont="0" applyFill="0" applyBorder="0" applyAlignment="0" applyProtection="0">
      <protection locked="0"/>
    </xf>
    <xf numFmtId="0" fontId="68" fillId="0" borderId="0"/>
    <xf numFmtId="0" fontId="86" fillId="34" borderId="0" applyNumberFormat="0" applyBorder="0" applyAlignment="0" applyProtection="0">
      <alignment vertical="center"/>
    </xf>
    <xf numFmtId="0" fontId="68" fillId="0" borderId="0"/>
    <xf numFmtId="0" fontId="0" fillId="0" borderId="0"/>
    <xf numFmtId="0" fontId="105" fillId="11" borderId="4"/>
    <xf numFmtId="0" fontId="68" fillId="0" borderId="0"/>
    <xf numFmtId="0" fontId="0" fillId="0" borderId="0"/>
    <xf numFmtId="0" fontId="68" fillId="0" borderId="0"/>
    <xf numFmtId="0" fontId="68" fillId="0" borderId="0"/>
    <xf numFmtId="0" fontId="68" fillId="0" borderId="0"/>
    <xf numFmtId="9" fontId="8" fillId="0" borderId="0" applyFont="0" applyFill="0" applyBorder="0" applyAlignment="0" applyProtection="0"/>
    <xf numFmtId="0" fontId="68" fillId="0" borderId="0"/>
    <xf numFmtId="0" fontId="107" fillId="0" borderId="0" applyNumberFormat="0" applyAlignment="0"/>
    <xf numFmtId="0" fontId="68" fillId="0" borderId="0"/>
    <xf numFmtId="0" fontId="0" fillId="0" borderId="0">
      <alignment horizontal="centerContinuous"/>
    </xf>
    <xf numFmtId="0" fontId="68" fillId="0" borderId="0"/>
    <xf numFmtId="0" fontId="68" fillId="0" borderId="0"/>
    <xf numFmtId="0" fontId="68" fillId="0" borderId="0"/>
    <xf numFmtId="185" fontId="68" fillId="0" borderId="0"/>
    <xf numFmtId="0" fontId="68" fillId="0" borderId="0"/>
    <xf numFmtId="0" fontId="68" fillId="0" borderId="0"/>
    <xf numFmtId="0" fontId="68" fillId="0" borderId="0"/>
    <xf numFmtId="0" fontId="8" fillId="0" borderId="0" applyNumberFormat="0" applyFont="0"/>
    <xf numFmtId="0" fontId="68" fillId="0" borderId="0"/>
    <xf numFmtId="0" fontId="68" fillId="0" borderId="0"/>
    <xf numFmtId="0" fontId="68" fillId="0" borderId="0"/>
    <xf numFmtId="185" fontId="68" fillId="0" borderId="0"/>
    <xf numFmtId="233" fontId="134" fillId="0" borderId="0" applyFill="0" applyBorder="0">
      <alignment horizontal="right"/>
    </xf>
    <xf numFmtId="0" fontId="68" fillId="0" borderId="0"/>
    <xf numFmtId="185" fontId="68" fillId="0" borderId="0"/>
    <xf numFmtId="0" fontId="74" fillId="62" borderId="0" applyNumberFormat="0" applyBorder="0" applyAlignment="0" applyProtection="0"/>
    <xf numFmtId="185" fontId="68" fillId="0" borderId="0"/>
    <xf numFmtId="210" fontId="68" fillId="0" borderId="0">
      <protection locked="0"/>
    </xf>
    <xf numFmtId="0" fontId="68" fillId="0" borderId="0"/>
    <xf numFmtId="185" fontId="68" fillId="0" borderId="0"/>
    <xf numFmtId="0" fontId="68" fillId="0" borderId="0"/>
    <xf numFmtId="185" fontId="68" fillId="0" borderId="0"/>
    <xf numFmtId="0" fontId="0" fillId="0" borderId="0">
      <alignment horizontal="centerContinuous"/>
    </xf>
    <xf numFmtId="0" fontId="68" fillId="0" borderId="0"/>
    <xf numFmtId="0" fontId="68" fillId="0" borderId="0">
      <protection locked="0"/>
    </xf>
    <xf numFmtId="0" fontId="0" fillId="0" borderId="0">
      <alignment horizontal="centerContinuous"/>
    </xf>
    <xf numFmtId="0" fontId="68" fillId="0" borderId="0"/>
    <xf numFmtId="0" fontId="68" fillId="0" borderId="0"/>
    <xf numFmtId="0" fontId="68" fillId="0" borderId="0"/>
    <xf numFmtId="0" fontId="8" fillId="0" borderId="0" applyNumberFormat="0" applyFill="0" applyBorder="0" applyAlignment="0" applyProtection="0"/>
    <xf numFmtId="0" fontId="68" fillId="0" borderId="0"/>
    <xf numFmtId="0" fontId="97" fillId="63" borderId="0"/>
    <xf numFmtId="0" fontId="30" fillId="0" borderId="0"/>
    <xf numFmtId="0" fontId="68" fillId="0" borderId="0"/>
    <xf numFmtId="0" fontId="8" fillId="0" borderId="0"/>
    <xf numFmtId="0" fontId="86" fillId="34" borderId="0" applyNumberFormat="0" applyBorder="0" applyAlignment="0" applyProtection="0">
      <alignment vertical="center"/>
    </xf>
    <xf numFmtId="0" fontId="68" fillId="0" borderId="0"/>
    <xf numFmtId="0" fontId="68" fillId="0" borderId="0">
      <protection locked="0"/>
    </xf>
    <xf numFmtId="0" fontId="69" fillId="0" borderId="0">
      <alignment vertical="center"/>
    </xf>
    <xf numFmtId="0" fontId="68" fillId="0" borderId="0"/>
    <xf numFmtId="185" fontId="68" fillId="0" borderId="0"/>
    <xf numFmtId="185" fontId="68" fillId="0" borderId="0"/>
    <xf numFmtId="0" fontId="68" fillId="0" borderId="0"/>
    <xf numFmtId="185" fontId="68" fillId="0" borderId="0"/>
    <xf numFmtId="183" fontId="0" fillId="0" borderId="0" applyFont="0" applyFill="0" applyBorder="0" applyAlignment="0" applyProtection="0"/>
    <xf numFmtId="0" fontId="68" fillId="0" borderId="0"/>
    <xf numFmtId="0" fontId="80" fillId="0" borderId="0"/>
    <xf numFmtId="244" fontId="135" fillId="0" borderId="0" applyFill="0" applyBorder="0" applyProtection="0">
      <alignment horizontal="center"/>
    </xf>
    <xf numFmtId="0" fontId="68" fillId="0" borderId="0"/>
    <xf numFmtId="197" fontId="28" fillId="0" borderId="0"/>
    <xf numFmtId="0" fontId="68" fillId="0" borderId="0"/>
    <xf numFmtId="0" fontId="74" fillId="64" borderId="0" applyNumberFormat="0" applyBorder="0" applyAlignment="0" applyProtection="0"/>
    <xf numFmtId="192" fontId="103" fillId="0" borderId="0"/>
    <xf numFmtId="0" fontId="68" fillId="0" borderId="0"/>
    <xf numFmtId="0" fontId="68" fillId="0" borderId="0"/>
    <xf numFmtId="0" fontId="68" fillId="0" borderId="0"/>
    <xf numFmtId="0" fontId="68" fillId="0" borderId="0"/>
    <xf numFmtId="0" fontId="68" fillId="0" borderId="0"/>
    <xf numFmtId="185" fontId="68" fillId="0" borderId="0"/>
    <xf numFmtId="183" fontId="0" fillId="0" borderId="0" applyFont="0" applyFill="0" applyBorder="0" applyAlignment="0" applyProtection="0"/>
    <xf numFmtId="0" fontId="122" fillId="65" borderId="0" applyNumberFormat="0" applyFont="0" applyBorder="0" applyAlignment="0" applyProtection="0">
      <alignment horizontal="right"/>
    </xf>
    <xf numFmtId="0" fontId="68" fillId="0" borderId="0"/>
    <xf numFmtId="185" fontId="68" fillId="0" borderId="0"/>
    <xf numFmtId="0" fontId="68" fillId="0" borderId="0"/>
    <xf numFmtId="185" fontId="68" fillId="0" borderId="0"/>
    <xf numFmtId="0" fontId="68" fillId="0" borderId="0"/>
    <xf numFmtId="185" fontId="68" fillId="0" borderId="0"/>
    <xf numFmtId="0" fontId="68" fillId="0" borderId="0"/>
    <xf numFmtId="185" fontId="68" fillId="0" borderId="0"/>
    <xf numFmtId="0" fontId="68" fillId="0" borderId="0"/>
    <xf numFmtId="0" fontId="68" fillId="0" borderId="0"/>
    <xf numFmtId="0" fontId="68" fillId="0" borderId="0">
      <protection locked="0"/>
    </xf>
    <xf numFmtId="245" fontId="70" fillId="0" borderId="0" applyFont="0" applyFill="0" applyBorder="0" applyProtection="0">
      <alignment horizontal="right"/>
    </xf>
    <xf numFmtId="0" fontId="68" fillId="0" borderId="0"/>
    <xf numFmtId="0" fontId="68" fillId="0" borderId="0">
      <protection locked="0"/>
    </xf>
    <xf numFmtId="0" fontId="68" fillId="0" borderId="0"/>
    <xf numFmtId="0" fontId="68" fillId="0" borderId="0"/>
    <xf numFmtId="0" fontId="68" fillId="0" borderId="0"/>
    <xf numFmtId="0" fontId="68" fillId="0" borderId="0"/>
    <xf numFmtId="0" fontId="68" fillId="0" borderId="0"/>
    <xf numFmtId="240" fontId="68" fillId="0" borderId="0" applyFont="0" applyFill="0" applyBorder="0" applyAlignment="0" applyProtection="0"/>
    <xf numFmtId="0" fontId="68" fillId="0" borderId="0"/>
    <xf numFmtId="0" fontId="68" fillId="0" borderId="0"/>
    <xf numFmtId="0" fontId="68" fillId="0" borderId="0"/>
    <xf numFmtId="0" fontId="90" fillId="0" borderId="0" applyNumberFormat="0" applyFill="0" applyBorder="0" applyProtection="0">
      <alignment horizontal="left"/>
    </xf>
    <xf numFmtId="0" fontId="68" fillId="0" borderId="0"/>
    <xf numFmtId="0" fontId="68" fillId="0" borderId="0"/>
    <xf numFmtId="0" fontId="68" fillId="0" borderId="0"/>
    <xf numFmtId="0" fontId="68" fillId="0" borderId="0"/>
    <xf numFmtId="0" fontId="115" fillId="0" borderId="0" applyNumberFormat="0" applyFill="0" applyBorder="0" applyAlignment="0" applyProtection="0">
      <alignment vertical="top"/>
    </xf>
    <xf numFmtId="0" fontId="68" fillId="0" borderId="0"/>
    <xf numFmtId="0" fontId="68" fillId="0" borderId="0"/>
    <xf numFmtId="0" fontId="68" fillId="0" borderId="0"/>
    <xf numFmtId="185" fontId="68" fillId="0" borderId="0"/>
    <xf numFmtId="0" fontId="136" fillId="0" borderId="0" applyNumberFormat="0" applyFill="0" applyBorder="0" applyAlignment="0" applyProtection="0">
      <alignment vertical="top"/>
      <protection locked="0"/>
    </xf>
    <xf numFmtId="9" fontId="0" fillId="0" borderId="0"/>
    <xf numFmtId="241" fontId="68" fillId="0" borderId="0" applyFont="0" applyFill="0" applyBorder="0" applyAlignment="0" applyProtection="0"/>
    <xf numFmtId="0" fontId="68" fillId="0" borderId="0"/>
    <xf numFmtId="246" fontId="12" fillId="0" borderId="0"/>
    <xf numFmtId="0" fontId="68" fillId="0" borderId="0">
      <protection locked="0"/>
    </xf>
    <xf numFmtId="0" fontId="68" fillId="0" borderId="0"/>
    <xf numFmtId="0" fontId="68" fillId="0" borderId="0"/>
    <xf numFmtId="0" fontId="68" fillId="0" borderId="0"/>
    <xf numFmtId="0" fontId="68" fillId="0" borderId="0"/>
    <xf numFmtId="0" fontId="68" fillId="0" borderId="0"/>
    <xf numFmtId="247" fontId="68" fillId="0" borderId="0" applyFont="0" applyFill="0" applyBorder="0" applyAlignment="0" applyProtection="0"/>
    <xf numFmtId="0" fontId="68" fillId="0" borderId="0"/>
    <xf numFmtId="185"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0" fillId="0" borderId="0"/>
    <xf numFmtId="14" fontId="137" fillId="0" borderId="0">
      <alignment horizontal="center" wrapText="1"/>
      <protection locked="0"/>
    </xf>
    <xf numFmtId="0" fontId="68" fillId="0" borderId="0"/>
    <xf numFmtId="0" fontId="68" fillId="0" borderId="0"/>
    <xf numFmtId="0" fontId="68" fillId="0" borderId="0"/>
    <xf numFmtId="243" fontId="135" fillId="0" borderId="0" applyFill="0" applyBorder="0" applyProtection="0">
      <alignment horizontal="center"/>
    </xf>
    <xf numFmtId="0" fontId="68" fillId="0" borderId="0"/>
    <xf numFmtId="185" fontId="68" fillId="0" borderId="0"/>
    <xf numFmtId="0" fontId="68" fillId="0" borderId="0"/>
    <xf numFmtId="185" fontId="68" fillId="0" borderId="0"/>
    <xf numFmtId="0" fontId="68" fillId="0" borderId="0"/>
    <xf numFmtId="0" fontId="68" fillId="0" borderId="0"/>
    <xf numFmtId="0" fontId="68" fillId="0" borderId="0"/>
    <xf numFmtId="185" fontId="68" fillId="0" borderId="0"/>
    <xf numFmtId="0" fontId="68" fillId="0" borderId="0"/>
    <xf numFmtId="185" fontId="68" fillId="0" borderId="0"/>
    <xf numFmtId="193" fontId="80" fillId="0" borderId="0" applyFill="0" applyBorder="0" applyAlignment="0"/>
    <xf numFmtId="0" fontId="68" fillId="0" borderId="0"/>
    <xf numFmtId="185" fontId="68" fillId="0" borderId="0"/>
    <xf numFmtId="0" fontId="68" fillId="0" borderId="0"/>
    <xf numFmtId="0" fontId="68" fillId="0" borderId="0"/>
    <xf numFmtId="185" fontId="68" fillId="0" borderId="0"/>
    <xf numFmtId="0" fontId="68" fillId="0" borderId="0"/>
    <xf numFmtId="190" fontId="138" fillId="0" borderId="0" applyFont="0" applyFill="0" applyBorder="0" applyAlignment="0" applyProtection="0"/>
    <xf numFmtId="0" fontId="68" fillId="0" borderId="0"/>
    <xf numFmtId="185" fontId="68" fillId="0" borderId="0"/>
    <xf numFmtId="0" fontId="68" fillId="0" borderId="0"/>
    <xf numFmtId="0" fontId="68" fillId="0" borderId="0"/>
    <xf numFmtId="9" fontId="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3" fontId="139" fillId="0" borderId="0"/>
    <xf numFmtId="0" fontId="68" fillId="0" borderId="0"/>
    <xf numFmtId="0" fontId="68" fillId="0" borderId="0"/>
    <xf numFmtId="0" fontId="68" fillId="0" borderId="0"/>
    <xf numFmtId="185" fontId="68" fillId="0" borderId="0"/>
    <xf numFmtId="0" fontId="68" fillId="0" borderId="0"/>
    <xf numFmtId="0" fontId="8" fillId="0" borderId="0"/>
    <xf numFmtId="0" fontId="0" fillId="0" borderId="0"/>
    <xf numFmtId="0" fontId="140" fillId="66" borderId="0" applyNumberFormat="0" applyBorder="0" applyAlignment="0" applyProtection="0"/>
    <xf numFmtId="218" fontId="68" fillId="0" borderId="0" applyFont="0" applyFill="0" applyBorder="0" applyAlignment="0" applyProtection="0"/>
    <xf numFmtId="0" fontId="68" fillId="0" borderId="0"/>
    <xf numFmtId="185" fontId="68" fillId="0" borderId="0"/>
    <xf numFmtId="0" fontId="68" fillId="0" borderId="0"/>
    <xf numFmtId="0" fontId="80" fillId="0" borderId="0"/>
    <xf numFmtId="0" fontId="80" fillId="0" borderId="0"/>
    <xf numFmtId="0" fontId="68" fillId="0" borderId="0"/>
    <xf numFmtId="0" fontId="141" fillId="0" borderId="0" applyNumberFormat="0" applyFill="0" applyBorder="0" applyAlignment="0" applyProtection="0"/>
    <xf numFmtId="191" fontId="142" fillId="0" borderId="0"/>
    <xf numFmtId="0" fontId="68" fillId="0" borderId="0"/>
    <xf numFmtId="0" fontId="109" fillId="0" borderId="0">
      <alignment vertical="top"/>
    </xf>
    <xf numFmtId="185" fontId="68" fillId="0" borderId="0"/>
    <xf numFmtId="0" fontId="0" fillId="0" borderId="0" applyNumberFormat="0" applyFill="0" applyBorder="0" applyAlignment="0" applyProtection="0"/>
    <xf numFmtId="0" fontId="0" fillId="0" borderId="0" applyNumberFormat="0" applyFill="0" applyBorder="0" applyAlignment="0" applyProtection="0"/>
    <xf numFmtId="0" fontId="143" fillId="0" borderId="0"/>
    <xf numFmtId="0" fontId="109" fillId="0" borderId="0">
      <alignment vertical="top"/>
    </xf>
    <xf numFmtId="0" fontId="0" fillId="0" borderId="0"/>
    <xf numFmtId="0" fontId="68" fillId="0" borderId="0"/>
    <xf numFmtId="185" fontId="68" fillId="0" borderId="0"/>
    <xf numFmtId="0" fontId="68" fillId="0" borderId="0">
      <protection locked="0"/>
    </xf>
    <xf numFmtId="0" fontId="0" fillId="0" borderId="0"/>
    <xf numFmtId="211" fontId="144" fillId="0" borderId="0"/>
    <xf numFmtId="0" fontId="68" fillId="0" borderId="0"/>
    <xf numFmtId="0" fontId="68" fillId="0" borderId="0"/>
    <xf numFmtId="0" fontId="68" fillId="0" borderId="0"/>
    <xf numFmtId="197" fontId="28" fillId="0" borderId="0"/>
    <xf numFmtId="0" fontId="68" fillId="0" borderId="0"/>
    <xf numFmtId="0" fontId="68" fillId="0" borderId="0"/>
    <xf numFmtId="0" fontId="68" fillId="0" borderId="0"/>
    <xf numFmtId="0" fontId="68" fillId="0" borderId="0"/>
    <xf numFmtId="0" fontId="68" fillId="0" borderId="0"/>
    <xf numFmtId="185" fontId="68" fillId="0" borderId="0"/>
    <xf numFmtId="0" fontId="68" fillId="0" borderId="0"/>
    <xf numFmtId="0" fontId="68" fillId="0" borderId="0"/>
    <xf numFmtId="0" fontId="68" fillId="0" borderId="0"/>
    <xf numFmtId="0" fontId="68" fillId="0" borderId="0"/>
    <xf numFmtId="0" fontId="145" fillId="67" borderId="0">
      <alignment vertical="center"/>
    </xf>
    <xf numFmtId="0" fontId="68" fillId="0" borderId="0"/>
    <xf numFmtId="0" fontId="68" fillId="0" borderId="0"/>
    <xf numFmtId="0" fontId="68" fillId="0" borderId="0"/>
    <xf numFmtId="0" fontId="68" fillId="0" borderId="0"/>
    <xf numFmtId="0" fontId="68" fillId="0" borderId="0"/>
    <xf numFmtId="201" fontId="105" fillId="0" borderId="14" applyFill="0" applyBorder="0" applyAlignment="0" applyProtection="0"/>
    <xf numFmtId="0" fontId="68" fillId="0" borderId="0"/>
    <xf numFmtId="0" fontId="68" fillId="0" borderId="0"/>
    <xf numFmtId="0" fontId="68" fillId="0" borderId="0"/>
    <xf numFmtId="185" fontId="68" fillId="0" borderId="0"/>
    <xf numFmtId="185"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37" fontId="84" fillId="0" borderId="0" applyFont="0" applyFill="0" applyBorder="0" applyAlignment="0" applyProtection="0"/>
    <xf numFmtId="0" fontId="68" fillId="0" borderId="0"/>
    <xf numFmtId="0" fontId="68" fillId="0" borderId="0"/>
    <xf numFmtId="185" fontId="68" fillId="0" borderId="0"/>
    <xf numFmtId="185"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2" fillId="0" borderId="0"/>
    <xf numFmtId="0" fontId="68" fillId="0" borderId="0"/>
    <xf numFmtId="0" fontId="68" fillId="0" borderId="0"/>
    <xf numFmtId="0" fontId="146" fillId="68" borderId="40">
      <alignment horizontal="center"/>
    </xf>
    <xf numFmtId="0" fontId="68" fillId="0" borderId="0"/>
    <xf numFmtId="0" fontId="68" fillId="0" borderId="0"/>
    <xf numFmtId="0" fontId="30" fillId="0" borderId="0">
      <protection locked="0"/>
    </xf>
    <xf numFmtId="0" fontId="68" fillId="0" borderId="0"/>
    <xf numFmtId="43" fontId="8" fillId="0" borderId="0" applyFont="0" applyFill="0" applyBorder="0" applyAlignment="0" applyProtection="0">
      <alignment vertical="center"/>
    </xf>
    <xf numFmtId="0" fontId="104" fillId="0" borderId="11">
      <alignment horizontal="left" vertical="center"/>
    </xf>
    <xf numFmtId="0" fontId="68" fillId="0" borderId="0"/>
    <xf numFmtId="185" fontId="68" fillId="0" borderId="0"/>
    <xf numFmtId="9" fontId="8" fillId="0" borderId="0" applyFont="0" applyFill="0" applyBorder="0" applyAlignment="0" applyProtection="0">
      <alignment vertical="center"/>
    </xf>
    <xf numFmtId="0" fontId="68" fillId="0" borderId="0"/>
    <xf numFmtId="0" fontId="68" fillId="0" borderId="0"/>
    <xf numFmtId="0" fontId="68" fillId="0" borderId="0"/>
    <xf numFmtId="185" fontId="68" fillId="0" borderId="0"/>
    <xf numFmtId="0" fontId="68" fillId="0" borderId="0"/>
    <xf numFmtId="0" fontId="79" fillId="0" borderId="0">
      <alignment vertical="center"/>
    </xf>
    <xf numFmtId="0" fontId="30" fillId="0" borderId="0">
      <protection locked="0"/>
    </xf>
    <xf numFmtId="0" fontId="30" fillId="0" borderId="0">
      <protection locked="0"/>
    </xf>
    <xf numFmtId="0" fontId="68" fillId="0" borderId="0"/>
    <xf numFmtId="185" fontId="68" fillId="0" borderId="0"/>
    <xf numFmtId="0" fontId="68" fillId="0" borderId="0"/>
    <xf numFmtId="0" fontId="68" fillId="0" borderId="0"/>
    <xf numFmtId="0" fontId="68" fillId="0" borderId="0"/>
    <xf numFmtId="0" fontId="68" fillId="0" borderId="0"/>
    <xf numFmtId="0" fontId="68" fillId="0" borderId="0"/>
    <xf numFmtId="185" fontId="68" fillId="0" borderId="0"/>
    <xf numFmtId="185" fontId="68" fillId="0" borderId="0"/>
    <xf numFmtId="0" fontId="68" fillId="0" borderId="0"/>
    <xf numFmtId="0" fontId="68" fillId="0" borderId="0"/>
    <xf numFmtId="0" fontId="68" fillId="0" borderId="0"/>
    <xf numFmtId="0" fontId="68" fillId="0" borderId="0"/>
    <xf numFmtId="0" fontId="68" fillId="0" borderId="0"/>
    <xf numFmtId="0" fontId="147" fillId="0" borderId="0" applyNumberFormat="0" applyFill="0" applyBorder="0" applyAlignment="0" applyProtection="0"/>
    <xf numFmtId="0" fontId="68" fillId="0" borderId="0"/>
    <xf numFmtId="183" fontId="8" fillId="0" borderId="0" applyFont="0" applyFill="0" applyBorder="0" applyAlignment="0" applyProtection="0">
      <alignment vertical="center"/>
    </xf>
    <xf numFmtId="0" fontId="73" fillId="27" borderId="0" applyNumberFormat="0" applyBorder="0" applyAlignment="0" applyProtection="0">
      <alignment vertical="center"/>
    </xf>
    <xf numFmtId="0" fontId="68" fillId="0" borderId="0"/>
    <xf numFmtId="0" fontId="68" fillId="0" borderId="0"/>
    <xf numFmtId="0" fontId="68" fillId="0" borderId="0"/>
    <xf numFmtId="0" fontId="68" fillId="0" borderId="0"/>
    <xf numFmtId="0" fontId="68" fillId="0" borderId="0"/>
    <xf numFmtId="0" fontId="68" fillId="0" borderId="0"/>
    <xf numFmtId="193" fontId="68" fillId="0" borderId="0" applyFont="0" applyFill="0" applyBorder="0" applyAlignment="0" applyProtection="0"/>
    <xf numFmtId="0" fontId="0" fillId="0" borderId="0"/>
    <xf numFmtId="183" fontId="12" fillId="0" borderId="0" applyFont="0" applyFill="0" applyBorder="0" applyAlignment="0" applyProtection="0"/>
    <xf numFmtId="206" fontId="68" fillId="0" borderId="0" applyFont="0" applyFill="0" applyBorder="0" applyAlignment="0" applyProtection="0"/>
    <xf numFmtId="0" fontId="0" fillId="0" borderId="0"/>
    <xf numFmtId="251" fontId="68" fillId="0" borderId="0" applyFont="0" applyFill="0" applyBorder="0" applyAlignment="0" applyProtection="0"/>
    <xf numFmtId="185" fontId="68" fillId="0" borderId="0"/>
    <xf numFmtId="185" fontId="68" fillId="0" borderId="0"/>
    <xf numFmtId="0" fontId="80" fillId="0" borderId="0"/>
    <xf numFmtId="185" fontId="68" fillId="0" borderId="0"/>
    <xf numFmtId="185" fontId="68" fillId="0" borderId="0"/>
    <xf numFmtId="0" fontId="14" fillId="0" borderId="0">
      <alignment vertical="center"/>
    </xf>
    <xf numFmtId="185" fontId="68" fillId="0" borderId="0"/>
    <xf numFmtId="0" fontId="8" fillId="0" borderId="0"/>
    <xf numFmtId="185" fontId="68" fillId="0" borderId="0"/>
    <xf numFmtId="49" fontId="148" fillId="0" borderId="41" applyFill="0" applyAlignment="0">
      <alignment horizontal="left"/>
      <protection locked="0"/>
    </xf>
    <xf numFmtId="185" fontId="68" fillId="0" borderId="0"/>
    <xf numFmtId="185" fontId="68" fillId="0" borderId="0"/>
    <xf numFmtId="210" fontId="68" fillId="0" borderId="0">
      <protection locked="0"/>
    </xf>
    <xf numFmtId="185" fontId="68" fillId="0" borderId="0"/>
    <xf numFmtId="185" fontId="68" fillId="0" borderId="0"/>
    <xf numFmtId="185" fontId="68" fillId="0" borderId="0"/>
    <xf numFmtId="212" fontId="68" fillId="0" borderId="0" applyFont="0" applyFill="0" applyBorder="0" applyAlignment="0" applyProtection="0"/>
    <xf numFmtId="185" fontId="68" fillId="0" borderId="0"/>
    <xf numFmtId="185" fontId="68" fillId="0" borderId="0"/>
    <xf numFmtId="0" fontId="68" fillId="0" borderId="0"/>
    <xf numFmtId="0" fontId="8" fillId="0" borderId="0"/>
    <xf numFmtId="0" fontId="30" fillId="0" borderId="0">
      <protection locked="0"/>
    </xf>
    <xf numFmtId="185" fontId="68" fillId="0" borderId="0"/>
    <xf numFmtId="0" fontId="68" fillId="0" borderId="0"/>
    <xf numFmtId="216" fontId="149" fillId="0" borderId="0" applyFont="0" applyFill="0" applyBorder="0" applyAlignment="0" applyProtection="0"/>
    <xf numFmtId="37" fontId="102" fillId="6" borderId="23">
      <alignment horizontal="right"/>
    </xf>
    <xf numFmtId="0" fontId="150" fillId="0" borderId="0">
      <protection locked="0"/>
    </xf>
    <xf numFmtId="185" fontId="68" fillId="0" borderId="0"/>
    <xf numFmtId="0" fontId="68" fillId="0" borderId="0">
      <protection locked="0"/>
    </xf>
    <xf numFmtId="185" fontId="68" fillId="0" borderId="0"/>
    <xf numFmtId="0" fontId="68" fillId="0" borderId="0">
      <protection locked="0"/>
    </xf>
    <xf numFmtId="248" fontId="12" fillId="0" borderId="0" applyFont="0" applyFill="0" applyBorder="0" applyAlignment="0" applyProtection="0"/>
    <xf numFmtId="38" fontId="105" fillId="11" borderId="0" applyNumberFormat="0" applyBorder="0" applyAlignment="0" applyProtection="0"/>
    <xf numFmtId="0" fontId="8" fillId="0" borderId="0"/>
    <xf numFmtId="185" fontId="68" fillId="0" borderId="0"/>
    <xf numFmtId="185" fontId="68" fillId="0" borderId="0"/>
    <xf numFmtId="185" fontId="68" fillId="0" borderId="0"/>
    <xf numFmtId="0" fontId="73" fillId="27" borderId="0" applyNumberFormat="0" applyBorder="0" applyAlignment="0" applyProtection="0">
      <alignment vertical="center"/>
    </xf>
    <xf numFmtId="185" fontId="68" fillId="0" borderId="0"/>
    <xf numFmtId="185" fontId="68" fillId="0" borderId="0"/>
    <xf numFmtId="185" fontId="68" fillId="0" borderId="0"/>
    <xf numFmtId="192" fontId="103" fillId="0" borderId="0"/>
    <xf numFmtId="185" fontId="68" fillId="0" borderId="0"/>
    <xf numFmtId="0" fontId="73" fillId="27" borderId="0" applyNumberFormat="0" applyBorder="0" applyAlignment="0" applyProtection="0">
      <alignment vertical="center"/>
    </xf>
    <xf numFmtId="185" fontId="68" fillId="0" borderId="0"/>
    <xf numFmtId="185" fontId="68" fillId="0" borderId="0"/>
    <xf numFmtId="185" fontId="68" fillId="0" borderId="0"/>
    <xf numFmtId="185" fontId="68" fillId="0" borderId="0"/>
    <xf numFmtId="185" fontId="68" fillId="0" borderId="0"/>
    <xf numFmtId="0" fontId="0" fillId="0" borderId="0" applyNumberFormat="0" applyFill="0" applyBorder="0" applyAlignment="0" applyProtection="0"/>
    <xf numFmtId="185" fontId="68" fillId="0" borderId="0"/>
    <xf numFmtId="185" fontId="68" fillId="0" borderId="0"/>
    <xf numFmtId="0" fontId="68" fillId="0" borderId="0"/>
    <xf numFmtId="185" fontId="68" fillId="0" borderId="0"/>
    <xf numFmtId="0" fontId="68" fillId="0" borderId="0">
      <protection locked="0"/>
    </xf>
    <xf numFmtId="0" fontId="97" fillId="0" borderId="0">
      <protection locked="0"/>
    </xf>
    <xf numFmtId="185" fontId="68" fillId="0" borderId="0"/>
    <xf numFmtId="185" fontId="68" fillId="0" borderId="0"/>
    <xf numFmtId="185" fontId="68" fillId="0" borderId="0"/>
    <xf numFmtId="0" fontId="109" fillId="0" borderId="0">
      <alignment vertical="top"/>
    </xf>
    <xf numFmtId="185" fontId="68" fillId="0" borderId="0"/>
    <xf numFmtId="185" fontId="68" fillId="0" borderId="0"/>
    <xf numFmtId="185" fontId="68" fillId="0" borderId="0"/>
    <xf numFmtId="183" fontId="79" fillId="0" borderId="0" applyFont="0" applyFill="0" applyBorder="0" applyAlignment="0" applyProtection="0">
      <alignment vertical="center"/>
    </xf>
    <xf numFmtId="0" fontId="30" fillId="0" borderId="0">
      <protection locked="0"/>
    </xf>
    <xf numFmtId="0" fontId="30" fillId="0" borderId="0">
      <protection locked="0"/>
    </xf>
    <xf numFmtId="0" fontId="144" fillId="0" borderId="0" applyNumberFormat="0" applyFill="0" applyBorder="0" applyAlignment="0" applyProtection="0"/>
    <xf numFmtId="192" fontId="103" fillId="0" borderId="0"/>
    <xf numFmtId="0" fontId="68" fillId="0" borderId="0"/>
    <xf numFmtId="0" fontId="68" fillId="0" borderId="0">
      <protection locked="0"/>
    </xf>
    <xf numFmtId="185" fontId="68" fillId="0" borderId="0"/>
    <xf numFmtId="185" fontId="68" fillId="0" borderId="0"/>
    <xf numFmtId="185" fontId="68" fillId="0" borderId="0"/>
    <xf numFmtId="185" fontId="68" fillId="0" borderId="0"/>
    <xf numFmtId="0" fontId="68" fillId="0" borderId="0"/>
    <xf numFmtId="185" fontId="68" fillId="0" borderId="0"/>
    <xf numFmtId="0" fontId="151" fillId="0" borderId="0"/>
    <xf numFmtId="185" fontId="68" fillId="0" borderId="0"/>
    <xf numFmtId="0" fontId="109" fillId="0" borderId="0">
      <alignment vertical="top"/>
    </xf>
    <xf numFmtId="185" fontId="68" fillId="0" borderId="0"/>
    <xf numFmtId="0" fontId="68" fillId="0" borderId="0"/>
    <xf numFmtId="0" fontId="8" fillId="0" borderId="0"/>
    <xf numFmtId="185" fontId="68" fillId="0" borderId="0"/>
    <xf numFmtId="0" fontId="8" fillId="0" borderId="0"/>
    <xf numFmtId="185" fontId="68" fillId="0" borderId="0"/>
    <xf numFmtId="185" fontId="68" fillId="0" borderId="0"/>
    <xf numFmtId="185" fontId="68" fillId="0" borderId="0"/>
    <xf numFmtId="185" fontId="68" fillId="0" borderId="0"/>
    <xf numFmtId="185" fontId="68" fillId="0" borderId="0"/>
    <xf numFmtId="0" fontId="68" fillId="0" borderId="0"/>
    <xf numFmtId="185" fontId="68" fillId="0" borderId="0"/>
    <xf numFmtId="185" fontId="68" fillId="0" borderId="0"/>
    <xf numFmtId="185" fontId="68" fillId="0" borderId="0"/>
    <xf numFmtId="185" fontId="68" fillId="0" borderId="0"/>
    <xf numFmtId="0" fontId="68" fillId="0" borderId="0"/>
    <xf numFmtId="185" fontId="68" fillId="0" borderId="0"/>
    <xf numFmtId="38" fontId="149" fillId="0" borderId="0" applyFont="0" applyFill="0" applyBorder="0" applyAlignment="0" applyProtection="0"/>
    <xf numFmtId="185" fontId="68" fillId="0" borderId="0"/>
    <xf numFmtId="0" fontId="151" fillId="0" borderId="21"/>
    <xf numFmtId="0" fontId="0" fillId="0" borderId="0" applyFill="0" applyBorder="0">
      <alignment horizontal="right"/>
    </xf>
    <xf numFmtId="185" fontId="68" fillId="0" borderId="0"/>
    <xf numFmtId="185" fontId="68" fillId="0" borderId="0"/>
    <xf numFmtId="185" fontId="68" fillId="0" borderId="0"/>
    <xf numFmtId="185" fontId="68" fillId="0" borderId="0"/>
    <xf numFmtId="185" fontId="68" fillId="0" borderId="0"/>
    <xf numFmtId="0" fontId="74" fillId="69" borderId="0" applyNumberFormat="0" applyBorder="0" applyAlignment="0" applyProtection="0"/>
    <xf numFmtId="185" fontId="68" fillId="0" borderId="0"/>
    <xf numFmtId="0" fontId="90" fillId="0" borderId="0" applyNumberFormat="0" applyFill="0" applyBorder="0" applyProtection="0">
      <alignment horizontal="left"/>
    </xf>
    <xf numFmtId="185" fontId="68" fillId="0" borderId="0"/>
    <xf numFmtId="185" fontId="68" fillId="0" borderId="0"/>
    <xf numFmtId="185" fontId="68" fillId="0" borderId="0"/>
    <xf numFmtId="185" fontId="68" fillId="0" borderId="0"/>
    <xf numFmtId="185" fontId="68" fillId="0" borderId="0"/>
    <xf numFmtId="185" fontId="68" fillId="0" borderId="0"/>
    <xf numFmtId="222" fontId="68" fillId="0" borderId="0" applyFont="0" applyFill="0" applyBorder="0" applyAlignment="0" applyProtection="0"/>
    <xf numFmtId="185" fontId="68" fillId="0" borderId="0"/>
    <xf numFmtId="185" fontId="68" fillId="0" borderId="0"/>
    <xf numFmtId="185" fontId="68" fillId="0" borderId="0"/>
    <xf numFmtId="185" fontId="68" fillId="0" borderId="0"/>
    <xf numFmtId="0" fontId="68" fillId="0" borderId="0">
      <protection locked="0"/>
    </xf>
    <xf numFmtId="0" fontId="152" fillId="0" borderId="0" applyNumberFormat="0" applyFill="0" applyBorder="0" applyAlignment="0" applyProtection="0">
      <alignment vertical="top"/>
      <protection locked="0"/>
    </xf>
    <xf numFmtId="185" fontId="68" fillId="0" borderId="0"/>
    <xf numFmtId="185" fontId="68" fillId="0" borderId="0"/>
    <xf numFmtId="0" fontId="153" fillId="0" borderId="0"/>
    <xf numFmtId="185" fontId="68" fillId="0" borderId="0"/>
    <xf numFmtId="0" fontId="68" fillId="0" borderId="0"/>
    <xf numFmtId="9" fontId="79" fillId="0" borderId="0" applyFont="0" applyFill="0" applyBorder="0" applyAlignment="0" applyProtection="0">
      <alignment vertical="center"/>
    </xf>
    <xf numFmtId="0" fontId="88" fillId="0" borderId="0" applyNumberFormat="0" applyFill="0" applyBorder="0" applyAlignment="0" applyProtection="0"/>
    <xf numFmtId="185" fontId="68" fillId="0" borderId="0"/>
    <xf numFmtId="0" fontId="154" fillId="0" borderId="0" applyFill="0" applyBorder="0" applyProtection="0">
      <alignment horizontal="left" vertical="top"/>
    </xf>
    <xf numFmtId="185" fontId="68" fillId="0" borderId="0"/>
    <xf numFmtId="185" fontId="68" fillId="0" borderId="0"/>
    <xf numFmtId="185" fontId="68" fillId="0" borderId="0"/>
    <xf numFmtId="185" fontId="68" fillId="0" borderId="0"/>
    <xf numFmtId="190" fontId="80" fillId="0" borderId="0" applyFill="0" applyBorder="0" applyAlignment="0"/>
    <xf numFmtId="185" fontId="68" fillId="0" borderId="0"/>
    <xf numFmtId="185" fontId="68" fillId="0" borderId="0"/>
    <xf numFmtId="9" fontId="8" fillId="0" borderId="0" applyFont="0" applyFill="0" applyBorder="0" applyAlignment="0" applyProtection="0"/>
    <xf numFmtId="185" fontId="68" fillId="0" borderId="0"/>
    <xf numFmtId="0" fontId="68" fillId="0" borderId="0"/>
    <xf numFmtId="185" fontId="68" fillId="0" borderId="0"/>
    <xf numFmtId="0" fontId="68" fillId="0" borderId="0">
      <protection locked="0"/>
    </xf>
    <xf numFmtId="185" fontId="68" fillId="0" borderId="0"/>
    <xf numFmtId="185" fontId="68" fillId="0" borderId="0"/>
    <xf numFmtId="9" fontId="155" fillId="0" borderId="0" applyFont="0" applyFill="0" applyBorder="0" applyAlignment="0" applyProtection="0"/>
    <xf numFmtId="185" fontId="68" fillId="0" borderId="0"/>
    <xf numFmtId="183" fontId="68" fillId="0" borderId="0" applyFont="0" applyFill="0" applyBorder="0" applyAlignment="0" applyProtection="0"/>
    <xf numFmtId="185" fontId="68" fillId="0" borderId="0"/>
    <xf numFmtId="185" fontId="68" fillId="0" borderId="0"/>
    <xf numFmtId="0" fontId="0" fillId="0" borderId="0"/>
    <xf numFmtId="185" fontId="68" fillId="0" borderId="0"/>
    <xf numFmtId="254" fontId="119" fillId="0" borderId="0" applyFont="0" applyFill="0" applyBorder="0" applyAlignment="0" applyProtection="0"/>
    <xf numFmtId="0" fontId="68" fillId="0" borderId="0"/>
    <xf numFmtId="0" fontId="68" fillId="0" borderId="0"/>
    <xf numFmtId="185" fontId="68" fillId="0" borderId="0"/>
    <xf numFmtId="185" fontId="68" fillId="0" borderId="0"/>
    <xf numFmtId="185" fontId="68" fillId="0" borderId="0"/>
    <xf numFmtId="0" fontId="0" fillId="0" borderId="0" applyNumberFormat="0" applyFill="0" applyProtection="0">
      <alignment horizontal="centerContinuous"/>
    </xf>
    <xf numFmtId="0" fontId="14" fillId="0" borderId="29">
      <alignment horizontal="centerContinuous"/>
    </xf>
    <xf numFmtId="0" fontId="0" fillId="0" borderId="0"/>
    <xf numFmtId="185" fontId="68" fillId="0" borderId="0"/>
    <xf numFmtId="0" fontId="112" fillId="64" borderId="0" applyNumberFormat="0" applyBorder="0" applyAlignment="0" applyProtection="0"/>
    <xf numFmtId="185" fontId="68" fillId="0" borderId="0"/>
    <xf numFmtId="0" fontId="156" fillId="0" borderId="7" applyNumberFormat="0" applyFill="0" applyProtection="0">
      <alignment horizontal="center"/>
    </xf>
    <xf numFmtId="4" fontId="157" fillId="0" borderId="0" applyFont="0" applyFill="0" applyBorder="0" applyAlignment="0" applyProtection="0"/>
    <xf numFmtId="185" fontId="68" fillId="0" borderId="0"/>
    <xf numFmtId="3" fontId="158" fillId="0" borderId="0"/>
    <xf numFmtId="185" fontId="68" fillId="0" borderId="0"/>
    <xf numFmtId="185" fontId="68" fillId="0" borderId="0"/>
    <xf numFmtId="39" fontId="68" fillId="0" borderId="0" applyFont="0" applyFill="0" applyBorder="0" applyAlignment="0" applyProtection="0"/>
    <xf numFmtId="197" fontId="119" fillId="0" borderId="0" applyFont="0" applyFill="0" applyBorder="0" applyAlignment="0" applyProtection="0"/>
    <xf numFmtId="0" fontId="0" fillId="0" borderId="0"/>
    <xf numFmtId="185" fontId="68" fillId="0" borderId="0"/>
    <xf numFmtId="0" fontId="159" fillId="6" borderId="12"/>
    <xf numFmtId="185" fontId="68" fillId="0" borderId="0"/>
    <xf numFmtId="210" fontId="68" fillId="0" borderId="0">
      <protection locked="0"/>
    </xf>
    <xf numFmtId="0" fontId="73" fillId="27" borderId="0" applyNumberFormat="0" applyBorder="0" applyAlignment="0" applyProtection="0">
      <alignment vertical="center"/>
    </xf>
    <xf numFmtId="0" fontId="68" fillId="7" borderId="0" applyNumberFormat="0" applyFont="0" applyAlignment="0" applyProtection="0"/>
    <xf numFmtId="0" fontId="68" fillId="0" borderId="0"/>
    <xf numFmtId="0" fontId="68" fillId="0" borderId="0"/>
    <xf numFmtId="0" fontId="68" fillId="0" borderId="0"/>
    <xf numFmtId="0" fontId="68" fillId="0" borderId="0"/>
    <xf numFmtId="185" fontId="68" fillId="0" borderId="0"/>
    <xf numFmtId="0" fontId="68" fillId="0" borderId="0"/>
    <xf numFmtId="0" fontId="68" fillId="0" borderId="0"/>
    <xf numFmtId="0" fontId="0" fillId="0" borderId="0"/>
    <xf numFmtId="0" fontId="68" fillId="0" borderId="0"/>
    <xf numFmtId="0" fontId="68" fillId="0" borderId="0"/>
    <xf numFmtId="255" fontId="157" fillId="0" borderId="0" applyFont="0" applyFill="0" applyBorder="0" applyAlignment="0" applyProtection="0"/>
    <xf numFmtId="0" fontId="68" fillId="0" borderId="0"/>
    <xf numFmtId="0" fontId="68" fillId="0" borderId="0"/>
    <xf numFmtId="181" fontId="68" fillId="0" borderId="0" applyFont="0" applyFill="0" applyBorder="0" applyAlignment="0"/>
    <xf numFmtId="0" fontId="68" fillId="0" borderId="0"/>
    <xf numFmtId="0" fontId="68" fillId="0" borderId="0"/>
    <xf numFmtId="250" fontId="160" fillId="70" borderId="0"/>
    <xf numFmtId="0" fontId="86" fillId="34" borderId="0" applyNumberFormat="0" applyBorder="0" applyAlignment="0" applyProtection="0">
      <alignment vertical="center"/>
    </xf>
    <xf numFmtId="0" fontId="68" fillId="0" borderId="0"/>
    <xf numFmtId="0" fontId="138" fillId="0" borderId="0"/>
    <xf numFmtId="185" fontId="68" fillId="0" borderId="0"/>
    <xf numFmtId="0" fontId="68" fillId="0" borderId="0"/>
    <xf numFmtId="252" fontId="0" fillId="0" borderId="0" applyFill="0" applyBorder="0" applyAlignment="0"/>
    <xf numFmtId="0" fontId="68" fillId="0" borderId="0"/>
    <xf numFmtId="0" fontId="68" fillId="0" borderId="0"/>
    <xf numFmtId="0" fontId="8" fillId="0" borderId="0">
      <alignment vertical="top"/>
    </xf>
    <xf numFmtId="0" fontId="68" fillId="0" borderId="0"/>
    <xf numFmtId="0" fontId="68" fillId="0" borderId="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234" fontId="8" fillId="71" borderId="0"/>
    <xf numFmtId="0" fontId="68" fillId="0" borderId="0">
      <protection locked="0"/>
    </xf>
    <xf numFmtId="0" fontId="161" fillId="72" borderId="0" applyBorder="0"/>
    <xf numFmtId="0" fontId="68" fillId="0" borderId="0">
      <protection locked="0"/>
    </xf>
    <xf numFmtId="0" fontId="68" fillId="0" borderId="0">
      <protection locked="0"/>
    </xf>
    <xf numFmtId="0" fontId="68" fillId="0" borderId="0"/>
    <xf numFmtId="0" fontId="68" fillId="0" borderId="0">
      <protection locked="0"/>
    </xf>
    <xf numFmtId="198" fontId="68" fillId="0" borderId="0"/>
    <xf numFmtId="0" fontId="68" fillId="0" borderId="0">
      <protection locked="0"/>
    </xf>
    <xf numFmtId="0" fontId="68" fillId="0" borderId="0">
      <protection locked="0"/>
    </xf>
    <xf numFmtId="0" fontId="68" fillId="0" borderId="0">
      <protection locked="0"/>
    </xf>
    <xf numFmtId="0" fontId="68" fillId="0" borderId="0">
      <protection locked="0"/>
    </xf>
    <xf numFmtId="0" fontId="162" fillId="0" borderId="0" applyFill="0" applyBorder="0" applyProtection="0">
      <alignment horizontal="left"/>
    </xf>
    <xf numFmtId="0" fontId="68" fillId="0" borderId="0">
      <protection locked="0"/>
    </xf>
    <xf numFmtId="0" fontId="68" fillId="0" borderId="0">
      <protection locked="0"/>
    </xf>
    <xf numFmtId="185" fontId="68" fillId="0" borderId="0"/>
    <xf numFmtId="0" fontId="68" fillId="0" borderId="0">
      <protection locked="0"/>
    </xf>
    <xf numFmtId="185" fontId="68" fillId="0" borderId="0"/>
    <xf numFmtId="185" fontId="68" fillId="0" borderId="0"/>
    <xf numFmtId="0" fontId="163" fillId="0" borderId="0" applyFont="0" applyFill="0" applyBorder="0" applyAlignment="0" applyProtection="0"/>
    <xf numFmtId="185" fontId="68" fillId="0" borderId="0"/>
    <xf numFmtId="185" fontId="68" fillId="0" borderId="0"/>
    <xf numFmtId="185" fontId="68" fillId="0" borderId="0"/>
    <xf numFmtId="185" fontId="68" fillId="0" borderId="0"/>
    <xf numFmtId="185" fontId="68" fillId="0" borderId="0"/>
    <xf numFmtId="185" fontId="68" fillId="0" borderId="0"/>
    <xf numFmtId="0" fontId="68" fillId="0" borderId="0"/>
    <xf numFmtId="185" fontId="68" fillId="0" borderId="0"/>
    <xf numFmtId="185" fontId="68" fillId="0" borderId="0"/>
    <xf numFmtId="0" fontId="164" fillId="0" borderId="0" applyFill="0" applyBorder="0" applyAlignment="0" applyProtection="0">
      <protection locked="0"/>
    </xf>
    <xf numFmtId="215" fontId="68" fillId="0" borderId="0" applyFont="0" applyFill="0" applyBorder="0" applyAlignment="0" applyProtection="0"/>
    <xf numFmtId="0" fontId="68" fillId="0" borderId="0"/>
    <xf numFmtId="3" fontId="103" fillId="0" borderId="0"/>
    <xf numFmtId="0" fontId="68" fillId="0" borderId="0"/>
    <xf numFmtId="0" fontId="12" fillId="0" borderId="0" applyNumberFormat="0" applyFill="0" applyBorder="0" applyAlignment="0" applyProtection="0">
      <alignment horizontal="left"/>
    </xf>
    <xf numFmtId="0" fontId="68" fillId="0" borderId="0"/>
    <xf numFmtId="0" fontId="68" fillId="0" borderId="0"/>
    <xf numFmtId="0" fontId="74" fillId="73" borderId="0" applyNumberFormat="0" applyBorder="0" applyAlignment="0" applyProtection="0"/>
    <xf numFmtId="0" fontId="109" fillId="0" borderId="0">
      <alignment vertical="top"/>
    </xf>
    <xf numFmtId="0" fontId="68" fillId="0" borderId="0"/>
    <xf numFmtId="0" fontId="68" fillId="0" borderId="0"/>
    <xf numFmtId="0" fontId="68" fillId="0" borderId="0"/>
    <xf numFmtId="0" fontId="68" fillId="0" borderId="0"/>
    <xf numFmtId="0" fontId="105" fillId="74" borderId="4"/>
    <xf numFmtId="228" fontId="68" fillId="0" borderId="0" applyFont="0" applyFill="0" applyBorder="0" applyAlignment="0" applyProtection="0"/>
    <xf numFmtId="0" fontId="68" fillId="0" borderId="0"/>
    <xf numFmtId="0" fontId="68" fillId="0" borderId="0"/>
    <xf numFmtId="197" fontId="157" fillId="0" borderId="0" applyFont="0" applyFill="0" applyBorder="0" applyAlignment="0" applyProtection="0"/>
    <xf numFmtId="0" fontId="30" fillId="0" borderId="0">
      <protection locked="0"/>
    </xf>
    <xf numFmtId="0" fontId="8" fillId="0" borderId="0">
      <alignment vertical="center"/>
    </xf>
    <xf numFmtId="0" fontId="68" fillId="0" borderId="0"/>
    <xf numFmtId="256" fontId="165" fillId="0" borderId="0"/>
    <xf numFmtId="1" fontId="68" fillId="0" borderId="6" applyFill="0" applyProtection="0">
      <alignment horizontal="center"/>
    </xf>
    <xf numFmtId="0" fontId="68" fillId="0" borderId="0"/>
    <xf numFmtId="207" fontId="8" fillId="0" borderId="0" applyFont="0" applyFill="0" applyBorder="0" applyAlignment="0" applyProtection="0"/>
    <xf numFmtId="0" fontId="68" fillId="0" borderId="0"/>
    <xf numFmtId="0" fontId="68" fillId="0" borderId="0"/>
    <xf numFmtId="0" fontId="0" fillId="0" borderId="0"/>
    <xf numFmtId="0" fontId="8" fillId="0" borderId="0"/>
    <xf numFmtId="188" fontId="12" fillId="0" borderId="0" applyFill="0" applyBorder="0" applyProtection="0">
      <alignment horizontal="right"/>
    </xf>
    <xf numFmtId="0" fontId="68" fillId="0" borderId="0"/>
    <xf numFmtId="0" fontId="68" fillId="0" borderId="0"/>
    <xf numFmtId="0" fontId="68" fillId="0" borderId="0"/>
    <xf numFmtId="0" fontId="68" fillId="0" borderId="0"/>
    <xf numFmtId="0" fontId="68" fillId="0" borderId="0"/>
    <xf numFmtId="0" fontId="68" fillId="0" borderId="0"/>
    <xf numFmtId="0" fontId="166" fillId="0" borderId="0"/>
    <xf numFmtId="0" fontId="68" fillId="0" borderId="0"/>
    <xf numFmtId="0" fontId="0" fillId="0" borderId="0" applyNumberFormat="0" applyFill="0" applyBorder="0" applyAlignment="0" applyProtection="0"/>
    <xf numFmtId="0" fontId="0" fillId="0" borderId="0"/>
    <xf numFmtId="0" fontId="68" fillId="0" borderId="0"/>
    <xf numFmtId="0" fontId="68" fillId="0" borderId="0">
      <protection locked="0"/>
    </xf>
    <xf numFmtId="0" fontId="68" fillId="0" borderId="0"/>
    <xf numFmtId="0" fontId="0" fillId="0" borderId="0"/>
    <xf numFmtId="0" fontId="68" fillId="0" borderId="0"/>
    <xf numFmtId="0" fontId="68" fillId="0" borderId="0"/>
    <xf numFmtId="0" fontId="97" fillId="0" borderId="0"/>
    <xf numFmtId="0" fontId="68" fillId="0" borderId="0"/>
    <xf numFmtId="0" fontId="167" fillId="0" borderId="0" applyNumberFormat="0" applyFill="0" applyBorder="0" applyAlignment="0" applyProtection="0"/>
    <xf numFmtId="0" fontId="68" fillId="0" borderId="0"/>
    <xf numFmtId="0" fontId="68" fillId="0" borderId="0"/>
    <xf numFmtId="0" fontId="68" fillId="0" borderId="0"/>
    <xf numFmtId="0" fontId="68" fillId="0" borderId="0"/>
    <xf numFmtId="0" fontId="0" fillId="0" borderId="1" applyNumberFormat="0" applyFont="0" applyFill="0" applyProtection="0">
      <alignment horizontal="centerContinuous"/>
    </xf>
    <xf numFmtId="0" fontId="168" fillId="27" borderId="0" applyNumberFormat="0" applyBorder="0" applyAlignment="0" applyProtection="0">
      <alignment vertical="center"/>
    </xf>
    <xf numFmtId="0" fontId="68" fillId="0" borderId="0">
      <protection locked="0"/>
    </xf>
    <xf numFmtId="0" fontId="90" fillId="0" borderId="42" applyNumberFormat="0" applyFill="0" applyProtection="0">
      <alignment horizontal="center"/>
    </xf>
    <xf numFmtId="0" fontId="68" fillId="0" borderId="0">
      <protection locked="0"/>
    </xf>
    <xf numFmtId="0" fontId="68" fillId="0" borderId="0">
      <protection locked="0"/>
    </xf>
    <xf numFmtId="201" fontId="68" fillId="0" borderId="0" applyFont="0" applyFill="0" applyBorder="0" applyAlignment="0" applyProtection="0"/>
    <xf numFmtId="0" fontId="169" fillId="0" borderId="43" applyNumberFormat="0" applyFill="0" applyAlignment="0" applyProtection="0"/>
    <xf numFmtId="0" fontId="8" fillId="0" borderId="0"/>
    <xf numFmtId="0" fontId="90" fillId="0" borderId="38" applyNumberFormat="0" applyFill="0" applyProtection="0">
      <alignment horizontal="center"/>
    </xf>
    <xf numFmtId="0" fontId="68" fillId="0" borderId="29" applyNumberFormat="0" applyFont="0" applyFill="0" applyAlignment="0" applyProtection="0"/>
    <xf numFmtId="0" fontId="170" fillId="0" borderId="0" applyNumberFormat="0" applyFill="0" applyProtection="0">
      <alignment horizontal="centerContinuous"/>
    </xf>
    <xf numFmtId="0" fontId="170" fillId="0" borderId="0" applyNumberFormat="0" applyFill="0" applyBorder="0" applyProtection="0">
      <alignment horizontal="centerContinuous"/>
    </xf>
    <xf numFmtId="0" fontId="169" fillId="0" borderId="0" applyNumberFormat="0" applyFill="0" applyBorder="0" applyAlignment="0" applyProtection="0"/>
    <xf numFmtId="0" fontId="68" fillId="0" borderId="0">
      <protection locked="0"/>
    </xf>
    <xf numFmtId="0" fontId="68" fillId="0" borderId="0">
      <protection locked="0"/>
    </xf>
    <xf numFmtId="0" fontId="0" fillId="0" borderId="0"/>
    <xf numFmtId="9" fontId="84" fillId="0" borderId="0" applyFont="0" applyFill="0" applyBorder="0" applyAlignment="0" applyProtection="0"/>
    <xf numFmtId="0" fontId="68" fillId="0" borderId="0"/>
    <xf numFmtId="0" fontId="171" fillId="0" borderId="0" applyNumberFormat="0" applyFill="0" applyBorder="0" applyAlignment="0" applyProtection="0">
      <alignment vertical="top"/>
      <protection locked="0"/>
    </xf>
    <xf numFmtId="0" fontId="74" fillId="0" borderId="0">
      <alignment vertical="center"/>
    </xf>
    <xf numFmtId="0" fontId="0" fillId="0" borderId="0"/>
    <xf numFmtId="0" fontId="80" fillId="0" borderId="0"/>
    <xf numFmtId="38" fontId="172" fillId="0" borderId="0"/>
    <xf numFmtId="0" fontId="0" fillId="0" borderId="0"/>
    <xf numFmtId="0" fontId="8" fillId="0" borderId="0"/>
    <xf numFmtId="0" fontId="68" fillId="0" borderId="0">
      <protection locked="0"/>
    </xf>
    <xf numFmtId="0" fontId="173" fillId="0" borderId="0">
      <alignment horizontal="left"/>
    </xf>
    <xf numFmtId="0" fontId="80" fillId="0" borderId="0"/>
    <xf numFmtId="0" fontId="80" fillId="0" borderId="0"/>
    <xf numFmtId="0" fontId="0" fillId="0" borderId="0"/>
    <xf numFmtId="0" fontId="0" fillId="0" borderId="0"/>
    <xf numFmtId="0" fontId="8" fillId="0" borderId="0"/>
    <xf numFmtId="0" fontId="0" fillId="0" borderId="0"/>
    <xf numFmtId="260" fontId="68" fillId="0" borderId="0" applyFont="0" applyFill="0" applyBorder="0" applyAlignment="0" applyProtection="0"/>
    <xf numFmtId="257" fontId="68" fillId="0" borderId="0" applyBorder="0"/>
    <xf numFmtId="0" fontId="68" fillId="0" borderId="0">
      <protection locked="0"/>
    </xf>
    <xf numFmtId="9" fontId="69" fillId="0" borderId="0" applyFont="0" applyFill="0" applyBorder="0" applyAlignment="0" applyProtection="0">
      <alignment vertical="center"/>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0" fillId="0" borderId="0">
      <alignment horizontal="centerContinuous"/>
    </xf>
    <xf numFmtId="0" fontId="68" fillId="0" borderId="0">
      <protection locked="0"/>
    </xf>
    <xf numFmtId="0" fontId="68" fillId="0" borderId="0">
      <protection locked="0"/>
    </xf>
    <xf numFmtId="0" fontId="68" fillId="0" borderId="0">
      <protection locked="0"/>
    </xf>
    <xf numFmtId="250" fontId="8" fillId="0" borderId="0" applyFont="0" applyFill="0" applyBorder="0" applyAlignment="0" applyProtection="0"/>
    <xf numFmtId="0" fontId="68" fillId="0" borderId="0"/>
    <xf numFmtId="0" fontId="80" fillId="0" borderId="0"/>
    <xf numFmtId="0" fontId="160" fillId="70" borderId="0"/>
    <xf numFmtId="0" fontId="80" fillId="0" borderId="0">
      <protection locked="0"/>
    </xf>
    <xf numFmtId="38" fontId="174" fillId="0" borderId="0"/>
    <xf numFmtId="0" fontId="80" fillId="0" borderId="0"/>
    <xf numFmtId="0" fontId="0" fillId="0" borderId="0"/>
    <xf numFmtId="253" fontId="68" fillId="0" borderId="0" applyFill="0" applyBorder="0"/>
    <xf numFmtId="197" fontId="28" fillId="0" borderId="0"/>
    <xf numFmtId="0" fontId="68" fillId="0" borderId="0">
      <protection locked="0"/>
    </xf>
    <xf numFmtId="0" fontId="80" fillId="0" borderId="0"/>
    <xf numFmtId="183" fontId="0" fillId="0" borderId="0" applyFont="0" applyFill="0" applyBorder="0" applyAlignment="0" applyProtection="0">
      <alignment vertical="center"/>
    </xf>
    <xf numFmtId="0" fontId="109" fillId="0" borderId="0">
      <alignment vertical="top"/>
      <protection locked="0"/>
    </xf>
    <xf numFmtId="0" fontId="68" fillId="0" borderId="0"/>
    <xf numFmtId="0" fontId="68" fillId="0" borderId="0"/>
    <xf numFmtId="0" fontId="8" fillId="0" borderId="0"/>
    <xf numFmtId="0" fontId="80" fillId="0" borderId="0"/>
    <xf numFmtId="0" fontId="8" fillId="0" borderId="0"/>
    <xf numFmtId="0" fontId="68" fillId="0" borderId="0"/>
    <xf numFmtId="0" fontId="8" fillId="0" borderId="0"/>
    <xf numFmtId="0" fontId="0" fillId="0" borderId="0"/>
    <xf numFmtId="203" fontId="12" fillId="0" borderId="0" applyFill="0" applyBorder="0" applyProtection="0">
      <alignment horizontal="right"/>
    </xf>
    <xf numFmtId="264" fontId="68" fillId="0" borderId="0" applyFont="0" applyFill="0" applyBorder="0" applyAlignment="0" applyProtection="0"/>
    <xf numFmtId="202" fontId="12" fillId="0" borderId="0" applyFill="0" applyBorder="0" applyProtection="0">
      <alignment horizontal="right"/>
    </xf>
    <xf numFmtId="265" fontId="175" fillId="0" borderId="0" applyFill="0" applyBorder="0" applyProtection="0">
      <alignment horizontal="right"/>
    </xf>
    <xf numFmtId="266" fontId="12" fillId="0" borderId="0" applyFill="0" applyBorder="0" applyProtection="0">
      <alignment horizontal="right"/>
    </xf>
    <xf numFmtId="3" fontId="101" fillId="0" borderId="0" applyFont="0" applyFill="0" applyBorder="0" applyAlignment="0" applyProtection="0"/>
    <xf numFmtId="0" fontId="30" fillId="0" borderId="0">
      <protection locked="0"/>
    </xf>
    <xf numFmtId="267" fontId="68" fillId="0" borderId="0" applyFont="0" applyFill="0" applyBorder="0" applyAlignment="0" applyProtection="0"/>
    <xf numFmtId="197" fontId="28" fillId="0" borderId="0"/>
    <xf numFmtId="0" fontId="8" fillId="0" borderId="0"/>
    <xf numFmtId="0" fontId="8" fillId="0" borderId="0"/>
    <xf numFmtId="10" fontId="119" fillId="0" borderId="0" applyFont="0" applyFill="0" applyBorder="0" applyAlignment="0" applyProtection="0"/>
    <xf numFmtId="201" fontId="176" fillId="0" borderId="0" applyFont="0" applyFill="0" applyBorder="0" applyAlignment="0" applyProtection="0"/>
    <xf numFmtId="0" fontId="112" fillId="75" borderId="0" applyNumberFormat="0" applyBorder="0" applyAlignment="0" applyProtection="0"/>
    <xf numFmtId="0" fontId="177" fillId="0" borderId="0" applyNumberFormat="0" applyFill="0" applyBorder="0" applyAlignment="0" applyProtection="0">
      <alignment horizontal="centerContinuous"/>
    </xf>
    <xf numFmtId="0" fontId="12" fillId="0" borderId="0" applyNumberFormat="0" applyFill="0" applyBorder="0" applyAlignment="0" applyProtection="0"/>
    <xf numFmtId="0" fontId="14" fillId="0" borderId="0"/>
    <xf numFmtId="0" fontId="14" fillId="0" borderId="0"/>
    <xf numFmtId="0" fontId="68" fillId="0" borderId="0"/>
    <xf numFmtId="0" fontId="80" fillId="0" borderId="0">
      <protection locked="0"/>
    </xf>
    <xf numFmtId="0" fontId="28" fillId="0" borderId="0" applyNumberFormat="0" applyFill="0" applyBorder="0" applyAlignment="0" applyProtection="0">
      <alignment horizontal="left"/>
    </xf>
    <xf numFmtId="37" fontId="12" fillId="0" borderId="0">
      <alignment horizontal="right"/>
    </xf>
    <xf numFmtId="0" fontId="97" fillId="0" borderId="4">
      <alignment horizontal="center"/>
    </xf>
    <xf numFmtId="0" fontId="106" fillId="0" borderId="21" applyFill="0">
      <alignment horizontal="center"/>
      <protection locked="0"/>
    </xf>
    <xf numFmtId="0" fontId="148" fillId="0" borderId="0" applyNumberFormat="0" applyFill="0" applyBorder="0" applyAlignment="0">
      <protection locked="0"/>
    </xf>
    <xf numFmtId="0" fontId="97" fillId="0" borderId="0" applyFill="0">
      <alignment horizontal="center"/>
      <protection locked="0"/>
    </xf>
    <xf numFmtId="268" fontId="97" fillId="0" borderId="0"/>
    <xf numFmtId="0" fontId="97" fillId="0" borderId="0"/>
    <xf numFmtId="0" fontId="14" fillId="0" borderId="29">
      <alignment horizontal="centerContinuous"/>
    </xf>
    <xf numFmtId="0" fontId="112" fillId="76" borderId="0" applyNumberFormat="0" applyBorder="0" applyAlignment="0" applyProtection="0"/>
    <xf numFmtId="1" fontId="68" fillId="0" borderId="0"/>
    <xf numFmtId="0" fontId="74" fillId="73" borderId="0" applyNumberFormat="0" applyBorder="0" applyAlignment="0" applyProtection="0"/>
    <xf numFmtId="0" fontId="112" fillId="77" borderId="0" applyNumberFormat="0" applyBorder="0" applyAlignment="0" applyProtection="0"/>
    <xf numFmtId="0" fontId="112" fillId="78" borderId="0" applyNumberFormat="0" applyBorder="0" applyAlignment="0" applyProtection="0"/>
    <xf numFmtId="230" fontId="68" fillId="0" borderId="6" applyFill="0" applyProtection="0">
      <alignment horizontal="right"/>
    </xf>
    <xf numFmtId="0" fontId="112" fillId="78" borderId="0" applyNumberFormat="0" applyBorder="0" applyAlignment="0" applyProtection="0"/>
    <xf numFmtId="0" fontId="74" fillId="62" borderId="0" applyNumberFormat="0" applyBorder="0" applyAlignment="0" applyProtection="0"/>
    <xf numFmtId="198" fontId="68" fillId="0" borderId="0"/>
    <xf numFmtId="0" fontId="178" fillId="0" borderId="0" applyNumberFormat="0" applyFill="0" applyBorder="0" applyAlignment="0" applyProtection="0">
      <alignment vertical="top"/>
      <protection locked="0"/>
    </xf>
    <xf numFmtId="0" fontId="74" fillId="79" borderId="0" applyNumberFormat="0" applyBorder="0" applyAlignment="0" applyProtection="0"/>
    <xf numFmtId="0" fontId="112" fillId="76" borderId="0" applyNumberFormat="0" applyBorder="0" applyAlignment="0" applyProtection="0"/>
    <xf numFmtId="0" fontId="74" fillId="73" borderId="0" applyNumberFormat="0" applyBorder="0" applyAlignment="0" applyProtection="0"/>
    <xf numFmtId="0" fontId="74" fillId="28" borderId="0" applyNumberFormat="0" applyBorder="0" applyAlignment="0" applyProtection="0"/>
    <xf numFmtId="0" fontId="74" fillId="73" borderId="0" applyNumberFormat="0" applyBorder="0" applyAlignment="0" applyProtection="0"/>
    <xf numFmtId="201" fontId="12" fillId="0" borderId="0" applyFont="0" applyFill="0" applyBorder="0" applyAlignment="0" applyProtection="0"/>
    <xf numFmtId="0" fontId="112" fillId="77" borderId="0" applyNumberFormat="0" applyBorder="0" applyAlignment="0" applyProtection="0"/>
    <xf numFmtId="0" fontId="112" fillId="80" borderId="0" applyNumberFormat="0" applyBorder="0" applyAlignment="0" applyProtection="0"/>
    <xf numFmtId="0" fontId="74" fillId="62" borderId="0" applyNumberFormat="0" applyBorder="0" applyAlignment="0" applyProtection="0"/>
    <xf numFmtId="201" fontId="179" fillId="0" borderId="0"/>
    <xf numFmtId="0" fontId="137" fillId="0" borderId="0">
      <alignment horizontal="center" wrapText="1"/>
      <protection locked="0"/>
    </xf>
    <xf numFmtId="0" fontId="180" fillId="11" borderId="0"/>
    <xf numFmtId="0" fontId="181" fillId="0" borderId="0" applyNumberFormat="0" applyBorder="0" applyAlignment="0"/>
    <xf numFmtId="14" fontId="109" fillId="0" borderId="0" applyFill="0" applyBorder="0" applyAlignment="0"/>
    <xf numFmtId="0" fontId="105" fillId="0" borderId="0" applyNumberFormat="0" applyFont="0" applyAlignment="0"/>
    <xf numFmtId="37" fontId="148" fillId="0" borderId="0" applyNumberFormat="0" applyFill="0" applyBorder="0" applyAlignment="0">
      <protection locked="0"/>
    </xf>
    <xf numFmtId="0" fontId="40" fillId="0" borderId="1" applyNumberFormat="0" applyFill="0" applyAlignment="0" applyProtection="0"/>
    <xf numFmtId="0" fontId="182" fillId="0" borderId="0" applyNumberFormat="0" applyFill="0" applyBorder="0" applyAlignment="0" applyProtection="0">
      <alignment vertical="top"/>
      <protection locked="0"/>
    </xf>
    <xf numFmtId="0" fontId="137" fillId="0" borderId="21" applyNumberFormat="0" applyFont="0" applyFill="0" applyAlignment="0" applyProtection="0"/>
    <xf numFmtId="0" fontId="137" fillId="0" borderId="44" applyNumberFormat="0" applyFont="0" applyFill="0" applyAlignment="0" applyProtection="0"/>
    <xf numFmtId="0" fontId="0" fillId="0" borderId="0" applyNumberFormat="0" applyFill="0" applyProtection="0">
      <alignment horizontal="centerContinuous"/>
    </xf>
    <xf numFmtId="213" fontId="68" fillId="0" borderId="0" applyFont="0" applyFill="0" applyBorder="0" applyAlignment="0" applyProtection="0"/>
    <xf numFmtId="0" fontId="0" fillId="0" borderId="0" applyNumberFormat="0" applyFill="0" applyProtection="0">
      <alignment horizontal="centerContinuous"/>
    </xf>
    <xf numFmtId="0" fontId="30" fillId="0" borderId="0">
      <protection locked="0"/>
    </xf>
    <xf numFmtId="0" fontId="30" fillId="0" borderId="0">
      <protection locked="0"/>
    </xf>
    <xf numFmtId="183" fontId="8" fillId="0" borderId="0" applyFont="0" applyFill="0" applyBorder="0" applyAlignment="0" applyProtection="0">
      <alignment vertical="center"/>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180" fontId="109" fillId="0" borderId="0" applyFill="0" applyBorder="0" applyAlignment="0"/>
    <xf numFmtId="0" fontId="183" fillId="0" borderId="0" applyNumberFormat="0" applyFill="0" applyBorder="0" applyAlignment="0" applyProtection="0">
      <alignment vertical="top"/>
      <protection locked="0"/>
    </xf>
    <xf numFmtId="193" fontId="80" fillId="0" borderId="0" applyFill="0" applyBorder="0" applyAlignment="0"/>
    <xf numFmtId="271" fontId="80" fillId="0" borderId="0" applyFill="0" applyBorder="0" applyAlignment="0"/>
    <xf numFmtId="273" fontId="68" fillId="0" borderId="0" applyFill="0" applyBorder="0" applyAlignment="0"/>
    <xf numFmtId="210" fontId="68" fillId="0" borderId="0">
      <protection locked="0"/>
    </xf>
    <xf numFmtId="190" fontId="80" fillId="0" borderId="0" applyFill="0" applyBorder="0" applyAlignment="0"/>
    <xf numFmtId="209" fontId="80" fillId="0" borderId="0" applyFill="0" applyBorder="0" applyAlignment="0"/>
    <xf numFmtId="193" fontId="80" fillId="0" borderId="0" applyFill="0" applyBorder="0" applyAlignment="0"/>
    <xf numFmtId="0" fontId="184" fillId="0" borderId="0"/>
    <xf numFmtId="0" fontId="162" fillId="0" borderId="0" applyFill="0" applyBorder="0" applyProtection="0">
      <alignment horizontal="center"/>
      <protection locked="0"/>
    </xf>
    <xf numFmtId="274" fontId="68" fillId="0" borderId="0"/>
    <xf numFmtId="0" fontId="185" fillId="0" borderId="0" applyNumberFormat="0" applyFill="0" applyBorder="0" applyAlignment="0" applyProtection="0">
      <alignment vertical="top"/>
      <protection locked="0"/>
    </xf>
    <xf numFmtId="0" fontId="134" fillId="0" borderId="2">
      <alignment horizontal="center"/>
    </xf>
    <xf numFmtId="198" fontId="68" fillId="0" borderId="0"/>
    <xf numFmtId="198" fontId="68" fillId="0" borderId="0"/>
    <xf numFmtId="198" fontId="68" fillId="0" borderId="0"/>
    <xf numFmtId="190" fontId="80" fillId="0" borderId="0" applyFont="0" applyFill="0" applyBorder="0" applyAlignment="0" applyProtection="0"/>
    <xf numFmtId="0" fontId="0" fillId="0" borderId="0"/>
    <xf numFmtId="202" fontId="12" fillId="0" borderId="0" applyFill="0" applyBorder="0" applyProtection="0">
      <alignment horizontal="right"/>
    </xf>
    <xf numFmtId="9" fontId="79" fillId="0" borderId="0" applyFont="0" applyFill="0" applyBorder="0" applyAlignment="0" applyProtection="0"/>
    <xf numFmtId="222" fontId="8" fillId="0" borderId="0"/>
    <xf numFmtId="37" fontId="119" fillId="0" borderId="0" applyFont="0" applyFill="0" applyBorder="0" applyAlignment="0" applyProtection="0"/>
    <xf numFmtId="193" fontId="119" fillId="0" borderId="0" applyFont="0" applyFill="0" applyBorder="0" applyAlignment="0" applyProtection="0"/>
    <xf numFmtId="190" fontId="80" fillId="0" borderId="0" applyFill="0" applyBorder="0" applyAlignment="0"/>
    <xf numFmtId="39" fontId="119" fillId="0" borderId="0" applyFont="0" applyFill="0" applyBorder="0" applyAlignment="0" applyProtection="0"/>
    <xf numFmtId="39" fontId="84" fillId="0" borderId="0" applyFont="0" applyFill="0" applyBorder="0" applyAlignment="0" applyProtection="0"/>
    <xf numFmtId="0" fontId="80" fillId="0" borderId="0"/>
    <xf numFmtId="225" fontId="68" fillId="0" borderId="0"/>
    <xf numFmtId="275" fontId="70" fillId="0" borderId="0" applyFont="0" applyFill="0" applyBorder="0" applyProtection="0">
      <alignment horizontal="right"/>
    </xf>
    <xf numFmtId="0" fontId="166" fillId="0" borderId="0"/>
    <xf numFmtId="0" fontId="80" fillId="0" borderId="0"/>
    <xf numFmtId="0" fontId="186" fillId="70" borderId="45">
      <alignment horizontal="left"/>
    </xf>
    <xf numFmtId="0" fontId="187" fillId="0" borderId="0" applyNumberFormat="0" applyAlignment="0">
      <alignment horizontal="left"/>
    </xf>
    <xf numFmtId="0" fontId="0" fillId="0" borderId="21" applyNumberFormat="0" applyFont="0" applyFill="0" applyBorder="0" applyProtection="0">
      <alignment horizontal="centerContinuous"/>
    </xf>
    <xf numFmtId="0" fontId="0" fillId="0" borderId="1" applyNumberFormat="0" applyFont="0" applyFill="0" applyProtection="0">
      <alignment horizontal="centerContinuous"/>
    </xf>
    <xf numFmtId="183" fontId="8" fillId="0" borderId="0" applyFont="0" applyFill="0" applyBorder="0" applyAlignment="0" applyProtection="0"/>
    <xf numFmtId="261" fontId="12" fillId="0" borderId="0">
      <alignment horizontal="center"/>
    </xf>
    <xf numFmtId="0" fontId="160" fillId="27" borderId="0"/>
    <xf numFmtId="193" fontId="80" fillId="0" borderId="0" applyFont="0" applyFill="0" applyBorder="0" applyAlignment="0" applyProtection="0"/>
    <xf numFmtId="238" fontId="188" fillId="0" borderId="46">
      <protection locked="0"/>
    </xf>
    <xf numFmtId="25" fontId="84" fillId="0" borderId="0" applyFont="0" applyFill="0" applyBorder="0" applyAlignment="0" applyProtection="0"/>
    <xf numFmtId="211" fontId="119" fillId="0" borderId="0" applyFont="0" applyFill="0" applyBorder="0" applyAlignment="0" applyProtection="0"/>
    <xf numFmtId="217" fontId="84" fillId="0" borderId="0" applyFont="0" applyFill="0" applyBorder="0" applyAlignment="0" applyProtection="0"/>
    <xf numFmtId="276" fontId="68" fillId="0" borderId="0" applyFont="0" applyFill="0" applyBorder="0" applyAlignment="0" applyProtection="0"/>
    <xf numFmtId="277" fontId="8" fillId="0" borderId="0"/>
    <xf numFmtId="196" fontId="0" fillId="0" borderId="0" applyFont="0" applyFill="0" applyBorder="0" applyAlignment="0" applyProtection="0"/>
    <xf numFmtId="10" fontId="105" fillId="6" borderId="4" applyNumberFormat="0" applyBorder="0" applyAlignment="0" applyProtection="0"/>
    <xf numFmtId="0" fontId="30" fillId="0" borderId="0">
      <protection locked="0"/>
    </xf>
    <xf numFmtId="0" fontId="30" fillId="0" borderId="0">
      <protection locked="0"/>
    </xf>
    <xf numFmtId="183" fontId="8" fillId="0" borderId="0" applyFont="0" applyFill="0" applyBorder="0" applyAlignment="0" applyProtection="0"/>
    <xf numFmtId="211" fontId="0" fillId="0" borderId="0" applyFont="0" applyFill="0" applyBorder="0" applyAlignment="0" applyProtection="0"/>
    <xf numFmtId="278" fontId="0" fillId="0" borderId="0" applyFont="0" applyFill="0" applyBorder="0" applyAlignment="0" applyProtection="0"/>
    <xf numFmtId="0" fontId="8" fillId="0" borderId="0"/>
    <xf numFmtId="39" fontId="0" fillId="0" borderId="0"/>
    <xf numFmtId="269" fontId="0" fillId="0" borderId="0" applyFont="0" applyFill="0" applyBorder="0" applyAlignment="0" applyProtection="0"/>
    <xf numFmtId="15" fontId="101" fillId="0" borderId="0"/>
    <xf numFmtId="193" fontId="68" fillId="0" borderId="0"/>
    <xf numFmtId="15" fontId="101" fillId="0" borderId="0"/>
    <xf numFmtId="199" fontId="186" fillId="0" borderId="0" applyFont="0" applyFill="0" applyBorder="0" applyAlignment="0" applyProtection="0">
      <alignment vertical="center"/>
    </xf>
    <xf numFmtId="279" fontId="68" fillId="0" borderId="0"/>
    <xf numFmtId="0" fontId="0" fillId="0" borderId="0"/>
    <xf numFmtId="201" fontId="68" fillId="0" borderId="0" applyFont="0" applyFill="0" applyBorder="0" applyAlignment="0" applyProtection="0"/>
    <xf numFmtId="0" fontId="108" fillId="0" borderId="0">
      <protection locked="0"/>
    </xf>
    <xf numFmtId="183" fontId="68" fillId="0" borderId="0" applyFont="0" applyFill="0" applyBorder="0" applyAlignment="0" applyProtection="0"/>
    <xf numFmtId="259" fontId="8" fillId="0" borderId="0"/>
    <xf numFmtId="238" fontId="144" fillId="0" borderId="0" applyNumberFormat="0"/>
    <xf numFmtId="0" fontId="8" fillId="0" borderId="0"/>
    <xf numFmtId="0" fontId="0" fillId="0" borderId="35" applyNumberFormat="0" applyFont="0" applyFill="0" applyAlignment="0" applyProtection="0"/>
    <xf numFmtId="0" fontId="147" fillId="0" borderId="0" applyNumberFormat="0" applyFill="0" applyBorder="0" applyAlignment="0" applyProtection="0"/>
    <xf numFmtId="0" fontId="150" fillId="0" borderId="0">
      <protection locked="0"/>
    </xf>
    <xf numFmtId="190" fontId="80" fillId="0" borderId="0" applyFill="0" applyBorder="0" applyAlignment="0"/>
    <xf numFmtId="190" fontId="80" fillId="0" borderId="0" applyFill="0" applyBorder="0" applyAlignment="0"/>
    <xf numFmtId="209" fontId="80" fillId="0" borderId="0" applyFill="0" applyBorder="0" applyAlignment="0"/>
    <xf numFmtId="0" fontId="189" fillId="0" borderId="0" applyNumberFormat="0" applyAlignment="0">
      <alignment horizontal="left"/>
    </xf>
    <xf numFmtId="39" fontId="68" fillId="0" borderId="0" applyFont="0" applyFill="0" applyBorder="0" applyAlignment="0" applyProtection="0"/>
    <xf numFmtId="0" fontId="190" fillId="0" borderId="0" applyFill="0" applyBorder="0" applyProtection="0"/>
    <xf numFmtId="280" fontId="12" fillId="0" borderId="0" applyFont="0" applyFill="0" applyBorder="0" applyAlignment="0" applyProtection="0"/>
    <xf numFmtId="0" fontId="68" fillId="0" borderId="0">
      <protection locked="0"/>
    </xf>
    <xf numFmtId="0" fontId="68" fillId="0" borderId="0"/>
    <xf numFmtId="281" fontId="117" fillId="0" borderId="0" applyFont="0" applyFill="0" applyBorder="0" applyAlignment="0" applyProtection="0">
      <alignment horizontal="right"/>
    </xf>
    <xf numFmtId="0" fontId="108" fillId="0" borderId="0">
      <protection locked="0"/>
    </xf>
    <xf numFmtId="282" fontId="179" fillId="0" borderId="0">
      <alignment horizontal="right"/>
    </xf>
    <xf numFmtId="284" fontId="68" fillId="8" borderId="4" applyNumberFormat="0" applyFont="0" applyAlignment="0"/>
    <xf numFmtId="0" fontId="191" fillId="0" borderId="0"/>
    <xf numFmtId="0" fontId="192" fillId="0" borderId="0">
      <alignment horizontal="left"/>
    </xf>
    <xf numFmtId="0" fontId="193" fillId="0" borderId="0" applyProtection="0">
      <alignment horizontal="right" vertical="top"/>
    </xf>
    <xf numFmtId="0" fontId="162" fillId="0" borderId="0" applyNumberFormat="0" applyFill="0"/>
    <xf numFmtId="0" fontId="162" fillId="0" borderId="0" applyFill="0" applyAlignment="0" applyProtection="0">
      <protection locked="0"/>
    </xf>
    <xf numFmtId="0" fontId="30" fillId="0" borderId="0">
      <protection locked="0"/>
    </xf>
    <xf numFmtId="0" fontId="194" fillId="0" borderId="0" applyProtection="0"/>
    <xf numFmtId="0" fontId="104" fillId="0" borderId="0" applyProtection="0"/>
    <xf numFmtId="0" fontId="195" fillId="0" borderId="0" applyNumberFormat="0" applyFill="0" applyBorder="0" applyAlignment="0" applyProtection="0">
      <alignment vertical="top"/>
      <protection locked="0"/>
    </xf>
    <xf numFmtId="0" fontId="19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197" fontId="12" fillId="0" borderId="0" applyAlignment="0">
      <protection locked="0"/>
    </xf>
    <xf numFmtId="256" fontId="142" fillId="0" borderId="0"/>
    <xf numFmtId="186" fontId="142" fillId="0" borderId="0"/>
    <xf numFmtId="0" fontId="197" fillId="0" borderId="0" applyNumberFormat="0"/>
    <xf numFmtId="38" fontId="177" fillId="0" borderId="0"/>
    <xf numFmtId="38" fontId="122" fillId="0" borderId="0"/>
    <xf numFmtId="0" fontId="179" fillId="0" borderId="0"/>
    <xf numFmtId="0" fontId="179" fillId="0" borderId="0"/>
    <xf numFmtId="0" fontId="198" fillId="11" borderId="0"/>
    <xf numFmtId="216" fontId="199" fillId="0" borderId="0" applyFont="0" applyFill="0" applyBorder="0" applyAlignment="0" applyProtection="0"/>
    <xf numFmtId="0" fontId="12" fillId="0" borderId="0" applyNumberFormat="0" applyFont="0" applyFill="0" applyBorder="0" applyProtection="0">
      <alignment horizontal="left" vertical="center"/>
    </xf>
    <xf numFmtId="0" fontId="0" fillId="0" borderId="0" applyFont="0" applyFill="0">
      <alignment horizontal="fill"/>
    </xf>
    <xf numFmtId="0" fontId="8" fillId="0" borderId="0">
      <alignment vertical="top"/>
    </xf>
    <xf numFmtId="193" fontId="80" fillId="0" borderId="0" applyFill="0" applyBorder="0" applyAlignment="0"/>
    <xf numFmtId="193" fontId="80" fillId="0" borderId="0" applyFill="0" applyBorder="0" applyAlignment="0"/>
    <xf numFmtId="234" fontId="8" fillId="81" borderId="0"/>
    <xf numFmtId="0" fontId="200" fillId="6" borderId="47">
      <alignment vertical="center"/>
    </xf>
    <xf numFmtId="283" fontId="68" fillId="0" borderId="0" applyFont="0" applyFill="0" applyBorder="0" applyAlignment="0" applyProtection="0"/>
    <xf numFmtId="207" fontId="8" fillId="0" borderId="0" applyFont="0" applyFill="0" applyBorder="0" applyAlignment="0" applyProtection="0"/>
    <xf numFmtId="182" fontId="8" fillId="0" borderId="0" applyFont="0" applyFill="0" applyBorder="0" applyAlignment="0" applyProtection="0"/>
    <xf numFmtId="194" fontId="138" fillId="0" borderId="0" applyFont="0" applyFill="0" applyBorder="0" applyAlignment="0" applyProtection="0"/>
    <xf numFmtId="0" fontId="68" fillId="0" borderId="0"/>
    <xf numFmtId="258" fontId="68" fillId="0" borderId="0" applyFont="0" applyFill="0" applyBorder="0" applyAlignment="0" applyProtection="0"/>
    <xf numFmtId="285" fontId="8" fillId="0" borderId="0" applyFont="0" applyFill="0" applyBorder="0" applyAlignment="0" applyProtection="0"/>
    <xf numFmtId="197" fontId="8" fillId="0" borderId="0" applyFont="0" applyFill="0" applyBorder="0" applyAlignment="0" applyProtection="0"/>
    <xf numFmtId="286" fontId="68" fillId="0" borderId="0" applyFont="0" applyFill="0" applyBorder="0" applyAlignment="0" applyProtection="0"/>
    <xf numFmtId="0" fontId="68" fillId="0" borderId="0"/>
    <xf numFmtId="0" fontId="0" fillId="0" borderId="0">
      <alignment horizontal="centerContinuous"/>
    </xf>
    <xf numFmtId="0" fontId="0" fillId="0" borderId="0">
      <alignment horizontal="centerContinuous"/>
    </xf>
    <xf numFmtId="0" fontId="0" fillId="0" borderId="0">
      <alignment horizontal="centerContinuous"/>
    </xf>
    <xf numFmtId="0" fontId="201" fillId="0" borderId="0"/>
    <xf numFmtId="0" fontId="0" fillId="0" borderId="0">
      <alignment horizontal="centerContinuous"/>
    </xf>
    <xf numFmtId="0" fontId="0" fillId="0" borderId="0">
      <alignment horizontal="centerContinuous"/>
    </xf>
    <xf numFmtId="0" fontId="0" fillId="0" borderId="0">
      <alignment horizontal="centerContinuous"/>
    </xf>
    <xf numFmtId="0" fontId="12" fillId="0" borderId="0"/>
    <xf numFmtId="0" fontId="198" fillId="11" borderId="0"/>
    <xf numFmtId="37" fontId="202" fillId="0" borderId="0"/>
    <xf numFmtId="0" fontId="107" fillId="0" borderId="0"/>
    <xf numFmtId="288" fontId="68" fillId="0" borderId="0"/>
    <xf numFmtId="39" fontId="8" fillId="0" borderId="0"/>
    <xf numFmtId="0" fontId="203" fillId="0" borderId="0"/>
    <xf numFmtId="191" fontId="165" fillId="0" borderId="0"/>
    <xf numFmtId="186" fontId="165" fillId="0" borderId="0"/>
    <xf numFmtId="270" fontId="165" fillId="0" borderId="0">
      <alignment horizontal="right"/>
    </xf>
    <xf numFmtId="0" fontId="68" fillId="0" borderId="0"/>
    <xf numFmtId="269" fontId="68" fillId="0" borderId="12" applyFont="0" applyFill="0" applyBorder="0" applyAlignment="0" applyProtection="0">
      <protection locked="0"/>
    </xf>
    <xf numFmtId="197" fontId="28" fillId="0" borderId="0"/>
    <xf numFmtId="193" fontId="68" fillId="0" borderId="0" applyFont="0" applyFill="0" applyBorder="0" applyAlignment="0" applyProtection="0"/>
    <xf numFmtId="0" fontId="73" fillId="27" borderId="0" applyNumberFormat="0" applyBorder="0" applyAlignment="0" applyProtection="0">
      <alignment vertical="center"/>
    </xf>
    <xf numFmtId="269" fontId="121" fillId="82" borderId="48" applyProtection="0">
      <alignment horizontal="right" vertical="center"/>
      <protection locked="0"/>
    </xf>
    <xf numFmtId="218" fontId="68" fillId="0" borderId="0" applyFont="0" applyFill="0" applyBorder="0" applyAlignment="0" applyProtection="0"/>
    <xf numFmtId="207" fontId="68" fillId="0" borderId="0" applyFont="0" applyFill="0" applyBorder="0" applyAlignment="0" applyProtection="0"/>
    <xf numFmtId="0" fontId="141" fillId="0" borderId="0" applyNumberFormat="0" applyFill="0" applyBorder="0" applyAlignment="0" applyProtection="0"/>
    <xf numFmtId="0" fontId="204" fillId="6" borderId="0">
      <alignment horizontal="right"/>
    </xf>
    <xf numFmtId="0" fontId="159" fillId="0" borderId="0" applyBorder="0">
      <alignment horizontal="centerContinuous"/>
    </xf>
    <xf numFmtId="0" fontId="205" fillId="0" borderId="0" applyBorder="0">
      <alignment horizontal="centerContinuous"/>
    </xf>
    <xf numFmtId="9" fontId="0" fillId="0" borderId="49" applyFont="0" applyFill="0" applyBorder="0" applyAlignment="0" applyProtection="0"/>
    <xf numFmtId="0" fontId="206" fillId="0" borderId="0" applyFill="0" applyBorder="0" applyProtection="0">
      <alignment horizontal="left"/>
    </xf>
    <xf numFmtId="0" fontId="207" fillId="0" borderId="0" applyFill="0" applyBorder="0" applyProtection="0">
      <alignment horizontal="left"/>
    </xf>
    <xf numFmtId="193" fontId="68" fillId="83" borderId="0" applyNumberFormat="0" applyFont="0" applyBorder="0" applyAlignment="0" applyProtection="0"/>
    <xf numFmtId="176" fontId="68" fillId="0" borderId="0" applyFont="0" applyFill="0" applyBorder="0" applyAlignment="0"/>
    <xf numFmtId="10" fontId="12" fillId="0" borderId="0" applyFont="0" applyFill="0" applyBorder="0" applyAlignment="0" applyProtection="0"/>
    <xf numFmtId="273" fontId="68" fillId="0" borderId="0" applyFont="0" applyFill="0" applyBorder="0" applyAlignment="0" applyProtection="0"/>
    <xf numFmtId="289" fontId="68" fillId="0" borderId="0" applyFont="0" applyFill="0" applyBorder="0" applyAlignment="0" applyProtection="0"/>
    <xf numFmtId="10" fontId="68" fillId="0" borderId="0" applyFont="0" applyFill="0" applyBorder="0" applyAlignment="0" applyProtection="0"/>
    <xf numFmtId="187" fontId="208" fillId="0" borderId="0" applyFont="0" applyFill="0" applyBorder="0" applyAlignment="0" applyProtection="0"/>
    <xf numFmtId="190" fontId="80" fillId="0" borderId="0" applyFill="0" applyBorder="0" applyAlignment="0"/>
    <xf numFmtId="40" fontId="163" fillId="0" borderId="0" applyFont="0" applyFill="0" applyBorder="0" applyAlignment="0" applyProtection="0"/>
    <xf numFmtId="0" fontId="140" fillId="84" borderId="0" applyNumberFormat="0" applyBorder="0" applyAlignment="0" applyProtection="0"/>
    <xf numFmtId="193" fontId="80" fillId="0" borderId="0" applyFill="0" applyBorder="0" applyAlignment="0"/>
    <xf numFmtId="4" fontId="28" fillId="0" borderId="0">
      <alignment horizontal="right"/>
    </xf>
    <xf numFmtId="276" fontId="209" fillId="0" borderId="0"/>
    <xf numFmtId="4" fontId="101" fillId="0" borderId="0" applyFont="0" applyFill="0" applyBorder="0" applyAlignment="0" applyProtection="0"/>
    <xf numFmtId="0" fontId="130" fillId="0" borderId="21">
      <alignment horizontal="center"/>
    </xf>
    <xf numFmtId="0" fontId="101" fillId="85" borderId="0" applyNumberFormat="0" applyFont="0" applyBorder="0" applyAlignment="0" applyProtection="0"/>
    <xf numFmtId="0" fontId="210" fillId="0" borderId="50"/>
    <xf numFmtId="0" fontId="186" fillId="11" borderId="0"/>
    <xf numFmtId="0" fontId="186" fillId="70" borderId="0"/>
    <xf numFmtId="4" fontId="211" fillId="0" borderId="0">
      <alignment horizontal="right"/>
    </xf>
    <xf numFmtId="190" fontId="68" fillId="0" borderId="0" applyFont="0" applyFill="0" applyBorder="0" applyAlignment="0" applyProtection="0"/>
    <xf numFmtId="290" fontId="8" fillId="0" borderId="0" applyNumberFormat="0" applyFill="0" applyBorder="0" applyAlignment="0" applyProtection="0">
      <alignment horizontal="left"/>
    </xf>
    <xf numFmtId="201" fontId="12" fillId="0" borderId="0" applyFont="0" applyFill="0" applyBorder="0" applyAlignment="0" applyProtection="0"/>
    <xf numFmtId="0" fontId="212" fillId="70" borderId="0"/>
    <xf numFmtId="0" fontId="68" fillId="0" borderId="0"/>
    <xf numFmtId="0" fontId="68" fillId="0" borderId="0"/>
    <xf numFmtId="0" fontId="107" fillId="0" borderId="29">
      <alignment horizontal="centerContinuous"/>
    </xf>
    <xf numFmtId="0" fontId="12" fillId="86" borderId="0" applyNumberFormat="0" applyFont="0" applyBorder="0" applyAlignment="0" applyProtection="0"/>
    <xf numFmtId="0" fontId="213" fillId="87" borderId="0" applyNumberFormat="0"/>
    <xf numFmtId="0" fontId="214" fillId="27" borderId="0" applyNumberFormat="0" applyBorder="0" applyAlignment="0" applyProtection="0">
      <alignment vertical="center"/>
    </xf>
    <xf numFmtId="183" fontId="105" fillId="0" borderId="51"/>
    <xf numFmtId="0" fontId="73" fillId="27" borderId="0" applyNumberFormat="0" applyBorder="0" applyAlignment="0" applyProtection="0">
      <alignment vertical="center"/>
    </xf>
    <xf numFmtId="292" fontId="109" fillId="0" borderId="7">
      <alignment horizontal="justify" vertical="top" wrapText="1"/>
    </xf>
    <xf numFmtId="0" fontId="131" fillId="61" borderId="10">
      <protection locked="0"/>
    </xf>
    <xf numFmtId="0" fontId="138" fillId="0" borderId="0"/>
    <xf numFmtId="0" fontId="180" fillId="70" borderId="0"/>
    <xf numFmtId="0" fontId="68" fillId="0" borderId="0">
      <alignment vertical="top"/>
    </xf>
    <xf numFmtId="0" fontId="132" fillId="0" borderId="4">
      <alignment horizontal="center"/>
    </xf>
    <xf numFmtId="0" fontId="14" fillId="0" borderId="0">
      <alignment vertical="center"/>
    </xf>
    <xf numFmtId="0" fontId="69" fillId="0" borderId="0">
      <alignment vertical="center"/>
    </xf>
    <xf numFmtId="0" fontId="80" fillId="0" borderId="0">
      <protection locked="0"/>
    </xf>
    <xf numFmtId="0" fontId="215" fillId="0" borderId="52"/>
    <xf numFmtId="40" fontId="216" fillId="0" borderId="0" applyBorder="0">
      <alignment horizontal="right"/>
    </xf>
    <xf numFmtId="197" fontId="28" fillId="0" borderId="0"/>
    <xf numFmtId="39" fontId="8" fillId="0" borderId="0" applyFont="0" applyFill="0" applyBorder="0" applyAlignment="0" applyProtection="0"/>
    <xf numFmtId="0" fontId="131" fillId="61" borderId="10">
      <protection locked="0"/>
    </xf>
    <xf numFmtId="197" fontId="28" fillId="0" borderId="0"/>
    <xf numFmtId="0" fontId="190" fillId="0" borderId="0" applyFill="0" applyBorder="0" applyProtection="0">
      <alignment horizontal="center" vertical="center"/>
    </xf>
    <xf numFmtId="0" fontId="186" fillId="70" borderId="0"/>
    <xf numFmtId="293" fontId="68" fillId="0" borderId="0" applyFill="0" applyBorder="0" applyAlignment="0"/>
    <xf numFmtId="294" fontId="68" fillId="0" borderId="0" applyFill="0" applyBorder="0" applyAlignment="0"/>
    <xf numFmtId="295" fontId="68" fillId="0" borderId="0" applyFont="0" applyFill="0" applyBorder="0" applyAlignment="0" applyProtection="0"/>
    <xf numFmtId="0" fontId="217" fillId="0" borderId="0">
      <alignment horizontal="center"/>
    </xf>
    <xf numFmtId="0" fontId="86" fillId="70" borderId="0" applyNumberFormat="0" applyBorder="0" applyAlignment="0" applyProtection="0">
      <alignment vertical="center"/>
    </xf>
    <xf numFmtId="262" fontId="12" fillId="0" borderId="0" applyFont="0" applyFill="0" applyBorder="0" applyAlignment="0" applyProtection="0"/>
    <xf numFmtId="0" fontId="0" fillId="0" borderId="1" applyNumberFormat="0" applyFont="0" applyFill="0" applyAlignment="0" applyProtection="0">
      <alignment horizontal="center"/>
    </xf>
    <xf numFmtId="0" fontId="73" fillId="88" borderId="0" applyNumberFormat="0" applyBorder="0" applyAlignment="0" applyProtection="0">
      <alignment vertical="center"/>
    </xf>
    <xf numFmtId="0" fontId="0" fillId="0" borderId="1" applyNumberFormat="0" applyFont="0" applyFill="0" applyProtection="0">
      <alignment horizontal="centerContinuous"/>
    </xf>
    <xf numFmtId="9" fontId="218" fillId="0" borderId="0" applyNumberFormat="0" applyFill="0" applyBorder="0" applyAlignment="0">
      <protection locked="0"/>
    </xf>
    <xf numFmtId="296" fontId="12" fillId="0" borderId="0" applyFont="0" applyFill="0" applyBorder="0" applyAlignment="0" applyProtection="0"/>
    <xf numFmtId="0" fontId="157" fillId="0" borderId="0" applyNumberFormat="0" applyFont="0" applyFill="0" applyBorder="0" applyProtection="0">
      <alignment horizontal="center" vertical="center" wrapText="1"/>
    </xf>
    <xf numFmtId="291" fontId="70" fillId="0" borderId="0"/>
    <xf numFmtId="9" fontId="68" fillId="0" borderId="0" applyFont="0" applyFill="0" applyBorder="0" applyAlignment="0" applyProtection="0"/>
    <xf numFmtId="297" fontId="70" fillId="0" borderId="0" applyFont="0" applyFill="0" applyBorder="0" applyProtection="0">
      <alignment horizontal="right"/>
    </xf>
    <xf numFmtId="0" fontId="0" fillId="0" borderId="0"/>
    <xf numFmtId="0" fontId="4" fillId="0" borderId="0"/>
    <xf numFmtId="207" fontId="0" fillId="0" borderId="0" applyFont="0" applyFill="0" applyBorder="0" applyAlignment="0" applyProtection="0"/>
    <xf numFmtId="218" fontId="0" fillId="0" borderId="0" applyFont="0" applyFill="0" applyBorder="0" applyAlignment="0" applyProtection="0"/>
    <xf numFmtId="201" fontId="68" fillId="0" borderId="0" applyFont="0" applyFill="0" applyBorder="0" applyAlignment="0" applyProtection="0"/>
    <xf numFmtId="9" fontId="0" fillId="0" borderId="0" applyFont="0" applyFill="0" applyBorder="0" applyAlignment="0" applyProtection="0"/>
    <xf numFmtId="207" fontId="68" fillId="0" borderId="0" applyFont="0" applyFill="0" applyBorder="0" applyAlignment="0" applyProtection="0"/>
    <xf numFmtId="9" fontId="79" fillId="0" borderId="0" applyFont="0" applyFill="0" applyBorder="0" applyAlignment="0" applyProtection="0"/>
    <xf numFmtId="9" fontId="8" fillId="0" borderId="0" applyFont="0" applyFill="0" applyBorder="0" applyAlignment="0" applyProtection="0"/>
    <xf numFmtId="9" fontId="0" fillId="0" borderId="0"/>
    <xf numFmtId="9" fontId="8" fillId="0" borderId="0" applyFont="0" applyFill="0" applyBorder="0" applyAlignment="0" applyProtection="0">
      <alignment vertical="center"/>
    </xf>
    <xf numFmtId="9" fontId="79" fillId="0" borderId="0" applyFont="0" applyFill="0" applyBorder="0" applyAlignment="0" applyProtection="0">
      <alignment vertical="center"/>
    </xf>
    <xf numFmtId="231" fontId="149" fillId="0" borderId="0" applyFont="0" applyFill="0" applyBorder="0" applyAlignment="0" applyProtection="0"/>
    <xf numFmtId="0" fontId="68" fillId="0" borderId="7" applyNumberFormat="0" applyFill="0" applyProtection="0">
      <alignment horizontal="right"/>
    </xf>
    <xf numFmtId="0" fontId="219" fillId="0" borderId="0" applyNumberFormat="0" applyFill="0" applyBorder="0" applyAlignment="0" applyProtection="0"/>
    <xf numFmtId="0" fontId="86" fillId="34" borderId="0" applyNumberFormat="0" applyBorder="0" applyAlignment="0" applyProtection="0">
      <alignment vertical="center"/>
    </xf>
    <xf numFmtId="0" fontId="220" fillId="0" borderId="6" applyNumberFormat="0" applyFill="0" applyProtection="0">
      <alignment horizont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221"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222" fillId="89" borderId="0" applyNumberFormat="0" applyBorder="0" applyAlignment="0" applyProtection="0"/>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223" fillId="34" borderId="0" applyNumberFormat="0" applyBorder="0" applyAlignment="0" applyProtection="0">
      <alignment vertical="center"/>
    </xf>
    <xf numFmtId="0" fontId="86" fillId="34" borderId="0" applyNumberFormat="0" applyBorder="0" applyAlignment="0" applyProtection="0">
      <alignment vertical="center"/>
    </xf>
    <xf numFmtId="0" fontId="86" fillId="34" borderId="0" applyNumberFormat="0" applyBorder="0" applyAlignment="0" applyProtection="0">
      <alignment vertical="center"/>
    </xf>
    <xf numFmtId="0" fontId="8" fillId="0" borderId="0"/>
    <xf numFmtId="0" fontId="73" fillId="27" borderId="0" applyNumberFormat="0" applyBorder="0" applyAlignment="0" applyProtection="0">
      <alignment vertical="center"/>
    </xf>
    <xf numFmtId="0" fontId="8" fillId="0" borderId="0">
      <alignment vertical="top"/>
    </xf>
    <xf numFmtId="0" fontId="201" fillId="0" borderId="0" applyFont="0" applyFill="0" applyBorder="0" applyAlignment="0" applyProtection="0"/>
    <xf numFmtId="0" fontId="0" fillId="0" borderId="0"/>
    <xf numFmtId="0" fontId="69" fillId="0" borderId="0">
      <alignment vertical="center"/>
    </xf>
    <xf numFmtId="0" fontId="69" fillId="0" borderId="0">
      <alignment vertical="center"/>
    </xf>
    <xf numFmtId="0" fontId="79" fillId="0" borderId="0">
      <alignment vertical="center"/>
    </xf>
    <xf numFmtId="0" fontId="79" fillId="0" borderId="0">
      <alignment vertical="center"/>
    </xf>
    <xf numFmtId="0" fontId="5" fillId="0" borderId="0">
      <alignment vertical="center"/>
    </xf>
    <xf numFmtId="0" fontId="79" fillId="0" borderId="0">
      <alignment vertical="center"/>
    </xf>
    <xf numFmtId="0" fontId="8" fillId="0" borderId="0"/>
    <xf numFmtId="0" fontId="0" fillId="0" borderId="0"/>
    <xf numFmtId="0" fontId="8" fillId="0" borderId="0">
      <alignment vertical="center"/>
    </xf>
    <xf numFmtId="0" fontId="5" fillId="0" borderId="0">
      <alignment vertical="center"/>
    </xf>
    <xf numFmtId="0" fontId="14" fillId="0" borderId="0">
      <alignment vertical="center"/>
    </xf>
    <xf numFmtId="0" fontId="8" fillId="0" borderId="0"/>
    <xf numFmtId="0" fontId="0" fillId="0" borderId="0" applyNumberFormat="0" applyFill="0" applyBorder="0" applyAlignment="0" applyProtection="0"/>
    <xf numFmtId="0" fontId="30" fillId="0" borderId="0">
      <protection locked="0"/>
    </xf>
    <xf numFmtId="0" fontId="30" fillId="0" borderId="0">
      <protection locked="0"/>
    </xf>
    <xf numFmtId="0" fontId="30" fillId="0" borderId="0">
      <protection locked="0"/>
    </xf>
    <xf numFmtId="0" fontId="30" fillId="0" borderId="0">
      <protection locked="0"/>
    </xf>
    <xf numFmtId="0" fontId="30" fillId="0" borderId="0">
      <protection locked="0"/>
    </xf>
    <xf numFmtId="0" fontId="30" fillId="0" borderId="0">
      <protection locked="0"/>
    </xf>
    <xf numFmtId="0" fontId="8" fillId="0" borderId="0"/>
    <xf numFmtId="0" fontId="68" fillId="0" borderId="0"/>
    <xf numFmtId="0" fontId="30" fillId="0" borderId="0">
      <protection locked="0"/>
    </xf>
    <xf numFmtId="0" fontId="30" fillId="0" borderId="0">
      <protection locked="0"/>
    </xf>
    <xf numFmtId="0" fontId="8" fillId="0" borderId="0"/>
    <xf numFmtId="0" fontId="8" fillId="0" borderId="0"/>
    <xf numFmtId="0" fontId="30" fillId="0" borderId="0">
      <protection locked="0"/>
    </xf>
    <xf numFmtId="0" fontId="30" fillId="0" borderId="0">
      <protection locked="0"/>
    </xf>
    <xf numFmtId="0" fontId="30" fillId="0" borderId="0">
      <protection locked="0"/>
    </xf>
    <xf numFmtId="0" fontId="8" fillId="0" borderId="0"/>
    <xf numFmtId="0" fontId="8" fillId="0" borderId="0"/>
    <xf numFmtId="0" fontId="8" fillId="0" borderId="0"/>
    <xf numFmtId="0" fontId="0" fillId="0" borderId="0"/>
    <xf numFmtId="0" fontId="8" fillId="0" borderId="0"/>
    <xf numFmtId="0" fontId="8" fillId="0" borderId="0"/>
    <xf numFmtId="0" fontId="8" fillId="0" borderId="0"/>
    <xf numFmtId="0" fontId="0" fillId="0" borderId="0" applyNumberFormat="0" applyFill="0" applyBorder="0" applyAlignment="0" applyProtection="0"/>
    <xf numFmtId="0" fontId="69" fillId="0" borderId="0">
      <alignment vertical="center"/>
    </xf>
    <xf numFmtId="0" fontId="69" fillId="0" borderId="0">
      <alignment vertical="center"/>
    </xf>
    <xf numFmtId="0" fontId="8" fillId="0" borderId="0"/>
    <xf numFmtId="0" fontId="8" fillId="0" borderId="0"/>
    <xf numFmtId="0" fontId="0" fillId="0" borderId="0" applyNumberFormat="0" applyFill="0" applyBorder="0" applyAlignment="0" applyProtection="0"/>
    <xf numFmtId="0" fontId="8" fillId="0" borderId="0"/>
    <xf numFmtId="0" fontId="2" fillId="0" borderId="0" applyFill="0" applyBorder="0" applyAlignment="0"/>
    <xf numFmtId="0" fontId="8" fillId="0" borderId="0"/>
    <xf numFmtId="0" fontId="0" fillId="0" borderId="0" applyBorder="0"/>
    <xf numFmtId="0" fontId="8" fillId="0" borderId="0"/>
    <xf numFmtId="0" fontId="123"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24" fillId="0" borderId="0" applyNumberFormat="0" applyFill="0" applyBorder="0" applyAlignment="0" applyProtection="0">
      <alignment vertical="center"/>
    </xf>
    <xf numFmtId="0" fontId="73" fillId="27" borderId="0" applyNumberFormat="0" applyBorder="0" applyAlignment="0" applyProtection="0">
      <alignment vertical="center"/>
    </xf>
    <xf numFmtId="0" fontId="190" fillId="0" borderId="0" applyNumberFormat="0" applyFill="0" applyBorder="0" applyAlignment="0" applyProtection="0"/>
    <xf numFmtId="0" fontId="2" fillId="0" borderId="0" applyFill="0" applyBorder="0" applyAlignment="0"/>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225" fillId="27" borderId="0" applyNumberFormat="0" applyBorder="0" applyAlignment="0" applyProtection="0">
      <alignment vertical="center"/>
    </xf>
    <xf numFmtId="0" fontId="214" fillId="27" borderId="0" applyNumberFormat="0" applyBorder="0" applyAlignment="0" applyProtection="0">
      <alignment vertical="center"/>
    </xf>
    <xf numFmtId="0" fontId="73" fillId="27" borderId="0" applyNumberFormat="0" applyBorder="0" applyAlignment="0" applyProtection="0">
      <alignment vertical="center"/>
    </xf>
    <xf numFmtId="0" fontId="214" fillId="79" borderId="0" applyNumberFormat="0" applyBorder="0" applyAlignment="0" applyProtection="0"/>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0" fontId="73" fillId="27" borderId="0" applyNumberFormat="0" applyBorder="0" applyAlignment="0" applyProtection="0">
      <alignment vertical="center"/>
    </xf>
    <xf numFmtId="298" fontId="8" fillId="0" borderId="0" applyFont="0" applyFill="0" applyBorder="0" applyAlignment="0" applyProtection="0">
      <alignment vertical="center"/>
    </xf>
    <xf numFmtId="240" fontId="68" fillId="0" borderId="0" applyFont="0" applyFill="0" applyBorder="0" applyAlignment="0" applyProtection="0"/>
    <xf numFmtId="298" fontId="8" fillId="0" borderId="0" applyFont="0" applyFill="0" applyBorder="0" applyAlignment="0" applyProtection="0"/>
    <xf numFmtId="223" fontId="124" fillId="0" borderId="0" applyFont="0" applyFill="0" applyBorder="0" applyAlignment="0" applyProtection="0"/>
    <xf numFmtId="0" fontId="220" fillId="0" borderId="6" applyNumberFormat="0" applyFill="0" applyProtection="0">
      <alignment horizontal="left"/>
    </xf>
    <xf numFmtId="237" fontId="68" fillId="0" borderId="0" applyFont="0" applyFill="0" applyBorder="0" applyAlignment="0" applyProtection="0"/>
    <xf numFmtId="38" fontId="163" fillId="0" borderId="0" applyFont="0" applyFill="0" applyBorder="0" applyAlignment="0" applyProtection="0"/>
    <xf numFmtId="231" fontId="199" fillId="0" borderId="0" applyFont="0" applyFill="0" applyBorder="0" applyAlignment="0" applyProtection="0"/>
    <xf numFmtId="223" fontId="0" fillId="0" borderId="0" applyFont="0" applyFill="0" applyBorder="0" applyAlignment="0" applyProtection="0"/>
    <xf numFmtId="229" fontId="0" fillId="0" borderId="0" applyFont="0" applyFill="0" applyBorder="0" applyAlignment="0" applyProtection="0"/>
    <xf numFmtId="201" fontId="68" fillId="0" borderId="0" applyFont="0" applyFill="0" applyBorder="0" applyAlignment="0" applyProtection="0"/>
    <xf numFmtId="183" fontId="68" fillId="0" borderId="0" applyFont="0" applyFill="0" applyBorder="0" applyAlignment="0" applyProtection="0"/>
    <xf numFmtId="263" fontId="8" fillId="0" borderId="0" applyFont="0" applyFill="0" applyBorder="0" applyAlignment="0" applyProtection="0"/>
    <xf numFmtId="263" fontId="8" fillId="0" borderId="0" applyFont="0" applyFill="0" applyBorder="0" applyAlignment="0" applyProtection="0"/>
    <xf numFmtId="227" fontId="8" fillId="0" borderId="0" applyFont="0" applyFill="0" applyBorder="0" applyAlignment="0" applyProtection="0"/>
    <xf numFmtId="207"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0" fillId="0" borderId="0" applyFont="0" applyFill="0" applyBorder="0" applyAlignment="0" applyProtection="0"/>
    <xf numFmtId="183" fontId="8" fillId="0" borderId="0" applyFont="0" applyFill="0" applyBorder="0" applyAlignment="0" applyProtection="0"/>
    <xf numFmtId="183" fontId="68" fillId="0" borderId="0" applyFont="0" applyFill="0" applyBorder="0" applyAlignment="0" applyProtection="0">
      <alignment vertical="center"/>
    </xf>
    <xf numFmtId="183" fontId="68" fillId="0" borderId="0" applyFont="0" applyFill="0" applyBorder="0" applyAlignment="0" applyProtection="0">
      <alignment vertical="center"/>
    </xf>
    <xf numFmtId="183" fontId="68" fillId="0" borderId="0" applyFont="0" applyFill="0" applyBorder="0" applyAlignment="0" applyProtection="0"/>
    <xf numFmtId="201" fontId="0" fillId="0" borderId="0" applyFont="0" applyFill="0" applyBorder="0" applyAlignment="0" applyProtection="0">
      <alignment vertical="center"/>
    </xf>
    <xf numFmtId="0" fontId="140" fillId="90" borderId="0" applyNumberFormat="0" applyBorder="0" applyAlignment="0" applyProtection="0"/>
    <xf numFmtId="0" fontId="68" fillId="0" borderId="7" applyNumberFormat="0" applyFill="0" applyProtection="0">
      <alignment horizontal="left"/>
    </xf>
    <xf numFmtId="0" fontId="68" fillId="0" borderId="0"/>
    <xf numFmtId="0" fontId="68" fillId="0" borderId="0">
      <alignment vertical="top"/>
    </xf>
    <xf numFmtId="0" fontId="163" fillId="0" borderId="0" applyFont="0" applyFill="0" applyBorder="0" applyAlignment="0" applyProtection="0"/>
    <xf numFmtId="40" fontId="149" fillId="0" borderId="0" applyFont="0" applyFill="0" applyBorder="0" applyAlignment="0" applyProtection="0"/>
    <xf numFmtId="218" fontId="68" fillId="0" borderId="4" applyNumberFormat="0"/>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cellStyleXfs>
  <cellXfs count="946">
    <xf numFmtId="0" fontId="0" fillId="0" borderId="0" xfId="0" applyAlignment="1">
      <alignment vertical="center"/>
    </xf>
    <xf numFmtId="299" fontId="1" fillId="0" borderId="0" xfId="0" applyNumberFormat="1" applyFont="1" applyAlignment="1">
      <alignment vertical="center"/>
    </xf>
    <xf numFmtId="299" fontId="2" fillId="0" borderId="0" xfId="0" applyNumberFormat="1" applyFont="1" applyAlignment="1">
      <alignment horizontal="center" vertical="center"/>
    </xf>
    <xf numFmtId="299" fontId="2" fillId="0" borderId="0" xfId="0" applyNumberFormat="1" applyFont="1" applyAlignment="1">
      <alignment vertical="center"/>
    </xf>
    <xf numFmtId="299" fontId="2" fillId="2" borderId="0" xfId="0" applyNumberFormat="1" applyFont="1" applyFill="1" applyAlignment="1">
      <alignment horizontal="center" vertical="center"/>
    </xf>
    <xf numFmtId="299" fontId="2" fillId="2" borderId="0" xfId="0" applyNumberFormat="1" applyFont="1" applyFill="1" applyAlignment="1">
      <alignment vertical="center"/>
    </xf>
    <xf numFmtId="0" fontId="3" fillId="0" borderId="0" xfId="1323" applyFont="1" applyAlignment="1" applyProtection="1">
      <alignment vertical="center"/>
      <protection hidden="1"/>
    </xf>
    <xf numFmtId="299" fontId="1" fillId="0" borderId="0" xfId="0" applyNumberFormat="1" applyFont="1" applyAlignment="1">
      <alignment horizontal="center" vertical="center" wrapText="1"/>
    </xf>
    <xf numFmtId="299" fontId="2" fillId="0" borderId="0" xfId="0" applyNumberFormat="1" applyFont="1" applyAlignment="1">
      <alignment horizontal="right" vertical="center"/>
    </xf>
    <xf numFmtId="299" fontId="2" fillId="0" borderId="1" xfId="0" applyNumberFormat="1" applyFont="1" applyBorder="1" applyAlignment="1">
      <alignment horizontal="left" vertical="center"/>
    </xf>
    <xf numFmtId="299" fontId="2" fillId="0" borderId="0" xfId="0" applyNumberFormat="1" applyFont="1" applyBorder="1" applyAlignment="1">
      <alignment horizontal="left" vertical="center"/>
    </xf>
    <xf numFmtId="299" fontId="2" fillId="0" borderId="2" xfId="0" applyNumberFormat="1" applyFont="1" applyBorder="1" applyAlignment="1">
      <alignment horizontal="center" vertical="center"/>
    </xf>
    <xf numFmtId="299" fontId="2" fillId="0" borderId="3" xfId="0" applyNumberFormat="1" applyFont="1" applyBorder="1" applyAlignment="1">
      <alignment horizontal="center" vertical="center"/>
    </xf>
    <xf numFmtId="299" fontId="2" fillId="0" borderId="3" xfId="0" applyNumberFormat="1" applyFont="1" applyBorder="1" applyAlignment="1">
      <alignment horizontal="center" vertical="center" wrapText="1"/>
    </xf>
    <xf numFmtId="239" fontId="4" fillId="0" borderId="4" xfId="0" applyNumberFormat="1" applyFont="1" applyFill="1" applyBorder="1" applyAlignment="1">
      <alignment horizontal="center" vertical="center"/>
    </xf>
    <xf numFmtId="49" fontId="5" fillId="0" borderId="4" xfId="0" applyNumberFormat="1" applyFont="1" applyFill="1" applyBorder="1" applyAlignment="1">
      <alignment horizontal="left" vertical="center" wrapText="1"/>
    </xf>
    <xf numFmtId="300" fontId="5" fillId="0" borderId="4" xfId="0" applyNumberFormat="1" applyFont="1" applyFill="1" applyBorder="1" applyAlignment="1">
      <alignment horizontal="center" vertical="center" wrapText="1"/>
    </xf>
    <xf numFmtId="302" fontId="6" fillId="0" borderId="4" xfId="1679" applyNumberFormat="1" applyFont="1" applyFill="1" applyBorder="1" applyAlignment="1">
      <alignment horizontal="right" vertical="center" wrapText="1"/>
    </xf>
    <xf numFmtId="299" fontId="2" fillId="0" borderId="5" xfId="0" applyNumberFormat="1" applyFont="1" applyBorder="1" applyAlignment="1">
      <alignment horizontal="center" vertical="center"/>
    </xf>
    <xf numFmtId="299" fontId="2" fillId="0" borderId="6" xfId="0" applyNumberFormat="1" applyFont="1" applyBorder="1" applyAlignment="1">
      <alignment horizontal="center" vertical="center"/>
    </xf>
    <xf numFmtId="299" fontId="2" fillId="0" borderId="7" xfId="0" applyNumberFormat="1" applyFont="1" applyBorder="1" applyAlignment="1">
      <alignment horizontal="center" vertical="center"/>
    </xf>
    <xf numFmtId="299" fontId="2" fillId="0" borderId="7" xfId="0" applyNumberFormat="1" applyFont="1" applyBorder="1" applyAlignment="1">
      <alignment vertical="center"/>
    </xf>
    <xf numFmtId="299" fontId="1" fillId="2" borderId="0" xfId="0" applyNumberFormat="1" applyFont="1" applyFill="1" applyAlignment="1">
      <alignment horizontal="center" vertical="center"/>
    </xf>
    <xf numFmtId="299" fontId="1" fillId="2" borderId="0" xfId="0" applyNumberFormat="1" applyFont="1" applyFill="1" applyAlignment="1">
      <alignment vertical="center"/>
    </xf>
    <xf numFmtId="299" fontId="2" fillId="2" borderId="0" xfId="0" applyNumberFormat="1" applyFont="1" applyFill="1" applyAlignment="1" applyProtection="1">
      <alignment horizontal="center" vertical="center"/>
    </xf>
    <xf numFmtId="299" fontId="1" fillId="0" borderId="0" xfId="0" applyNumberFormat="1" applyFont="1" applyAlignment="1">
      <alignment horizontal="center" vertical="center"/>
    </xf>
    <xf numFmtId="299" fontId="2" fillId="0" borderId="0" xfId="0" applyNumberFormat="1" applyFont="1" applyFill="1" applyAlignment="1" applyProtection="1">
      <alignment vertical="center"/>
    </xf>
    <xf numFmtId="299" fontId="2" fillId="0" borderId="7" xfId="0" applyNumberFormat="1" applyFont="1" applyBorder="1" applyAlignment="1">
      <alignment horizontal="right" vertical="center"/>
    </xf>
    <xf numFmtId="299" fontId="2" fillId="0" borderId="6" xfId="0" applyNumberFormat="1" applyFont="1" applyBorder="1" applyAlignment="1">
      <alignment horizontal="right" vertical="center"/>
    </xf>
    <xf numFmtId="299" fontId="2" fillId="2" borderId="0" xfId="0" applyNumberFormat="1" applyFont="1" applyFill="1" applyAlignment="1" applyProtection="1">
      <alignment vertical="center"/>
    </xf>
    <xf numFmtId="299" fontId="7" fillId="2" borderId="0" xfId="0" applyNumberFormat="1" applyFont="1" applyFill="1" applyAlignment="1" applyProtection="1">
      <alignment horizontal="center" vertical="center"/>
    </xf>
    <xf numFmtId="299" fontId="2" fillId="0" borderId="0" xfId="0" applyNumberFormat="1" applyFont="1" applyAlignment="1">
      <alignment horizontal="left" vertical="center"/>
    </xf>
    <xf numFmtId="303" fontId="5" fillId="0" borderId="4" xfId="0" applyNumberFormat="1" applyFont="1" applyFill="1" applyBorder="1" applyAlignment="1">
      <alignment horizontal="center" vertical="center" wrapText="1"/>
    </xf>
    <xf numFmtId="302" fontId="5" fillId="0" borderId="4" xfId="0" applyNumberFormat="1" applyFont="1" applyFill="1" applyBorder="1" applyAlignment="1">
      <alignment horizontal="right" vertical="center" wrapText="1"/>
    </xf>
    <xf numFmtId="299" fontId="7" fillId="0" borderId="7" xfId="0" applyNumberFormat="1" applyFont="1" applyBorder="1" applyAlignment="1">
      <alignment vertical="center"/>
    </xf>
    <xf numFmtId="301" fontId="6" fillId="0" borderId="4" xfId="1679" applyNumberFormat="1" applyFont="1" applyFill="1" applyBorder="1" applyAlignment="1">
      <alignment horizontal="right" vertical="center" wrapText="1"/>
    </xf>
    <xf numFmtId="299" fontId="2" fillId="0" borderId="0" xfId="0" applyNumberFormat="1" applyFont="1" applyBorder="1" applyAlignment="1">
      <alignment horizontal="right" vertical="center"/>
    </xf>
    <xf numFmtId="299" fontId="2" fillId="0" borderId="4" xfId="0" applyNumberFormat="1" applyFont="1" applyBorder="1" applyAlignment="1">
      <alignment horizontal="center" vertical="center"/>
    </xf>
    <xf numFmtId="299" fontId="4" fillId="0" borderId="4" xfId="0" applyNumberFormat="1" applyFont="1" applyFill="1" applyBorder="1" applyAlignment="1" applyProtection="1">
      <alignment horizontal="center" vertical="center"/>
    </xf>
    <xf numFmtId="299" fontId="2" fillId="0" borderId="4" xfId="0" applyNumberFormat="1" applyFont="1" applyBorder="1" applyAlignment="1">
      <alignment vertical="center"/>
    </xf>
    <xf numFmtId="299" fontId="2" fillId="0" borderId="4" xfId="0" applyNumberFormat="1" applyFont="1" applyBorder="1" applyAlignment="1">
      <alignment horizontal="right" vertical="center"/>
    </xf>
    <xf numFmtId="302" fontId="6" fillId="0" borderId="4" xfId="1679" applyNumberFormat="1" applyFont="1" applyFill="1" applyBorder="1" applyAlignment="1" applyProtection="1">
      <alignment horizontal="right" vertical="center" wrapText="1"/>
    </xf>
    <xf numFmtId="299" fontId="2" fillId="0" borderId="8" xfId="0" applyNumberFormat="1" applyFont="1" applyBorder="1" applyAlignment="1">
      <alignment horizontal="center" vertical="center"/>
    </xf>
    <xf numFmtId="299" fontId="2" fillId="0" borderId="9" xfId="0" applyNumberFormat="1" applyFont="1" applyBorder="1" applyAlignment="1">
      <alignment horizontal="center" vertical="center"/>
    </xf>
    <xf numFmtId="299" fontId="5" fillId="0" borderId="4" xfId="0" applyNumberFormat="1" applyFont="1" applyFill="1" applyBorder="1" applyAlignment="1">
      <alignment horizontal="center" vertical="center" wrapText="1"/>
    </xf>
    <xf numFmtId="14" fontId="2" fillId="0" borderId="0" xfId="0" applyNumberFormat="1" applyFont="1" applyAlignment="1">
      <alignment vertical="center"/>
    </xf>
    <xf numFmtId="14" fontId="2" fillId="0" borderId="0" xfId="0" applyNumberFormat="1" applyFont="1" applyAlignment="1">
      <alignment horizontal="center" vertical="center"/>
    </xf>
    <xf numFmtId="14" fontId="2" fillId="0" borderId="2" xfId="0" applyNumberFormat="1" applyFont="1" applyBorder="1" applyAlignment="1">
      <alignment horizontal="center" vertical="center"/>
    </xf>
    <xf numFmtId="14" fontId="2" fillId="0" borderId="7" xfId="0" applyNumberFormat="1" applyFont="1" applyBorder="1" applyAlignment="1">
      <alignment horizontal="center" vertical="center"/>
    </xf>
    <xf numFmtId="299" fontId="2" fillId="0" borderId="1" xfId="0" applyNumberFormat="1" applyFont="1" applyBorder="1" applyAlignment="1">
      <alignment horizontal="right" vertical="center"/>
    </xf>
    <xf numFmtId="299" fontId="4" fillId="2" borderId="0" xfId="0" applyNumberFormat="1" applyFont="1" applyFill="1" applyBorder="1" applyAlignment="1">
      <alignment horizontal="center" vertical="center"/>
    </xf>
    <xf numFmtId="0" fontId="8" fillId="0" borderId="0" xfId="0" applyFont="1"/>
    <xf numFmtId="299" fontId="2" fillId="0" borderId="9" xfId="0" applyNumberFormat="1" applyFont="1" applyBorder="1" applyAlignment="1">
      <alignment vertical="center"/>
    </xf>
    <xf numFmtId="299" fontId="2" fillId="0" borderId="0" xfId="0" applyNumberFormat="1" applyFont="1" applyAlignment="1">
      <alignment horizontal="center" vertical="center" wrapText="1"/>
    </xf>
    <xf numFmtId="299" fontId="2" fillId="0" borderId="2" xfId="0" applyNumberFormat="1" applyFont="1" applyBorder="1" applyAlignment="1">
      <alignment horizontal="center" vertical="center" wrapText="1"/>
    </xf>
    <xf numFmtId="299" fontId="2" fillId="2" borderId="0" xfId="0" applyNumberFormat="1" applyFont="1" applyFill="1" applyAlignment="1">
      <alignment horizontal="center" vertical="center" wrapText="1"/>
    </xf>
    <xf numFmtId="0" fontId="5" fillId="0" borderId="4" xfId="0" applyNumberFormat="1" applyFont="1" applyFill="1" applyBorder="1" applyAlignment="1">
      <alignment horizontal="center" vertical="center" wrapText="1"/>
    </xf>
    <xf numFmtId="299" fontId="2" fillId="0" borderId="2" xfId="0" applyNumberFormat="1" applyFont="1" applyFill="1" applyBorder="1" applyAlignment="1">
      <alignment horizontal="center" vertical="center" wrapText="1"/>
    </xf>
    <xf numFmtId="49" fontId="5" fillId="0" borderId="4" xfId="0" applyNumberFormat="1" applyFont="1" applyFill="1" applyBorder="1" applyAlignment="1" applyProtection="1">
      <alignment horizontal="left" vertical="center" shrinkToFit="1"/>
    </xf>
    <xf numFmtId="303" fontId="5" fillId="0" borderId="4" xfId="0" applyNumberFormat="1" applyFont="1" applyFill="1" applyBorder="1" applyAlignment="1">
      <alignment horizontal="center" vertical="center" shrinkToFit="1"/>
    </xf>
    <xf numFmtId="49" fontId="5" fillId="0" borderId="4" xfId="0" applyNumberFormat="1" applyFont="1" applyFill="1" applyBorder="1" applyAlignment="1">
      <alignment horizontal="left" vertical="center" shrinkToFit="1"/>
    </xf>
    <xf numFmtId="300" fontId="5" fillId="0" borderId="4" xfId="0" applyNumberFormat="1" applyFont="1" applyFill="1" applyBorder="1" applyAlignment="1">
      <alignment horizontal="center" vertical="center" shrinkToFit="1"/>
    </xf>
    <xf numFmtId="304" fontId="5" fillId="0" borderId="4" xfId="0" applyNumberFormat="1" applyFont="1" applyFill="1" applyBorder="1" applyAlignment="1">
      <alignment horizontal="right" vertical="center" shrinkToFit="1"/>
    </xf>
    <xf numFmtId="302" fontId="5" fillId="0" borderId="4" xfId="0" applyNumberFormat="1" applyFont="1" applyFill="1" applyBorder="1" applyAlignment="1">
      <alignment horizontal="right" vertical="center" shrinkToFit="1"/>
    </xf>
    <xf numFmtId="49" fontId="5" fillId="0" borderId="4" xfId="0" applyNumberFormat="1" applyFont="1" applyFill="1" applyBorder="1" applyAlignment="1" applyProtection="1">
      <alignment horizontal="left" vertical="center" wrapText="1"/>
    </xf>
    <xf numFmtId="304" fontId="5" fillId="0" borderId="4" xfId="0" applyNumberFormat="1" applyFont="1" applyFill="1" applyBorder="1" applyAlignment="1">
      <alignment horizontal="right" vertical="center" wrapText="1"/>
    </xf>
    <xf numFmtId="299" fontId="2" fillId="3" borderId="3" xfId="0" applyNumberFormat="1" applyFont="1" applyFill="1" applyBorder="1" applyAlignment="1">
      <alignment horizontal="center" vertical="center" wrapText="1"/>
    </xf>
    <xf numFmtId="302" fontId="6" fillId="0" borderId="4" xfId="1679" applyNumberFormat="1" applyFont="1" applyFill="1" applyBorder="1" applyAlignment="1">
      <alignment horizontal="right" vertical="center" shrinkToFit="1"/>
    </xf>
    <xf numFmtId="0" fontId="5" fillId="0" borderId="4" xfId="0" applyNumberFormat="1" applyFont="1" applyFill="1" applyBorder="1" applyAlignment="1" applyProtection="1">
      <alignment horizontal="center" vertical="center" wrapText="1"/>
    </xf>
    <xf numFmtId="303" fontId="5" fillId="0" borderId="4" xfId="0" applyNumberFormat="1" applyFont="1" applyFill="1" applyBorder="1" applyAlignment="1" applyProtection="1">
      <alignment horizontal="center" vertical="center" wrapText="1"/>
    </xf>
    <xf numFmtId="299" fontId="2" fillId="0" borderId="1" xfId="0" applyNumberFormat="1" applyFont="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0" fontId="8" fillId="0" borderId="4" xfId="0" applyFont="1" applyBorder="1" applyAlignment="1">
      <alignment horizontal="center" vertical="center"/>
    </xf>
    <xf numFmtId="49" fontId="5" fillId="0" borderId="4" xfId="0" applyNumberFormat="1" applyFont="1" applyFill="1" applyBorder="1" applyAlignment="1">
      <alignment horizontal="center" vertical="center" wrapText="1"/>
    </xf>
    <xf numFmtId="0" fontId="0" fillId="0" borderId="4" xfId="0" applyBorder="1" applyAlignment="1">
      <alignment horizontal="center" vertical="center"/>
    </xf>
    <xf numFmtId="302" fontId="9" fillId="0" borderId="4" xfId="1679"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xf>
    <xf numFmtId="49" fontId="2" fillId="0" borderId="4" xfId="0" applyNumberFormat="1" applyFont="1" applyFill="1" applyBorder="1" applyAlignment="1">
      <alignment horizontal="center" vertical="center" wrapText="1"/>
    </xf>
    <xf numFmtId="0" fontId="0" fillId="0" borderId="4" xfId="0" applyFont="1" applyBorder="1" applyAlignment="1">
      <alignment horizontal="center" vertical="center"/>
    </xf>
    <xf numFmtId="302" fontId="2" fillId="0" borderId="4" xfId="1679" applyNumberFormat="1" applyFont="1" applyFill="1" applyBorder="1" applyAlignment="1">
      <alignment horizontal="center" vertical="center" wrapText="1"/>
    </xf>
    <xf numFmtId="0" fontId="2"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2" fillId="0" borderId="4" xfId="243" applyFont="1" applyBorder="1" applyAlignment="1">
      <alignment horizontal="center" vertical="center" wrapText="1"/>
    </xf>
    <xf numFmtId="0" fontId="10" fillId="0" borderId="4" xfId="243" applyFont="1" applyBorder="1" applyAlignment="1">
      <alignment horizontal="center" vertical="center" wrapText="1"/>
    </xf>
    <xf numFmtId="299" fontId="8" fillId="0" borderId="0" xfId="0" applyNumberFormat="1" applyFont="1"/>
    <xf numFmtId="299" fontId="8" fillId="2" borderId="0" xfId="0" applyNumberFormat="1" applyFont="1" applyFill="1"/>
    <xf numFmtId="299" fontId="2" fillId="0" borderId="9" xfId="0" applyNumberFormat="1" applyFont="1" applyBorder="1" applyAlignment="1">
      <alignment horizontal="left" vertical="center"/>
    </xf>
    <xf numFmtId="299" fontId="2" fillId="0" borderId="9" xfId="0" applyNumberFormat="1" applyFont="1" applyBorder="1" applyAlignment="1">
      <alignment horizontal="right" vertical="center"/>
    </xf>
    <xf numFmtId="302" fontId="6" fillId="0" borderId="4" xfId="1679" applyNumberFormat="1" applyFont="1" applyFill="1" applyBorder="1" applyAlignment="1" applyProtection="1">
      <alignment horizontal="right" vertical="center" wrapText="1"/>
      <protection locked="0"/>
    </xf>
    <xf numFmtId="299"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xf>
    <xf numFmtId="303" fontId="2" fillId="0" borderId="4" xfId="0" applyNumberFormat="1" applyFont="1" applyBorder="1" applyAlignment="1">
      <alignment horizontal="center" vertical="center" wrapText="1"/>
    </xf>
    <xf numFmtId="49" fontId="2" fillId="0" borderId="4" xfId="0" applyNumberFormat="1" applyFont="1" applyBorder="1" applyAlignment="1">
      <alignment horizontal="center" vertical="center"/>
    </xf>
    <xf numFmtId="49" fontId="2" fillId="0" borderId="4" xfId="0" applyNumberFormat="1" applyFont="1" applyBorder="1" applyAlignment="1">
      <alignment horizontal="center" vertical="center" wrapText="1"/>
    </xf>
    <xf numFmtId="303" fontId="2" fillId="0" borderId="4" xfId="0" applyNumberFormat="1" applyFont="1" applyBorder="1" applyAlignment="1">
      <alignment horizontal="center" vertical="center"/>
    </xf>
    <xf numFmtId="300" fontId="2" fillId="0" borderId="4" xfId="0" applyNumberFormat="1" applyFont="1" applyBorder="1" applyAlignment="1">
      <alignment horizontal="center" vertical="center" shrinkToFit="1"/>
    </xf>
    <xf numFmtId="303"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left" vertical="center" wrapText="1"/>
    </xf>
    <xf numFmtId="300" fontId="5" fillId="0" borderId="7" xfId="0" applyNumberFormat="1" applyFont="1" applyFill="1" applyBorder="1" applyAlignment="1">
      <alignment horizontal="center" vertical="center" wrapText="1"/>
    </xf>
    <xf numFmtId="299" fontId="2" fillId="0" borderId="8" xfId="0" applyNumberFormat="1" applyFont="1" applyBorder="1" applyAlignment="1">
      <alignment horizontal="center" vertical="center" wrapText="1"/>
    </xf>
    <xf numFmtId="299" fontId="2" fillId="0" borderId="9" xfId="0" applyNumberFormat="1" applyFont="1" applyBorder="1" applyAlignment="1">
      <alignment horizontal="center" vertical="center" wrapText="1"/>
    </xf>
    <xf numFmtId="299" fontId="2" fillId="4" borderId="4" xfId="0" applyNumberFormat="1" applyFont="1" applyFill="1" applyBorder="1" applyAlignment="1">
      <alignment horizontal="center" vertical="center" wrapText="1"/>
    </xf>
    <xf numFmtId="183" fontId="2" fillId="0" borderId="4" xfId="0" applyNumberFormat="1" applyFont="1" applyBorder="1" applyAlignment="1">
      <alignment horizontal="center" vertical="center" shrinkToFit="1"/>
    </xf>
    <xf numFmtId="183" fontId="2" fillId="4" borderId="4" xfId="0" applyNumberFormat="1" applyFont="1" applyFill="1" applyBorder="1" applyAlignment="1">
      <alignment horizontal="center" vertical="center" shrinkToFit="1"/>
    </xf>
    <xf numFmtId="10" fontId="2" fillId="0" borderId="4" xfId="0" applyNumberFormat="1" applyFont="1" applyBorder="1" applyAlignment="1">
      <alignment horizontal="center" vertical="center" shrinkToFit="1"/>
    </xf>
    <xf numFmtId="0" fontId="2" fillId="0" borderId="2" xfId="0" applyNumberFormat="1" applyFont="1" applyBorder="1" applyAlignment="1">
      <alignment horizontal="center" vertical="center"/>
    </xf>
    <xf numFmtId="49" fontId="2" fillId="0" borderId="2" xfId="0" applyNumberFormat="1" applyFont="1" applyBorder="1" applyAlignment="1">
      <alignment horizontal="center" vertical="center"/>
    </xf>
    <xf numFmtId="303" fontId="2" fillId="0" borderId="2" xfId="0" applyNumberFormat="1" applyFont="1" applyBorder="1" applyAlignment="1">
      <alignment horizontal="center" vertical="center"/>
    </xf>
    <xf numFmtId="300" fontId="2" fillId="0" borderId="2" xfId="0" applyNumberFormat="1" applyFont="1" applyBorder="1" applyAlignment="1">
      <alignment horizontal="center" vertical="center" shrinkToFit="1"/>
    </xf>
    <xf numFmtId="300" fontId="2" fillId="0" borderId="3" xfId="0" applyNumberFormat="1" applyFont="1" applyBorder="1" applyAlignment="1">
      <alignment horizontal="center" vertical="center" shrinkToFit="1"/>
    </xf>
    <xf numFmtId="299" fontId="2" fillId="4" borderId="2" xfId="0" applyNumberFormat="1" applyFont="1" applyFill="1" applyBorder="1" applyAlignment="1">
      <alignment horizontal="center" vertical="center" wrapText="1"/>
    </xf>
    <xf numFmtId="183" fontId="2" fillId="0" borderId="3" xfId="0" applyNumberFormat="1" applyFont="1" applyBorder="1" applyAlignment="1">
      <alignment horizontal="center" vertical="center" shrinkToFit="1"/>
    </xf>
    <xf numFmtId="183" fontId="2" fillId="0" borderId="2" xfId="0" applyNumberFormat="1" applyFont="1" applyBorder="1" applyAlignment="1">
      <alignment horizontal="center" vertical="center" shrinkToFit="1"/>
    </xf>
    <xf numFmtId="183" fontId="2" fillId="4" borderId="10" xfId="0" applyNumberFormat="1" applyFont="1" applyFill="1" applyBorder="1" applyAlignment="1">
      <alignment horizontal="center" vertical="center" shrinkToFit="1"/>
    </xf>
    <xf numFmtId="10" fontId="2" fillId="0" borderId="2" xfId="0" applyNumberFormat="1" applyFont="1" applyBorder="1" applyAlignment="1">
      <alignment horizontal="center" vertical="center" shrinkToFit="1"/>
    </xf>
    <xf numFmtId="299" fontId="11" fillId="0" borderId="0" xfId="1605" applyNumberFormat="1" applyFont="1" applyAlignment="1">
      <alignment vertical="center"/>
    </xf>
    <xf numFmtId="299" fontId="12" fillId="0" borderId="0" xfId="1605" applyNumberFormat="1" applyFont="1" applyAlignment="1">
      <alignment horizontal="center" vertical="center"/>
    </xf>
    <xf numFmtId="299" fontId="12" fillId="0" borderId="0" xfId="1605" applyNumberFormat="1" applyFont="1" applyAlignment="1">
      <alignment vertical="center"/>
    </xf>
    <xf numFmtId="299" fontId="12" fillId="0" borderId="0" xfId="350" applyNumberFormat="1" applyFont="1" applyAlignment="1">
      <alignment vertical="center"/>
    </xf>
    <xf numFmtId="14" fontId="12" fillId="0" borderId="0" xfId="350" applyNumberFormat="1" applyFont="1" applyAlignment="1">
      <alignment vertical="center"/>
    </xf>
    <xf numFmtId="299" fontId="12" fillId="2" borderId="0" xfId="1605" applyNumberFormat="1" applyFont="1" applyFill="1" applyAlignment="1">
      <alignment vertical="center"/>
    </xf>
    <xf numFmtId="0" fontId="13" fillId="0" borderId="0" xfId="1323" applyFont="1" applyAlignment="1" applyProtection="1">
      <alignment vertical="center"/>
      <protection hidden="1"/>
    </xf>
    <xf numFmtId="299" fontId="11" fillId="0" borderId="0" xfId="1605" applyNumberFormat="1" applyFont="1" applyAlignment="1">
      <alignment horizontal="center" vertical="center" wrapText="1"/>
    </xf>
    <xf numFmtId="299" fontId="12" fillId="0" borderId="4" xfId="1605" applyNumberFormat="1" applyFont="1" applyBorder="1" applyAlignment="1">
      <alignment horizontal="center" vertical="center"/>
    </xf>
    <xf numFmtId="299" fontId="12" fillId="0" borderId="2" xfId="1605" applyNumberFormat="1" applyFont="1" applyBorder="1" applyAlignment="1">
      <alignment horizontal="center" vertical="center" wrapText="1"/>
    </xf>
    <xf numFmtId="299" fontId="2" fillId="0" borderId="8" xfId="1605" applyNumberFormat="1" applyFont="1" applyBorder="1" applyAlignment="1">
      <alignment horizontal="center" vertical="center" wrapText="1"/>
    </xf>
    <xf numFmtId="299" fontId="12" fillId="0" borderId="9" xfId="1605" applyNumberFormat="1" applyFont="1" applyBorder="1" applyAlignment="1">
      <alignment horizontal="center" vertical="center" wrapText="1"/>
    </xf>
    <xf numFmtId="0" fontId="12" fillId="0" borderId="2" xfId="1605" applyNumberFormat="1" applyFont="1" applyBorder="1" applyAlignment="1">
      <alignment horizontal="center" vertical="center"/>
    </xf>
    <xf numFmtId="49" fontId="12" fillId="0" borderId="2" xfId="1605" applyNumberFormat="1" applyFont="1" applyBorder="1" applyAlignment="1">
      <alignment horizontal="center" vertical="center"/>
    </xf>
    <xf numFmtId="49" fontId="12" fillId="0" borderId="10" xfId="1605" applyNumberFormat="1" applyFont="1" applyBorder="1" applyAlignment="1">
      <alignment horizontal="center" vertical="center" wrapText="1"/>
    </xf>
    <xf numFmtId="49" fontId="12" fillId="0" borderId="4" xfId="1605" applyNumberFormat="1" applyFont="1" applyBorder="1" applyAlignment="1">
      <alignment horizontal="center" vertical="center" wrapText="1"/>
    </xf>
    <xf numFmtId="49" fontId="2" fillId="0" borderId="4" xfId="1605" applyNumberFormat="1" applyFont="1" applyBorder="1" applyAlignment="1">
      <alignment horizontal="center" vertical="center" wrapText="1"/>
    </xf>
    <xf numFmtId="303" fontId="12" fillId="0" borderId="2" xfId="1605" applyNumberFormat="1" applyFont="1" applyBorder="1" applyAlignment="1">
      <alignment horizontal="center" vertical="center"/>
    </xf>
    <xf numFmtId="183" fontId="12" fillId="0" borderId="2" xfId="1605" applyNumberFormat="1" applyFont="1" applyBorder="1" applyAlignment="1">
      <alignment horizontal="center" vertical="center" shrinkToFit="1"/>
    </xf>
    <xf numFmtId="0" fontId="14" fillId="0" borderId="4" xfId="1605" applyNumberFormat="1" applyFont="1" applyFill="1" applyBorder="1" applyAlignment="1" applyProtection="1">
      <alignment horizontal="center" vertical="center" wrapText="1"/>
    </xf>
    <xf numFmtId="49" fontId="14" fillId="0" borderId="4" xfId="1605" applyNumberFormat="1" applyFont="1" applyFill="1" applyBorder="1" applyAlignment="1">
      <alignment horizontal="left" vertical="center" wrapText="1"/>
    </xf>
    <xf numFmtId="305" fontId="14" fillId="0" borderId="4" xfId="1605" applyNumberFormat="1" applyFont="1" applyFill="1" applyBorder="1" applyAlignment="1">
      <alignment horizontal="left" vertical="center" wrapText="1"/>
    </xf>
    <xf numFmtId="305" fontId="14" fillId="0" borderId="4" xfId="350" applyNumberFormat="1" applyFont="1" applyBorder="1" applyAlignment="1">
      <alignment horizontal="center" vertical="center" wrapText="1"/>
    </xf>
    <xf numFmtId="305" fontId="14" fillId="0" borderId="4" xfId="350" applyNumberFormat="1" applyFont="1" applyBorder="1" applyAlignment="1">
      <alignment horizontal="right" vertical="center" wrapText="1"/>
    </xf>
    <xf numFmtId="0" fontId="14" fillId="0" borderId="4" xfId="1605" applyNumberFormat="1" applyFont="1" applyFill="1" applyBorder="1" applyAlignment="1">
      <alignment horizontal="center" vertical="center" wrapText="1"/>
    </xf>
    <xf numFmtId="299" fontId="12" fillId="0" borderId="5" xfId="1605" applyNumberFormat="1" applyFont="1" applyBorder="1" applyAlignment="1">
      <alignment horizontal="center" vertical="center"/>
    </xf>
    <xf numFmtId="299" fontId="12" fillId="0" borderId="1" xfId="1605" applyNumberFormat="1" applyFont="1" applyBorder="1" applyAlignment="1">
      <alignment horizontal="center" vertical="center"/>
    </xf>
    <xf numFmtId="299" fontId="12" fillId="0" borderId="6" xfId="1605" applyNumberFormat="1" applyFont="1" applyBorder="1" applyAlignment="1">
      <alignment horizontal="center" vertical="center"/>
    </xf>
    <xf numFmtId="305" fontId="12" fillId="0" borderId="6" xfId="1605" applyNumberFormat="1" applyFont="1" applyBorder="1" applyAlignment="1">
      <alignment horizontal="center" vertical="center"/>
    </xf>
    <xf numFmtId="305" fontId="12" fillId="0" borderId="6" xfId="1605" applyNumberFormat="1" applyFont="1" applyBorder="1" applyAlignment="1">
      <alignment horizontal="right" vertical="center"/>
    </xf>
    <xf numFmtId="305" fontId="12" fillId="0" borderId="7" xfId="350" applyNumberFormat="1" applyFont="1" applyBorder="1" applyAlignment="1">
      <alignment horizontal="right" vertical="center" wrapText="1"/>
    </xf>
    <xf numFmtId="14" fontId="12" fillId="0" borderId="0" xfId="1605" applyNumberFormat="1" applyFont="1" applyAlignment="1">
      <alignment horizontal="center" vertical="center"/>
    </xf>
    <xf numFmtId="299" fontId="2" fillId="4" borderId="2" xfId="1605" applyNumberFormat="1" applyFont="1" applyFill="1" applyBorder="1" applyAlignment="1">
      <alignment horizontal="center" vertical="center" wrapText="1"/>
    </xf>
    <xf numFmtId="14" fontId="12" fillId="0" borderId="2" xfId="1605" applyNumberFormat="1" applyFont="1" applyFill="1" applyBorder="1" applyAlignment="1">
      <alignment horizontal="center" vertical="center" wrapText="1"/>
    </xf>
    <xf numFmtId="299" fontId="12" fillId="0" borderId="2" xfId="1605" applyNumberFormat="1" applyFont="1" applyFill="1" applyBorder="1" applyAlignment="1">
      <alignment horizontal="center" vertical="center" wrapText="1"/>
    </xf>
    <xf numFmtId="183" fontId="12" fillId="4" borderId="10" xfId="1605" applyNumberFormat="1" applyFont="1" applyFill="1" applyBorder="1" applyAlignment="1">
      <alignment horizontal="center" vertical="center" shrinkToFit="1"/>
    </xf>
    <xf numFmtId="300" fontId="12" fillId="0" borderId="10" xfId="1605" applyNumberFormat="1" applyFont="1" applyFill="1" applyBorder="1" applyAlignment="1">
      <alignment horizontal="center" vertical="center" shrinkToFit="1"/>
    </xf>
    <xf numFmtId="183" fontId="12" fillId="0" borderId="10" xfId="1605" applyNumberFormat="1" applyFont="1" applyFill="1" applyBorder="1" applyAlignment="1">
      <alignment horizontal="center" vertical="center" shrinkToFit="1"/>
    </xf>
    <xf numFmtId="10" fontId="12" fillId="0" borderId="2" xfId="1605" applyNumberFormat="1" applyFont="1" applyBorder="1" applyAlignment="1">
      <alignment horizontal="center" vertical="center" shrinkToFit="1"/>
    </xf>
    <xf numFmtId="300" fontId="14" fillId="0" borderId="4" xfId="350" applyNumberFormat="1" applyFont="1" applyBorder="1" applyAlignment="1">
      <alignment horizontal="center" vertical="center" wrapText="1"/>
    </xf>
    <xf numFmtId="183" fontId="14" fillId="0" borderId="4" xfId="350" applyNumberFormat="1" applyFont="1" applyBorder="1" applyAlignment="1">
      <alignment horizontal="right" vertical="center" wrapText="1"/>
    </xf>
    <xf numFmtId="303" fontId="14" fillId="0" borderId="4" xfId="1605" applyNumberFormat="1" applyFont="1" applyFill="1" applyBorder="1" applyAlignment="1">
      <alignment horizontal="center" vertical="center" wrapText="1"/>
    </xf>
    <xf numFmtId="305" fontId="14" fillId="0" borderId="4" xfId="1605" applyNumberFormat="1" applyFont="1" applyFill="1" applyBorder="1" applyAlignment="1">
      <alignment horizontal="right" vertical="center" wrapText="1"/>
    </xf>
    <xf numFmtId="303" fontId="14" fillId="0" borderId="4" xfId="1605" applyNumberFormat="1" applyFont="1" applyFill="1" applyBorder="1" applyAlignment="1">
      <alignment horizontal="right" vertical="center" wrapText="1"/>
    </xf>
    <xf numFmtId="14" fontId="12" fillId="0" borderId="7" xfId="350" applyNumberFormat="1" applyFont="1" applyBorder="1" applyAlignment="1">
      <alignment horizontal="right" vertical="center" wrapText="1"/>
    </xf>
    <xf numFmtId="299" fontId="12" fillId="0" borderId="7" xfId="350" applyNumberFormat="1" applyFont="1" applyBorder="1" applyAlignment="1">
      <alignment horizontal="right" vertical="center" wrapText="1"/>
    </xf>
    <xf numFmtId="305" fontId="12" fillId="0" borderId="7" xfId="1605" applyNumberFormat="1" applyFont="1" applyBorder="1" applyAlignment="1">
      <alignment horizontal="right" vertical="center"/>
    </xf>
    <xf numFmtId="14" fontId="12" fillId="0" borderId="0" xfId="1605" applyNumberFormat="1" applyFont="1" applyAlignment="1">
      <alignment vertical="center"/>
    </xf>
    <xf numFmtId="299" fontId="11" fillId="2" borderId="0" xfId="1605" applyNumberFormat="1" applyFont="1" applyFill="1" applyAlignment="1">
      <alignment vertical="center"/>
    </xf>
    <xf numFmtId="299" fontId="12" fillId="0" borderId="0" xfId="1605" applyNumberFormat="1" applyFont="1" applyAlignment="1">
      <alignment horizontal="right" vertical="center"/>
    </xf>
    <xf numFmtId="299" fontId="2" fillId="0" borderId="0" xfId="1605" applyNumberFormat="1" applyFont="1" applyAlignment="1">
      <alignment horizontal="right" vertical="center"/>
    </xf>
    <xf numFmtId="299" fontId="12" fillId="2" borderId="0" xfId="1605" applyNumberFormat="1" applyFont="1" applyFill="1" applyAlignment="1">
      <alignment horizontal="center" vertical="center"/>
    </xf>
    <xf numFmtId="299" fontId="2" fillId="2" borderId="0" xfId="1605" applyNumberFormat="1" applyFont="1" applyFill="1" applyAlignment="1" applyProtection="1">
      <alignment horizontal="center" vertical="center"/>
    </xf>
    <xf numFmtId="299" fontId="12" fillId="0" borderId="7" xfId="1605" applyNumberFormat="1" applyFont="1" applyBorder="1" applyAlignment="1">
      <alignment vertical="center"/>
    </xf>
    <xf numFmtId="299" fontId="2" fillId="2" borderId="0" xfId="1605" applyNumberFormat="1" applyFont="1" applyFill="1" applyAlignment="1">
      <alignment vertical="center"/>
    </xf>
    <xf numFmtId="299" fontId="2" fillId="0" borderId="4" xfId="0" applyNumberFormat="1" applyFont="1" applyFill="1" applyBorder="1" applyAlignment="1">
      <alignment horizontal="center" vertical="center"/>
    </xf>
    <xf numFmtId="299" fontId="2" fillId="0" borderId="2" xfId="0" applyNumberFormat="1" applyFont="1" applyFill="1" applyBorder="1" applyAlignment="1">
      <alignment horizontal="center" vertical="center"/>
    </xf>
    <xf numFmtId="299" fontId="2" fillId="0" borderId="4"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xf>
    <xf numFmtId="0" fontId="2" fillId="0" borderId="10" xfId="0" applyNumberFormat="1" applyFont="1" applyFill="1" applyBorder="1" applyAlignment="1">
      <alignment horizontal="center" vertical="center"/>
    </xf>
    <xf numFmtId="303" fontId="2" fillId="0" borderId="10" xfId="0" applyNumberFormat="1" applyFont="1" applyFill="1" applyBorder="1" applyAlignment="1">
      <alignment horizontal="center" vertical="center"/>
    </xf>
    <xf numFmtId="299" fontId="4" fillId="0" borderId="4" xfId="0" applyNumberFormat="1" applyFont="1" applyFill="1" applyBorder="1" applyAlignment="1">
      <alignment horizontal="center" vertical="center"/>
    </xf>
    <xf numFmtId="303" fontId="2" fillId="0" borderId="10" xfId="0" applyNumberFormat="1" applyFont="1" applyBorder="1" applyAlignment="1">
      <alignment horizontal="center" vertical="center" wrapText="1"/>
    </xf>
    <xf numFmtId="10" fontId="2" fillId="0" borderId="10" xfId="0" applyNumberFormat="1" applyFont="1" applyBorder="1" applyAlignment="1">
      <alignment horizontal="center" vertical="center" shrinkToFit="1"/>
    </xf>
    <xf numFmtId="0" fontId="2" fillId="0" borderId="10" xfId="0" applyNumberFormat="1" applyFont="1" applyBorder="1" applyAlignment="1">
      <alignment horizontal="center" vertical="center"/>
    </xf>
    <xf numFmtId="49" fontId="2" fillId="0" borderId="10" xfId="0" applyNumberFormat="1" applyFont="1" applyBorder="1" applyAlignment="1">
      <alignment horizontal="left" vertical="center"/>
    </xf>
    <xf numFmtId="49" fontId="2" fillId="0" borderId="10" xfId="0" applyNumberFormat="1" applyFont="1" applyFill="1" applyBorder="1" applyAlignment="1">
      <alignment horizontal="left" vertical="center" wrapText="1"/>
    </xf>
    <xf numFmtId="0" fontId="2" fillId="0" borderId="10" xfId="0" applyNumberFormat="1" applyFont="1" applyFill="1" applyBorder="1" applyAlignment="1">
      <alignment horizontal="center" vertical="center" wrapText="1"/>
    </xf>
    <xf numFmtId="300" fontId="2" fillId="0" borderId="10" xfId="0" applyNumberFormat="1" applyFont="1" applyFill="1" applyBorder="1" applyAlignment="1">
      <alignment horizontal="center" vertical="center" shrinkToFit="1"/>
    </xf>
    <xf numFmtId="49" fontId="2" fillId="0" borderId="10" xfId="0" applyNumberFormat="1" applyFont="1" applyFill="1" applyBorder="1" applyAlignment="1">
      <alignment horizontal="left" vertical="center"/>
    </xf>
    <xf numFmtId="10" fontId="2" fillId="0" borderId="10" xfId="0" applyNumberFormat="1" applyFont="1" applyFill="1" applyBorder="1" applyAlignment="1">
      <alignment horizontal="right" vertical="center" shrinkToFit="1"/>
    </xf>
    <xf numFmtId="10" fontId="5" fillId="0" borderId="4" xfId="0" applyNumberFormat="1" applyFont="1" applyFill="1" applyBorder="1" applyAlignment="1">
      <alignment horizontal="right" vertical="center" wrapText="1"/>
    </xf>
    <xf numFmtId="299" fontId="2" fillId="0" borderId="7" xfId="0" applyNumberFormat="1" applyFont="1" applyFill="1" applyBorder="1" applyAlignment="1">
      <alignment horizontal="center" vertical="center" wrapText="1"/>
    </xf>
    <xf numFmtId="183" fontId="2" fillId="0" borderId="10" xfId="0" applyNumberFormat="1" applyFont="1" applyBorder="1" applyAlignment="1">
      <alignment horizontal="right" vertical="center" shrinkToFit="1"/>
    </xf>
    <xf numFmtId="183" fontId="2" fillId="4" borderId="10" xfId="0" applyNumberFormat="1" applyFont="1" applyFill="1" applyBorder="1" applyAlignment="1">
      <alignment horizontal="right" vertical="center" shrinkToFit="1"/>
    </xf>
    <xf numFmtId="10" fontId="2" fillId="0" borderId="10" xfId="0" applyNumberFormat="1" applyFont="1" applyBorder="1" applyAlignment="1">
      <alignment horizontal="right" vertical="center" shrinkToFit="1"/>
    </xf>
    <xf numFmtId="49" fontId="4" fillId="0" borderId="4" xfId="0" applyNumberFormat="1" applyFont="1" applyFill="1" applyBorder="1" applyAlignment="1" applyProtection="1">
      <alignment horizontal="center" vertical="center"/>
    </xf>
    <xf numFmtId="299" fontId="2" fillId="0" borderId="4" xfId="0" applyNumberFormat="1" applyFont="1" applyBorder="1" applyAlignment="1">
      <alignment horizontal="left" vertical="center"/>
    </xf>
    <xf numFmtId="299" fontId="5" fillId="0" borderId="4" xfId="1323" applyNumberFormat="1" applyFont="1" applyBorder="1" applyAlignment="1" applyProtection="1">
      <alignment vertical="center"/>
    </xf>
    <xf numFmtId="299" fontId="5" fillId="0" borderId="4" xfId="0" applyNumberFormat="1" applyFont="1" applyBorder="1" applyAlignment="1">
      <alignment vertical="center"/>
    </xf>
    <xf numFmtId="0" fontId="15" fillId="0" borderId="0" xfId="25" applyFont="1"/>
    <xf numFmtId="0" fontId="16" fillId="0" borderId="0" xfId="25" applyFont="1" applyAlignment="1">
      <alignment vertical="center"/>
    </xf>
    <xf numFmtId="0" fontId="2" fillId="0" borderId="0" xfId="25" applyFont="1" applyAlignment="1">
      <alignment horizontal="center" vertical="center"/>
    </xf>
    <xf numFmtId="0" fontId="2" fillId="0" borderId="0" xfId="0" applyFont="1" applyFill="1" applyAlignment="1">
      <alignment vertical="center"/>
    </xf>
    <xf numFmtId="0" fontId="2" fillId="0" borderId="0" xfId="25" applyFont="1" applyAlignment="1">
      <alignment vertical="center"/>
    </xf>
    <xf numFmtId="0" fontId="17" fillId="0" borderId="0" xfId="25" applyFont="1"/>
    <xf numFmtId="0" fontId="8" fillId="0" borderId="0" xfId="25" applyFont="1"/>
    <xf numFmtId="183" fontId="8" fillId="0" borderId="0" xfId="1679" applyFont="1" applyFill="1"/>
    <xf numFmtId="0" fontId="8" fillId="2" borderId="0" xfId="25" applyFont="1" applyFill="1"/>
    <xf numFmtId="0" fontId="18" fillId="0" borderId="0" xfId="414" applyFont="1" applyFill="1" applyAlignment="1" applyProtection="1">
      <alignment horizontal="centerContinuous"/>
    </xf>
    <xf numFmtId="0" fontId="18" fillId="0" borderId="0" xfId="25" applyFont="1" applyAlignment="1">
      <alignment horizontal="centerContinuous"/>
    </xf>
    <xf numFmtId="0" fontId="19" fillId="0" borderId="0" xfId="25" applyFont="1" applyAlignment="1">
      <alignment horizontal="centerContinuous" vertical="center"/>
    </xf>
    <xf numFmtId="0" fontId="16" fillId="0" borderId="0" xfId="25" applyFont="1" applyAlignment="1">
      <alignment horizontal="centerContinuous" vertical="center"/>
    </xf>
    <xf numFmtId="0" fontId="2" fillId="0" borderId="0" xfId="25" applyFont="1" applyAlignment="1">
      <alignment horizontal="left"/>
    </xf>
    <xf numFmtId="0" fontId="16" fillId="0" borderId="0" xfId="25" applyFont="1" applyAlignment="1">
      <alignment horizontal="left"/>
    </xf>
    <xf numFmtId="0" fontId="2" fillId="0" borderId="4" xfId="1634" applyFont="1" applyBorder="1" applyAlignment="1">
      <alignment horizontal="center" vertical="center" wrapText="1"/>
    </xf>
    <xf numFmtId="0" fontId="2" fillId="0" borderId="2" xfId="1634" applyFont="1" applyBorder="1" applyAlignment="1">
      <alignment horizontal="center" vertical="center" wrapText="1"/>
    </xf>
    <xf numFmtId="0" fontId="2" fillId="0" borderId="7" xfId="1634" applyFont="1" applyBorder="1" applyAlignment="1">
      <alignment horizontal="center" vertical="center" wrapText="1"/>
    </xf>
    <xf numFmtId="239" fontId="2" fillId="0" borderId="4" xfId="0" applyNumberFormat="1" applyFont="1" applyFill="1" applyBorder="1" applyAlignment="1" applyProtection="1">
      <alignment horizontal="center" vertical="center"/>
    </xf>
    <xf numFmtId="183" fontId="2" fillId="0" borderId="4" xfId="33" applyFont="1" applyFill="1" applyBorder="1" applyAlignment="1">
      <alignment horizontal="left" shrinkToFit="1"/>
    </xf>
    <xf numFmtId="183" fontId="2" fillId="0" borderId="4" xfId="1257" applyFont="1" applyFill="1" applyBorder="1" applyAlignment="1">
      <alignment horizontal="center"/>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shrinkToFit="1"/>
    </xf>
    <xf numFmtId="0" fontId="2" fillId="0" borderId="4" xfId="0" applyFont="1" applyFill="1" applyBorder="1" applyAlignment="1">
      <alignment horizontal="center" vertical="center"/>
    </xf>
    <xf numFmtId="0" fontId="2" fillId="0" borderId="4" xfId="25" applyFont="1" applyBorder="1" applyAlignment="1">
      <alignment vertical="center"/>
    </xf>
    <xf numFmtId="4" fontId="2" fillId="0" borderId="4" xfId="25" applyNumberFormat="1" applyFont="1" applyBorder="1" applyAlignment="1">
      <alignment vertical="center"/>
    </xf>
    <xf numFmtId="0" fontId="2" fillId="0" borderId="0" xfId="25" applyFont="1"/>
    <xf numFmtId="0" fontId="2" fillId="0" borderId="0" xfId="25" applyFont="1" applyAlignment="1">
      <alignment horizontal="left" vertical="center"/>
    </xf>
    <xf numFmtId="0" fontId="2" fillId="0" borderId="4" xfId="1634" applyFont="1" applyBorder="1" applyAlignment="1">
      <alignment horizontal="center" vertical="center"/>
    </xf>
    <xf numFmtId="0" fontId="15" fillId="0" borderId="0" xfId="25" applyFont="1" applyAlignment="1">
      <alignment horizontal="centerContinuous"/>
    </xf>
    <xf numFmtId="0" fontId="2" fillId="0" borderId="8" xfId="1634" applyFont="1" applyBorder="1" applyAlignment="1">
      <alignment horizontal="center" vertical="center"/>
    </xf>
    <xf numFmtId="0" fontId="2" fillId="0" borderId="9" xfId="1634" applyFont="1" applyBorder="1" applyAlignment="1">
      <alignment horizontal="center" vertical="center"/>
    </xf>
    <xf numFmtId="2" fontId="2" fillId="0" borderId="8" xfId="25" applyNumberFormat="1" applyFont="1" applyBorder="1" applyAlignment="1">
      <alignment horizontal="center" vertical="center"/>
    </xf>
    <xf numFmtId="2" fontId="2" fillId="0" borderId="4" xfId="25" applyNumberFormat="1" applyFont="1" applyBorder="1" applyAlignment="1">
      <alignment horizontal="center" vertical="center"/>
    </xf>
    <xf numFmtId="183" fontId="15" fillId="0" borderId="0" xfId="1679" applyFont="1" applyFill="1" applyBorder="1" applyAlignment="1">
      <alignment horizontal="centerContinuous"/>
    </xf>
    <xf numFmtId="0" fontId="15" fillId="2" borderId="0" xfId="25" applyFont="1" applyFill="1"/>
    <xf numFmtId="183" fontId="16" fillId="0" borderId="0" xfId="1679" applyFont="1" applyFill="1" applyAlignment="1">
      <alignment horizontal="centerContinuous" vertical="center"/>
    </xf>
    <xf numFmtId="0" fontId="16" fillId="0" borderId="0" xfId="25" applyFont="1" applyAlignment="1">
      <alignment horizontal="left" vertical="center"/>
    </xf>
    <xf numFmtId="0" fontId="16" fillId="2" borderId="0" xfId="25" applyFont="1" applyFill="1" applyAlignment="1">
      <alignment vertical="center"/>
    </xf>
    <xf numFmtId="0" fontId="16" fillId="0" borderId="0" xfId="25" applyFont="1" applyAlignment="1">
      <alignment horizontal="right" vertical="center"/>
    </xf>
    <xf numFmtId="183" fontId="16" fillId="0" borderId="0" xfId="1679" applyFont="1" applyFill="1" applyAlignment="1">
      <alignment vertical="center"/>
    </xf>
    <xf numFmtId="2" fontId="2" fillId="0" borderId="9" xfId="25" applyNumberFormat="1" applyFont="1" applyBorder="1" applyAlignment="1">
      <alignment horizontal="center" vertical="center"/>
    </xf>
    <xf numFmtId="0" fontId="2" fillId="0" borderId="2" xfId="0" applyFont="1" applyFill="1" applyBorder="1" applyAlignment="1">
      <alignment horizontal="center" vertical="center" wrapText="1"/>
    </xf>
    <xf numFmtId="0" fontId="2" fillId="0" borderId="8" xfId="25" applyFont="1" applyBorder="1" applyAlignment="1">
      <alignment horizontal="center" vertical="center" wrapText="1"/>
    </xf>
    <xf numFmtId="0" fontId="2" fillId="0" borderId="11" xfId="25" applyFont="1" applyBorder="1" applyAlignment="1">
      <alignment horizontal="center" vertical="center" wrapText="1"/>
    </xf>
    <xf numFmtId="0" fontId="2" fillId="0" borderId="9" xfId="25" applyFont="1" applyBorder="1" applyAlignment="1">
      <alignment horizontal="center" vertical="center" wrapText="1"/>
    </xf>
    <xf numFmtId="0" fontId="2" fillId="0" borderId="2" xfId="25" applyFont="1" applyBorder="1" applyAlignment="1">
      <alignment horizontal="center" vertical="center" wrapText="1"/>
    </xf>
    <xf numFmtId="0" fontId="2" fillId="0" borderId="4" xfId="25" applyFont="1" applyBorder="1" applyAlignment="1">
      <alignment horizontal="center" vertical="center"/>
    </xf>
    <xf numFmtId="0" fontId="2" fillId="2" borderId="0" xfId="25" applyFont="1" applyFill="1" applyAlignment="1">
      <alignment horizontal="center" vertical="center"/>
    </xf>
    <xf numFmtId="0" fontId="2" fillId="0" borderId="7" xfId="0" applyFont="1" applyFill="1" applyBorder="1" applyAlignment="1">
      <alignment horizontal="center" vertical="center" wrapText="1"/>
    </xf>
    <xf numFmtId="0" fontId="2" fillId="0" borderId="4" xfId="25" applyFont="1" applyBorder="1" applyAlignment="1">
      <alignment horizontal="center" vertical="center" wrapText="1"/>
    </xf>
    <xf numFmtId="183" fontId="2" fillId="0" borderId="4" xfId="1679" applyFont="1" applyFill="1" applyBorder="1" applyAlignment="1">
      <alignment horizontal="center" vertical="center" wrapText="1"/>
    </xf>
    <xf numFmtId="0" fontId="2" fillId="0" borderId="7" xfId="25" applyFont="1" applyBorder="1" applyAlignment="1">
      <alignment horizontal="center" vertical="center" wrapText="1"/>
    </xf>
    <xf numFmtId="0" fontId="2" fillId="0" borderId="4" xfId="0" applyFont="1" applyFill="1" applyBorder="1" applyAlignment="1">
      <alignment vertical="center"/>
    </xf>
    <xf numFmtId="0" fontId="2" fillId="2" borderId="0" xfId="25" applyFont="1" applyFill="1" applyAlignment="1">
      <alignment vertical="center"/>
    </xf>
    <xf numFmtId="183" fontId="17" fillId="0" borderId="0" xfId="1679" applyFont="1" applyFill="1"/>
    <xf numFmtId="0" fontId="17" fillId="2" borderId="0" xfId="25" applyFont="1" applyFill="1"/>
    <xf numFmtId="0" fontId="2" fillId="2" borderId="0" xfId="0" applyFont="1" applyFill="1" applyAlignment="1">
      <alignment vertical="center"/>
    </xf>
    <xf numFmtId="0"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300" fontId="2" fillId="0" borderId="10" xfId="0" applyNumberFormat="1" applyFont="1" applyBorder="1" applyAlignment="1">
      <alignment horizontal="center" vertical="center" shrinkToFit="1"/>
    </xf>
    <xf numFmtId="299" fontId="2" fillId="0" borderId="7" xfId="0" applyNumberFormat="1" applyFont="1" applyBorder="1" applyAlignment="1">
      <alignment horizontal="left" vertical="center"/>
    </xf>
    <xf numFmtId="299" fontId="2" fillId="0" borderId="7" xfId="0" applyNumberFormat="1" applyFont="1" applyBorder="1" applyAlignment="1">
      <alignment horizontal="center" vertical="center" wrapText="1"/>
    </xf>
    <xf numFmtId="299" fontId="2" fillId="2" borderId="0" xfId="0" applyNumberFormat="1" applyFont="1" applyFill="1" applyBorder="1" applyAlignment="1">
      <alignment vertical="center"/>
    </xf>
    <xf numFmtId="0" fontId="2" fillId="0" borderId="2" xfId="0" applyNumberFormat="1" applyFont="1" applyFill="1" applyBorder="1" applyAlignment="1">
      <alignment horizontal="center" vertical="center"/>
    </xf>
    <xf numFmtId="303" fontId="2" fillId="0" borderId="2" xfId="0" applyNumberFormat="1" applyFont="1" applyFill="1" applyBorder="1" applyAlignment="1">
      <alignment horizontal="center" vertical="center"/>
    </xf>
    <xf numFmtId="49" fontId="2" fillId="0" borderId="10" xfId="0" applyNumberFormat="1" applyFont="1" applyFill="1" applyBorder="1" applyAlignment="1">
      <alignment horizontal="center" vertical="center" wrapText="1"/>
    </xf>
    <xf numFmtId="299" fontId="2" fillId="0" borderId="7" xfId="0" applyNumberFormat="1" applyFont="1" applyFill="1" applyBorder="1" applyAlignment="1">
      <alignment horizontal="center" vertical="center"/>
    </xf>
    <xf numFmtId="299" fontId="2" fillId="0" borderId="8" xfId="0" applyNumberFormat="1" applyFont="1" applyFill="1" applyBorder="1" applyAlignment="1">
      <alignment horizontal="center" vertical="center" wrapText="1"/>
    </xf>
    <xf numFmtId="299" fontId="2" fillId="0" borderId="9" xfId="0" applyNumberFormat="1" applyFont="1" applyFill="1" applyBorder="1" applyAlignment="1">
      <alignment horizontal="center" vertical="center" wrapText="1"/>
    </xf>
    <xf numFmtId="300" fontId="2" fillId="0" borderId="2" xfId="0" applyNumberFormat="1" applyFont="1" applyFill="1" applyBorder="1" applyAlignment="1">
      <alignment horizontal="center" vertical="center" shrinkToFit="1"/>
    </xf>
    <xf numFmtId="49" fontId="2" fillId="0" borderId="12" xfId="0" applyNumberFormat="1" applyFont="1" applyFill="1" applyBorder="1" applyAlignment="1">
      <alignment horizontal="center" vertical="center" wrapText="1"/>
    </xf>
    <xf numFmtId="303" fontId="2" fillId="0" borderId="10" xfId="0" applyNumberFormat="1" applyFont="1" applyFill="1" applyBorder="1" applyAlignment="1">
      <alignment horizontal="center" vertical="center" wrapText="1"/>
    </xf>
    <xf numFmtId="49" fontId="2" fillId="0" borderId="2" xfId="0" applyNumberFormat="1" applyFont="1" applyBorder="1" applyAlignment="1">
      <alignment horizontal="left" vertical="center"/>
    </xf>
    <xf numFmtId="299" fontId="2" fillId="0" borderId="0" xfId="0" applyNumberFormat="1" applyFont="1" applyFill="1" applyAlignment="1">
      <alignment vertical="center"/>
    </xf>
    <xf numFmtId="299" fontId="2" fillId="0" borderId="0" xfId="0" applyNumberFormat="1" applyFont="1" applyFill="1" applyAlignment="1">
      <alignment horizontal="center" vertical="center"/>
    </xf>
    <xf numFmtId="49" fontId="2" fillId="0" borderId="2" xfId="0" applyNumberFormat="1" applyFont="1" applyFill="1" applyBorder="1" applyAlignment="1">
      <alignment horizontal="left" vertical="center"/>
    </xf>
    <xf numFmtId="0" fontId="2" fillId="0" borderId="4" xfId="0" applyFont="1" applyFill="1" applyBorder="1" applyAlignment="1">
      <alignment horizontal="left" vertical="center" wrapText="1"/>
    </xf>
    <xf numFmtId="0" fontId="2" fillId="0" borderId="4" xfId="0" applyFont="1" applyFill="1" applyBorder="1" applyAlignment="1">
      <alignment vertical="center" wrapText="1"/>
    </xf>
    <xf numFmtId="0" fontId="10" fillId="0" borderId="4" xfId="0" applyFont="1" applyBorder="1" applyAlignment="1">
      <alignment horizontal="center" vertical="center"/>
    </xf>
    <xf numFmtId="49" fontId="2" fillId="0" borderId="4" xfId="243" applyNumberFormat="1" applyFont="1" applyBorder="1" applyAlignment="1">
      <alignment horizontal="center" vertical="center"/>
    </xf>
    <xf numFmtId="0" fontId="2" fillId="0" borderId="4" xfId="243" applyFont="1" applyBorder="1" applyAlignment="1">
      <alignment vertical="center" wrapText="1"/>
    </xf>
    <xf numFmtId="0" fontId="2" fillId="0" borderId="4" xfId="0" applyFont="1" applyBorder="1" applyAlignment="1">
      <alignment vertical="center"/>
    </xf>
    <xf numFmtId="0" fontId="10" fillId="0" borderId="4" xfId="0" applyFont="1" applyFill="1" applyBorder="1" applyAlignment="1">
      <alignment horizontal="left" vertical="center" wrapText="1"/>
    </xf>
    <xf numFmtId="183" fontId="2" fillId="0" borderId="10" xfId="0" applyNumberFormat="1" applyFont="1" applyFill="1" applyBorder="1" applyAlignment="1">
      <alignment horizontal="center" vertical="center" shrinkToFit="1"/>
    </xf>
    <xf numFmtId="0" fontId="12" fillId="0" borderId="4" xfId="243" applyFont="1" applyBorder="1" applyAlignment="1">
      <alignment horizontal="center" vertical="center"/>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left" vertical="center" wrapText="1"/>
    </xf>
    <xf numFmtId="0" fontId="2" fillId="0" borderId="4" xfId="0" applyFont="1" applyBorder="1" applyAlignment="1">
      <alignment vertical="center" wrapText="1"/>
    </xf>
    <xf numFmtId="0" fontId="2" fillId="5" borderId="4" xfId="0" applyFont="1" applyFill="1" applyBorder="1" applyAlignment="1">
      <alignment vertical="center" wrapText="1"/>
    </xf>
    <xf numFmtId="299" fontId="2" fillId="0" borderId="7" xfId="0" applyNumberFormat="1" applyFont="1" applyFill="1" applyBorder="1" applyAlignment="1">
      <alignment vertical="center"/>
    </xf>
    <xf numFmtId="299" fontId="2" fillId="0" borderId="7" xfId="0" applyNumberFormat="1" applyFont="1" applyFill="1" applyBorder="1" applyAlignment="1">
      <alignment horizontal="right" vertical="center"/>
    </xf>
    <xf numFmtId="302" fontId="6" fillId="0" borderId="7" xfId="1679" applyNumberFormat="1" applyFont="1" applyFill="1" applyBorder="1" applyAlignment="1">
      <alignment horizontal="right" vertical="center" wrapText="1"/>
    </xf>
    <xf numFmtId="287" fontId="2" fillId="0" borderId="0" xfId="0" applyNumberFormat="1" applyFont="1" applyAlignment="1">
      <alignment vertical="center"/>
    </xf>
    <xf numFmtId="10" fontId="2" fillId="0" borderId="0" xfId="42" applyNumberFormat="1" applyFont="1" applyAlignment="1">
      <alignment vertical="center"/>
    </xf>
    <xf numFmtId="0" fontId="2" fillId="6" borderId="0" xfId="935" applyFont="1" applyFill="1" applyAlignment="1">
      <alignment vertical="center" wrapText="1"/>
    </xf>
    <xf numFmtId="0" fontId="2" fillId="6" borderId="0" xfId="935" applyFont="1" applyFill="1" applyAlignment="1">
      <alignment vertical="center"/>
    </xf>
    <xf numFmtId="0" fontId="2" fillId="0" borderId="0" xfId="935" applyFont="1" applyAlignment="1">
      <alignment vertical="center"/>
    </xf>
    <xf numFmtId="14" fontId="2" fillId="0" borderId="0" xfId="935" applyNumberFormat="1" applyFont="1" applyAlignment="1">
      <alignment vertical="center"/>
    </xf>
    <xf numFmtId="0" fontId="2" fillId="2" borderId="0" xfId="935" applyFont="1" applyFill="1" applyAlignment="1">
      <alignment vertical="center"/>
    </xf>
    <xf numFmtId="299" fontId="20" fillId="0" borderId="0" xfId="0" applyNumberFormat="1" applyFont="1" applyAlignment="1">
      <alignment horizontal="center" vertical="center" wrapText="1"/>
    </xf>
    <xf numFmtId="2" fontId="2" fillId="6" borderId="0" xfId="935" applyNumberFormat="1" applyFont="1" applyFill="1" applyAlignment="1">
      <alignment horizontal="center" vertical="center"/>
    </xf>
    <xf numFmtId="1" fontId="2" fillId="6" borderId="0" xfId="935" applyNumberFormat="1" applyFont="1" applyFill="1" applyAlignment="1">
      <alignment horizontal="left" vertical="center"/>
    </xf>
    <xf numFmtId="1" fontId="2" fillId="0" borderId="0" xfId="935" applyNumberFormat="1" applyFont="1" applyAlignment="1">
      <alignment horizontal="left" vertical="center"/>
    </xf>
    <xf numFmtId="0" fontId="2" fillId="6" borderId="4" xfId="1637" applyFont="1" applyFill="1" applyBorder="1" applyAlignment="1">
      <alignment horizontal="center" vertical="center" wrapText="1"/>
    </xf>
    <xf numFmtId="0" fontId="2" fillId="0" borderId="4" xfId="1637" applyFont="1" applyBorder="1" applyAlignment="1">
      <alignment horizontal="center" vertical="center" wrapText="1"/>
    </xf>
    <xf numFmtId="0" fontId="2" fillId="6" borderId="2" xfId="1637" applyFont="1" applyFill="1" applyBorder="1" applyAlignment="1">
      <alignment horizontal="center" vertical="center" wrapText="1"/>
    </xf>
    <xf numFmtId="49" fontId="2" fillId="6" borderId="2" xfId="1637" applyNumberFormat="1" applyFont="1" applyFill="1" applyBorder="1" applyAlignment="1">
      <alignment horizontal="center" vertical="center" wrapText="1"/>
    </xf>
    <xf numFmtId="0" fontId="2" fillId="0" borderId="2" xfId="1637" applyFont="1" applyBorder="1" applyAlignment="1">
      <alignment horizontal="center" vertical="center" wrapText="1"/>
    </xf>
    <xf numFmtId="49" fontId="2" fillId="0" borderId="2" xfId="1637" applyNumberFormat="1" applyFont="1" applyBorder="1" applyAlignment="1">
      <alignment horizontal="center" vertical="center" wrapText="1"/>
    </xf>
    <xf numFmtId="303" fontId="2" fillId="0" borderId="2" xfId="1637" applyNumberFormat="1" applyFont="1" applyBorder="1" applyAlignment="1">
      <alignment horizontal="center" vertical="center" wrapText="1"/>
    </xf>
    <xf numFmtId="0" fontId="5" fillId="0" borderId="4" xfId="935" applyFont="1" applyBorder="1" applyAlignment="1">
      <alignment horizontal="center" vertical="center" wrapText="1"/>
    </xf>
    <xf numFmtId="49" fontId="5" fillId="0" borderId="4" xfId="935" applyNumberFormat="1" applyFont="1" applyBorder="1" applyAlignment="1">
      <alignment horizontal="left" vertical="center" wrapText="1"/>
    </xf>
    <xf numFmtId="0" fontId="2" fillId="6" borderId="7" xfId="935" applyFont="1" applyFill="1" applyBorder="1" applyAlignment="1">
      <alignment vertical="center" wrapText="1"/>
    </xf>
    <xf numFmtId="299" fontId="2" fillId="0" borderId="0" xfId="1605" applyNumberFormat="1" applyFont="1" applyAlignment="1">
      <alignment vertical="center"/>
    </xf>
    <xf numFmtId="1" fontId="2" fillId="0" borderId="0" xfId="935" applyNumberFormat="1" applyFont="1" applyAlignment="1">
      <alignment horizontal="center" vertical="center"/>
    </xf>
    <xf numFmtId="49" fontId="2" fillId="0" borderId="0" xfId="935" applyNumberFormat="1" applyFont="1" applyAlignment="1">
      <alignment horizontal="center" vertical="center"/>
    </xf>
    <xf numFmtId="14" fontId="2" fillId="0" borderId="0" xfId="935" applyNumberFormat="1" applyFont="1" applyAlignment="1">
      <alignment horizontal="right" vertical="center"/>
    </xf>
    <xf numFmtId="14" fontId="2" fillId="0" borderId="2" xfId="1637" applyNumberFormat="1" applyFont="1" applyBorder="1" applyAlignment="1">
      <alignment horizontal="center" vertical="center" wrapText="1"/>
    </xf>
    <xf numFmtId="14" fontId="2" fillId="0" borderId="7" xfId="1637" applyNumberFormat="1" applyFont="1" applyBorder="1" applyAlignment="1">
      <alignment horizontal="center" vertical="center" wrapText="1"/>
    </xf>
    <xf numFmtId="303" fontId="5" fillId="0" borderId="4" xfId="935" applyNumberFormat="1" applyFont="1" applyBorder="1" applyAlignment="1">
      <alignment horizontal="center" vertical="center" wrapText="1"/>
    </xf>
    <xf numFmtId="300" fontId="5" fillId="0" borderId="4" xfId="935" applyNumberFormat="1" applyFont="1" applyBorder="1" applyAlignment="1">
      <alignment horizontal="center" vertical="center" wrapText="1"/>
    </xf>
    <xf numFmtId="0" fontId="2" fillId="0" borderId="7" xfId="935" applyFont="1" applyBorder="1" applyAlignment="1">
      <alignment horizontal="centerContinuous" vertical="center" wrapText="1"/>
    </xf>
    <xf numFmtId="14" fontId="2" fillId="0" borderId="7" xfId="935" applyNumberFormat="1" applyFont="1" applyBorder="1" applyAlignment="1">
      <alignment vertical="center"/>
    </xf>
    <xf numFmtId="272" fontId="2" fillId="6" borderId="0" xfId="935" applyNumberFormat="1" applyFont="1" applyFill="1" applyAlignment="1">
      <alignment horizontal="right" vertical="center"/>
    </xf>
    <xf numFmtId="1" fontId="2" fillId="6" borderId="0" xfId="1684" applyNumberFormat="1" applyFont="1" applyFill="1" applyBorder="1" applyAlignment="1">
      <alignment horizontal="right" vertical="center"/>
    </xf>
    <xf numFmtId="0" fontId="2" fillId="0" borderId="8" xfId="1637" applyFont="1" applyBorder="1" applyAlignment="1">
      <alignment horizontal="center" vertical="center" wrapText="1"/>
    </xf>
    <xf numFmtId="0" fontId="2" fillId="0" borderId="9" xfId="1637" applyFont="1" applyBorder="1" applyAlignment="1">
      <alignment horizontal="center" vertical="center" wrapText="1"/>
    </xf>
    <xf numFmtId="2" fontId="2" fillId="6" borderId="4" xfId="935" applyNumberFormat="1" applyFont="1" applyFill="1" applyBorder="1" applyAlignment="1">
      <alignment horizontal="center" vertical="center" wrapText="1"/>
    </xf>
    <xf numFmtId="2" fontId="2" fillId="3" borderId="2" xfId="935" applyNumberFormat="1" applyFont="1" applyFill="1" applyBorder="1" applyAlignment="1">
      <alignment horizontal="center" vertical="center" wrapText="1"/>
    </xf>
    <xf numFmtId="1" fontId="2" fillId="6" borderId="4" xfId="1684" applyNumberFormat="1" applyFont="1" applyFill="1" applyBorder="1" applyAlignment="1">
      <alignment horizontal="center" vertical="center" wrapText="1"/>
    </xf>
    <xf numFmtId="303" fontId="2" fillId="6" borderId="2" xfId="1637" applyNumberFormat="1" applyFont="1" applyFill="1" applyBorder="1" applyAlignment="1">
      <alignment horizontal="center" vertical="center" wrapText="1"/>
    </xf>
    <xf numFmtId="183" fontId="2" fillId="6" borderId="2" xfId="935" applyNumberFormat="1" applyFont="1" applyFill="1" applyBorder="1" applyAlignment="1">
      <alignment horizontal="center" vertical="center" shrinkToFit="1"/>
    </xf>
    <xf numFmtId="183" fontId="2" fillId="3" borderId="10" xfId="935" applyNumberFormat="1" applyFont="1" applyFill="1" applyBorder="1" applyAlignment="1">
      <alignment horizontal="center" vertical="center" shrinkToFit="1"/>
    </xf>
    <xf numFmtId="183" fontId="2" fillId="6" borderId="2" xfId="1684" applyNumberFormat="1" applyFont="1" applyFill="1" applyBorder="1" applyAlignment="1">
      <alignment horizontal="center" vertical="center" shrinkToFit="1"/>
    </xf>
    <xf numFmtId="1" fontId="2" fillId="6" borderId="0" xfId="935" applyNumberFormat="1" applyFont="1" applyFill="1" applyAlignment="1">
      <alignment horizontal="center" vertical="center"/>
    </xf>
    <xf numFmtId="1" fontId="2" fillId="6" borderId="0" xfId="935" applyNumberFormat="1" applyFont="1" applyFill="1" applyAlignment="1">
      <alignment vertical="center"/>
    </xf>
    <xf numFmtId="0" fontId="2" fillId="6" borderId="4" xfId="1684" applyNumberFormat="1" applyFont="1" applyFill="1" applyBorder="1" applyAlignment="1">
      <alignment horizontal="center" vertical="center" wrapText="1"/>
    </xf>
    <xf numFmtId="0" fontId="2" fillId="2" borderId="0" xfId="935" applyFont="1" applyFill="1" applyAlignment="1">
      <alignment vertical="center" wrapText="1"/>
    </xf>
    <xf numFmtId="10" fontId="2" fillId="6" borderId="2" xfId="935" applyNumberFormat="1" applyFont="1" applyFill="1" applyBorder="1" applyAlignment="1">
      <alignment horizontal="center" vertical="center" shrinkToFit="1"/>
    </xf>
    <xf numFmtId="10" fontId="2" fillId="6" borderId="2" xfId="1684" applyNumberFormat="1" applyFont="1" applyFill="1" applyBorder="1" applyAlignment="1">
      <alignment horizontal="center" vertical="center" shrinkToFit="1"/>
    </xf>
    <xf numFmtId="49" fontId="2" fillId="6" borderId="2" xfId="1684" applyNumberFormat="1" applyFont="1" applyFill="1" applyBorder="1" applyAlignment="1">
      <alignment horizontal="center" vertical="center" wrapText="1"/>
    </xf>
    <xf numFmtId="49" fontId="5" fillId="0" borderId="4" xfId="1684" applyNumberFormat="1" applyFont="1" applyFill="1" applyBorder="1" applyAlignment="1">
      <alignment horizontal="left" vertical="center" wrapText="1"/>
    </xf>
    <xf numFmtId="303" fontId="2" fillId="0" borderId="12"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299" fontId="1" fillId="0" borderId="0" xfId="0" applyNumberFormat="1" applyFont="1" applyAlignment="1">
      <alignment vertical="center" wrapText="1"/>
    </xf>
    <xf numFmtId="183" fontId="2" fillId="0" borderId="10" xfId="0" applyNumberFormat="1" applyFont="1" applyBorder="1" applyAlignment="1">
      <alignment horizontal="center" vertical="center" shrinkToFit="1"/>
    </xf>
    <xf numFmtId="299" fontId="2" fillId="0" borderId="11" xfId="0" applyNumberFormat="1" applyFont="1" applyBorder="1" applyAlignment="1">
      <alignment horizontal="center" vertical="center"/>
    </xf>
    <xf numFmtId="299" fontId="8" fillId="0" borderId="1" xfId="0" applyNumberFormat="1" applyFont="1" applyBorder="1"/>
    <xf numFmtId="299" fontId="2" fillId="0" borderId="2" xfId="1638" applyNumberFormat="1" applyFont="1" applyBorder="1" applyAlignment="1">
      <alignment horizontal="center" vertical="center" wrapText="1"/>
    </xf>
    <xf numFmtId="49" fontId="2" fillId="0" borderId="10" xfId="1638" applyNumberFormat="1" applyFont="1" applyBorder="1" applyAlignment="1">
      <alignment horizontal="center" vertical="center" wrapText="1"/>
    </xf>
    <xf numFmtId="303" fontId="2" fillId="0" borderId="10" xfId="1638" applyNumberFormat="1" applyFont="1" applyBorder="1" applyAlignment="1">
      <alignment horizontal="center" vertical="center" wrapText="1"/>
    </xf>
    <xf numFmtId="299" fontId="8" fillId="0" borderId="6" xfId="0" applyNumberFormat="1" applyFont="1" applyBorder="1"/>
    <xf numFmtId="299" fontId="2" fillId="0" borderId="13" xfId="0" applyNumberFormat="1" applyFont="1" applyBorder="1" applyAlignment="1">
      <alignment horizontal="center" vertical="center" wrapText="1"/>
    </xf>
    <xf numFmtId="183" fontId="2" fillId="0" borderId="14" xfId="0" applyNumberFormat="1" applyFont="1" applyBorder="1" applyAlignment="1">
      <alignment horizontal="center" vertical="center" shrinkToFit="1"/>
    </xf>
    <xf numFmtId="0" fontId="2"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299" fontId="1" fillId="2" borderId="0" xfId="0" applyNumberFormat="1" applyFont="1" applyFill="1" applyAlignment="1" applyProtection="1">
      <alignment vertical="center"/>
    </xf>
    <xf numFmtId="299" fontId="1" fillId="0" borderId="0" xfId="0" applyNumberFormat="1" applyFont="1" applyFill="1" applyAlignment="1" applyProtection="1">
      <alignment vertical="center"/>
    </xf>
    <xf numFmtId="299" fontId="2" fillId="3" borderId="4" xfId="0" applyNumberFormat="1" applyFont="1" applyFill="1" applyBorder="1" applyAlignment="1">
      <alignment horizontal="center" vertical="center"/>
    </xf>
    <xf numFmtId="299" fontId="2" fillId="0" borderId="9" xfId="0" applyNumberFormat="1" applyFont="1" applyFill="1" applyBorder="1" applyAlignment="1" applyProtection="1">
      <alignment horizontal="right" vertical="center"/>
      <protection locked="0"/>
    </xf>
    <xf numFmtId="299" fontId="2" fillId="3" borderId="2" xfId="0" applyNumberFormat="1" applyFont="1" applyFill="1" applyBorder="1" applyAlignment="1">
      <alignment horizontal="center" vertical="center" wrapText="1"/>
    </xf>
    <xf numFmtId="183" fontId="2" fillId="3" borderId="10" xfId="0" applyNumberFormat="1" applyFont="1" applyFill="1" applyBorder="1" applyAlignment="1">
      <alignment horizontal="right" vertical="center" shrinkToFit="1"/>
    </xf>
    <xf numFmtId="299" fontId="2" fillId="5" borderId="0" xfId="0" applyNumberFormat="1" applyFont="1" applyFill="1" applyBorder="1" applyAlignment="1">
      <alignment vertical="center"/>
    </xf>
    <xf numFmtId="10" fontId="2" fillId="0" borderId="2" xfId="0" applyNumberFormat="1" applyFont="1" applyBorder="1" applyAlignment="1">
      <alignment horizontal="right" vertical="center" shrinkToFit="1"/>
    </xf>
    <xf numFmtId="183" fontId="2" fillId="0" borderId="2" xfId="0" applyNumberFormat="1" applyFont="1" applyBorder="1" applyAlignment="1">
      <alignment horizontal="right" vertical="center" shrinkToFit="1"/>
    </xf>
    <xf numFmtId="299" fontId="1" fillId="2" borderId="0" xfId="0" applyNumberFormat="1" applyFont="1" applyFill="1" applyAlignment="1">
      <alignment horizontal="center" vertical="center" wrapText="1"/>
    </xf>
    <xf numFmtId="299" fontId="2" fillId="2" borderId="0" xfId="0" applyNumberFormat="1" applyFont="1" applyFill="1" applyAlignment="1">
      <alignment horizontal="right" vertical="center"/>
    </xf>
    <xf numFmtId="299" fontId="2" fillId="2" borderId="0" xfId="0" applyNumberFormat="1" applyFont="1" applyFill="1" applyBorder="1" applyAlignment="1">
      <alignment horizontal="right" vertical="center"/>
    </xf>
    <xf numFmtId="299" fontId="2" fillId="3" borderId="4" xfId="0" applyNumberFormat="1" applyFont="1" applyFill="1" applyBorder="1" applyAlignment="1">
      <alignment horizontal="center" vertical="center" wrapText="1"/>
    </xf>
    <xf numFmtId="299" fontId="2" fillId="2" borderId="0" xfId="0" applyNumberFormat="1" applyFont="1" applyFill="1" applyBorder="1" applyAlignment="1">
      <alignment horizontal="center" vertical="center"/>
    </xf>
    <xf numFmtId="183" fontId="2" fillId="3" borderId="2" xfId="0" applyNumberFormat="1" applyFont="1" applyFill="1" applyBorder="1" applyAlignment="1">
      <alignment horizontal="right" vertical="center" shrinkToFit="1"/>
    </xf>
    <xf numFmtId="49" fontId="5" fillId="2" borderId="0" xfId="0" applyNumberFormat="1" applyFont="1" applyFill="1" applyBorder="1" applyAlignment="1">
      <alignment horizontal="left" vertical="center" wrapText="1"/>
    </xf>
    <xf numFmtId="299" fontId="1" fillId="5" borderId="0" xfId="0" applyNumberFormat="1" applyFont="1" applyFill="1" applyBorder="1" applyAlignment="1">
      <alignment vertical="center"/>
    </xf>
    <xf numFmtId="299" fontId="2" fillId="5" borderId="4" xfId="0" applyNumberFormat="1" applyFont="1" applyFill="1" applyBorder="1" applyAlignment="1">
      <alignment horizontal="center" vertical="center" wrapText="1"/>
    </xf>
    <xf numFmtId="299" fontId="2" fillId="5" borderId="2" xfId="0" applyNumberFormat="1" applyFont="1" applyFill="1" applyBorder="1" applyAlignment="1">
      <alignment horizontal="center" vertical="center" wrapText="1"/>
    </xf>
    <xf numFmtId="183" fontId="2" fillId="5" borderId="4" xfId="0" applyNumberFormat="1" applyFont="1" applyFill="1" applyBorder="1" applyAlignment="1">
      <alignment horizontal="right" vertical="center" wrapText="1" shrinkToFit="1"/>
    </xf>
    <xf numFmtId="299" fontId="2" fillId="5" borderId="7" xfId="0" applyNumberFormat="1" applyFont="1" applyFill="1" applyBorder="1" applyAlignment="1">
      <alignment horizontal="center" vertical="center" wrapText="1"/>
    </xf>
    <xf numFmtId="183" fontId="5" fillId="0" borderId="4" xfId="0" applyNumberFormat="1" applyFont="1" applyFill="1" applyBorder="1" applyAlignment="1">
      <alignment horizontal="right" vertical="center" wrapText="1"/>
    </xf>
    <xf numFmtId="299" fontId="2" fillId="0" borderId="0" xfId="0" applyNumberFormat="1" applyFont="1" applyBorder="1" applyAlignment="1">
      <alignment vertical="center"/>
    </xf>
    <xf numFmtId="299" fontId="2" fillId="0" borderId="0" xfId="0" applyNumberFormat="1" applyFont="1" applyFill="1" applyBorder="1" applyAlignment="1">
      <alignment horizontal="center" vertical="center" wrapText="1"/>
    </xf>
    <xf numFmtId="10" fontId="2" fillId="0" borderId="2" xfId="0" applyNumberFormat="1" applyFont="1" applyBorder="1" applyAlignment="1">
      <alignment horizontal="center" vertical="center"/>
    </xf>
    <xf numFmtId="10" fontId="2" fillId="0" borderId="10" xfId="0" applyNumberFormat="1" applyFont="1" applyBorder="1" applyAlignment="1">
      <alignment horizontal="center" vertical="center"/>
    </xf>
    <xf numFmtId="299" fontId="9" fillId="0" borderId="9" xfId="1323" applyNumberFormat="1" applyFont="1" applyBorder="1" applyAlignment="1" applyProtection="1">
      <alignment horizontal="left" vertical="center" indent="1"/>
    </xf>
    <xf numFmtId="299" fontId="5" fillId="0" borderId="9" xfId="1323" applyNumberFormat="1" applyFont="1" applyBorder="1" applyAlignment="1" applyProtection="1">
      <alignment horizontal="left" vertical="center" indent="1"/>
    </xf>
    <xf numFmtId="299" fontId="5" fillId="0" borderId="9" xfId="1323" applyNumberFormat="1" applyFont="1" applyBorder="1" applyAlignment="1" applyProtection="1">
      <alignment horizontal="left" vertical="center" indent="2"/>
    </xf>
    <xf numFmtId="299" fontId="5" fillId="0" borderId="9" xfId="1323" applyNumberFormat="1" applyFont="1" applyBorder="1" applyAlignment="1" applyProtection="1">
      <alignment horizontal="left" vertical="center" indent="5"/>
    </xf>
    <xf numFmtId="299" fontId="5" fillId="0" borderId="9" xfId="1323" applyNumberFormat="1" applyFont="1" applyBorder="1" applyAlignment="1" applyProtection="1">
      <alignment horizontal="left" vertical="center" indent="3"/>
    </xf>
    <xf numFmtId="14" fontId="2" fillId="0" borderId="2" xfId="0" applyNumberFormat="1" applyFont="1" applyBorder="1" applyAlignment="1">
      <alignment horizontal="center" vertical="center" wrapText="1"/>
    </xf>
    <xf numFmtId="183" fontId="2" fillId="0" borderId="2" xfId="0" applyNumberFormat="1" applyFont="1" applyFill="1" applyBorder="1" applyAlignment="1">
      <alignment horizontal="right" vertical="center" shrinkToFit="1"/>
    </xf>
    <xf numFmtId="302" fontId="5" fillId="0" borderId="4" xfId="1679" applyNumberFormat="1" applyFont="1" applyFill="1" applyBorder="1" applyAlignment="1">
      <alignment horizontal="right" vertical="center" wrapText="1"/>
    </xf>
    <xf numFmtId="299" fontId="2" fillId="0" borderId="5" xfId="0" applyNumberFormat="1" applyFont="1" applyBorder="1" applyAlignment="1">
      <alignment horizontal="left" vertical="center" indent="3"/>
    </xf>
    <xf numFmtId="299" fontId="2" fillId="0" borderId="6" xfId="0" applyNumberFormat="1" applyFont="1" applyBorder="1" applyAlignment="1">
      <alignment horizontal="left" vertical="center" indent="3"/>
    </xf>
    <xf numFmtId="299" fontId="1" fillId="0" borderId="0" xfId="0" applyNumberFormat="1" applyFont="1" applyFill="1" applyBorder="1" applyAlignment="1">
      <alignment vertical="center"/>
    </xf>
    <xf numFmtId="299" fontId="2" fillId="0" borderId="0" xfId="0" applyNumberFormat="1" applyFont="1" applyFill="1" applyBorder="1" applyAlignment="1">
      <alignment horizontal="center" vertical="center"/>
    </xf>
    <xf numFmtId="299" fontId="2" fillId="0" borderId="0" xfId="0" applyNumberFormat="1" applyFont="1" applyFill="1" applyBorder="1" applyAlignment="1">
      <alignment vertical="center"/>
    </xf>
    <xf numFmtId="299" fontId="21" fillId="0" borderId="0" xfId="0" applyNumberFormat="1" applyFont="1" applyFill="1" applyBorder="1" applyAlignment="1">
      <alignment horizontal="center" vertical="center" wrapText="1"/>
    </xf>
    <xf numFmtId="0" fontId="2" fillId="0" borderId="4" xfId="1628" applyFont="1" applyFill="1" applyBorder="1" applyAlignment="1">
      <alignment horizontal="center" vertical="center" wrapText="1" shrinkToFit="1"/>
    </xf>
    <xf numFmtId="0" fontId="2" fillId="0" borderId="2" xfId="1628" applyFont="1" applyFill="1" applyBorder="1" applyAlignment="1">
      <alignment horizontal="center" vertical="center" wrapText="1" shrinkToFit="1"/>
    </xf>
    <xf numFmtId="0" fontId="2" fillId="0" borderId="7" xfId="1628" applyFont="1" applyFill="1" applyBorder="1" applyAlignment="1">
      <alignment horizontal="center" vertical="center" wrapText="1" shrinkToFit="1"/>
    </xf>
    <xf numFmtId="0" fontId="5" fillId="0" borderId="6" xfId="0" applyNumberFormat="1" applyFont="1" applyFill="1" applyBorder="1" applyAlignment="1">
      <alignment horizontal="left" vertical="center"/>
    </xf>
    <xf numFmtId="0" fontId="2" fillId="0" borderId="4" xfId="1628" applyFont="1" applyFill="1" applyBorder="1" applyAlignment="1">
      <alignment horizontal="center" vertical="center"/>
    </xf>
    <xf numFmtId="302" fontId="4" fillId="0" borderId="4" xfId="0" applyNumberFormat="1" applyFont="1" applyFill="1" applyBorder="1" applyAlignment="1">
      <alignment vertical="center"/>
    </xf>
    <xf numFmtId="183" fontId="2" fillId="0" borderId="6" xfId="0" applyNumberFormat="1" applyFont="1" applyFill="1" applyBorder="1" applyAlignment="1">
      <alignment vertical="center"/>
    </xf>
    <xf numFmtId="306" fontId="2" fillId="0" borderId="4" xfId="0" applyNumberFormat="1" applyFont="1" applyFill="1" applyBorder="1" applyAlignment="1">
      <alignment horizontal="left" vertical="center" wrapText="1"/>
    </xf>
    <xf numFmtId="302" fontId="4" fillId="0" borderId="4" xfId="598" applyNumberFormat="1" applyFont="1" applyBorder="1" applyAlignment="1" applyProtection="1">
      <alignment vertical="center"/>
      <protection locked="0"/>
    </xf>
    <xf numFmtId="183" fontId="2" fillId="0" borderId="4" xfId="598" applyNumberFormat="1" applyFont="1" applyBorder="1" applyAlignment="1" applyProtection="1">
      <alignment vertical="center"/>
      <protection locked="0"/>
    </xf>
    <xf numFmtId="299" fontId="2" fillId="0" borderId="4" xfId="0" applyNumberFormat="1" applyFont="1" applyFill="1" applyBorder="1" applyAlignment="1" applyProtection="1">
      <alignment horizontal="center" vertical="center"/>
    </xf>
    <xf numFmtId="299" fontId="2" fillId="0" borderId="4" xfId="0" applyNumberFormat="1" applyFont="1" applyFill="1" applyBorder="1" applyAlignment="1" applyProtection="1">
      <alignment vertical="center"/>
    </xf>
    <xf numFmtId="302" fontId="4" fillId="0" borderId="4" xfId="350" applyNumberFormat="1" applyFont="1" applyBorder="1" applyAlignment="1">
      <alignment horizontal="right" vertical="center" wrapText="1"/>
    </xf>
    <xf numFmtId="299" fontId="2" fillId="0" borderId="4" xfId="350" applyNumberFormat="1" applyFont="1" applyBorder="1" applyAlignment="1">
      <alignment horizontal="right" vertical="center" wrapText="1"/>
    </xf>
    <xf numFmtId="0" fontId="2" fillId="0" borderId="8" xfId="1628" applyFont="1" applyFill="1" applyBorder="1" applyAlignment="1">
      <alignment horizontal="center" vertical="center" wrapText="1" shrinkToFit="1"/>
    </xf>
    <xf numFmtId="0" fontId="2" fillId="0" borderId="9" xfId="1628" applyFont="1" applyFill="1" applyBorder="1" applyAlignment="1">
      <alignment horizontal="center" vertical="center" wrapText="1" shrinkToFit="1"/>
    </xf>
    <xf numFmtId="49" fontId="2" fillId="0" borderId="4" xfId="1628" applyNumberFormat="1" applyFont="1" applyFill="1" applyBorder="1" applyAlignment="1">
      <alignment horizontal="center" vertical="center"/>
    </xf>
    <xf numFmtId="299" fontId="2" fillId="0" borderId="0" xfId="0" applyNumberFormat="1" applyFont="1" applyFill="1" applyBorder="1" applyAlignment="1">
      <alignment horizontal="right" vertical="center"/>
    </xf>
    <xf numFmtId="0" fontId="2" fillId="0" borderId="4" xfId="1628" applyFont="1" applyFill="1" applyBorder="1" applyAlignment="1">
      <alignment vertical="center"/>
    </xf>
    <xf numFmtId="299" fontId="1" fillId="2" borderId="0" xfId="0" applyNumberFormat="1" applyFont="1" applyFill="1" applyBorder="1" applyAlignment="1">
      <alignment vertical="center"/>
    </xf>
    <xf numFmtId="299" fontId="2" fillId="0" borderId="0" xfId="350" applyNumberFormat="1" applyFont="1" applyAlignment="1">
      <alignment vertical="center"/>
    </xf>
    <xf numFmtId="183" fontId="2" fillId="0" borderId="10" xfId="0" applyNumberFormat="1" applyFont="1" applyFill="1" applyBorder="1" applyAlignment="1">
      <alignment horizontal="right" vertical="center" shrinkToFit="1"/>
    </xf>
    <xf numFmtId="49" fontId="2" fillId="0" borderId="4" xfId="0" applyNumberFormat="1" applyFont="1" applyFill="1" applyBorder="1" applyAlignment="1">
      <alignment horizontal="left" vertical="center" wrapText="1"/>
    </xf>
    <xf numFmtId="302" fontId="6" fillId="0" borderId="4" xfId="0" applyNumberFormat="1" applyFont="1" applyFill="1" applyBorder="1" applyAlignment="1">
      <alignment horizontal="right" vertical="center" wrapText="1"/>
    </xf>
    <xf numFmtId="302" fontId="4" fillId="0" borderId="7" xfId="0" applyNumberFormat="1" applyFont="1" applyBorder="1" applyAlignment="1">
      <alignment vertical="center"/>
    </xf>
    <xf numFmtId="303" fontId="2" fillId="0" borderId="2" xfId="350" applyNumberFormat="1" applyFont="1" applyBorder="1" applyAlignment="1">
      <alignment horizontal="center" vertical="center" wrapText="1"/>
    </xf>
    <xf numFmtId="0" fontId="2" fillId="0" borderId="0" xfId="1633" applyFont="1" applyAlignment="1">
      <alignment vertical="center"/>
    </xf>
    <xf numFmtId="0" fontId="2" fillId="0" borderId="0" xfId="1633" applyFont="1" applyFill="1" applyAlignment="1" applyProtection="1">
      <alignment vertical="center"/>
      <protection locked="0"/>
    </xf>
    <xf numFmtId="0" fontId="2" fillId="0" borderId="0" xfId="1633" applyFont="1" applyFill="1"/>
    <xf numFmtId="0" fontId="2" fillId="0" borderId="0" xfId="1633" applyFont="1"/>
    <xf numFmtId="0" fontId="2" fillId="0" borderId="0" xfId="1633" applyFont="1" applyAlignment="1">
      <alignment wrapText="1"/>
    </xf>
    <xf numFmtId="0" fontId="2" fillId="2" borderId="0" xfId="1633" applyFont="1" applyFill="1"/>
    <xf numFmtId="0" fontId="1" fillId="0" borderId="0" xfId="1633" applyFont="1" applyAlignment="1">
      <alignment horizontal="center" vertical="center" wrapText="1"/>
    </xf>
    <xf numFmtId="305" fontId="2" fillId="0" borderId="0" xfId="1633" applyNumberFormat="1" applyFont="1" applyAlignment="1">
      <alignment horizontal="center" vertical="center"/>
    </xf>
    <xf numFmtId="305" fontId="2" fillId="0" borderId="0" xfId="1633" applyNumberFormat="1" applyFont="1" applyAlignment="1">
      <alignment horizontal="center" vertical="center" wrapText="1"/>
    </xf>
    <xf numFmtId="305" fontId="2" fillId="0" borderId="0" xfId="1633" applyNumberFormat="1" applyFont="1" applyAlignment="1">
      <alignment vertical="center"/>
    </xf>
    <xf numFmtId="0" fontId="2" fillId="0" borderId="0" xfId="1633" applyFont="1" applyAlignment="1">
      <alignment vertical="center" wrapText="1"/>
    </xf>
    <xf numFmtId="299" fontId="2" fillId="0" borderId="0" xfId="1633" applyNumberFormat="1" applyFont="1" applyAlignment="1">
      <alignment vertical="center" wrapText="1"/>
    </xf>
    <xf numFmtId="299" fontId="2" fillId="0" borderId="0" xfId="1633" applyNumberFormat="1" applyFont="1" applyAlignment="1">
      <alignment vertical="center"/>
    </xf>
    <xf numFmtId="0" fontId="2" fillId="0" borderId="4" xfId="1639" applyFont="1" applyFill="1" applyBorder="1" applyAlignment="1" applyProtection="1">
      <alignment horizontal="center" vertical="center" wrapText="1"/>
    </xf>
    <xf numFmtId="0" fontId="2" fillId="0" borderId="4" xfId="1633" applyFont="1" applyFill="1" applyBorder="1" applyAlignment="1" applyProtection="1">
      <alignment horizontal="center" vertical="center" wrapText="1"/>
    </xf>
    <xf numFmtId="0" fontId="2" fillId="0" borderId="2" xfId="1633" applyFont="1" applyFill="1" applyBorder="1" applyAlignment="1" applyProtection="1">
      <alignment horizontal="center" vertical="center" wrapText="1"/>
    </xf>
    <xf numFmtId="0" fontId="2" fillId="0" borderId="2" xfId="1633" applyNumberFormat="1" applyFont="1" applyFill="1" applyBorder="1" applyAlignment="1" applyProtection="1">
      <alignment horizontal="center" vertical="center" wrapText="1"/>
    </xf>
    <xf numFmtId="49" fontId="2" fillId="0" borderId="2" xfId="1633" applyNumberFormat="1" applyFont="1" applyFill="1" applyBorder="1" applyAlignment="1" applyProtection="1">
      <alignment horizontal="left" vertical="center" wrapText="1"/>
    </xf>
    <xf numFmtId="49" fontId="2" fillId="0" borderId="10" xfId="1633" applyNumberFormat="1" applyFont="1" applyFill="1" applyBorder="1" applyAlignment="1" applyProtection="1">
      <alignment horizontal="left" vertical="center" wrapText="1"/>
    </xf>
    <xf numFmtId="303" fontId="2" fillId="0" borderId="10" xfId="1633" applyNumberFormat="1" applyFont="1" applyFill="1" applyBorder="1" applyAlignment="1" applyProtection="1">
      <alignment horizontal="center" vertical="center" wrapText="1"/>
    </xf>
    <xf numFmtId="49" fontId="5" fillId="0" borderId="4" xfId="1633" applyNumberFormat="1" applyFont="1" applyFill="1" applyBorder="1" applyAlignment="1" applyProtection="1">
      <alignment horizontal="left" vertical="center" wrapText="1"/>
      <protection locked="0"/>
    </xf>
    <xf numFmtId="0" fontId="5" fillId="0" borderId="4" xfId="1633" applyNumberFormat="1" applyFont="1" applyFill="1" applyBorder="1" applyAlignment="1" applyProtection="1">
      <alignment horizontal="center" vertical="center" wrapText="1"/>
      <protection locked="0"/>
    </xf>
    <xf numFmtId="49" fontId="5" fillId="0" borderId="4" xfId="1633" applyNumberFormat="1" applyFont="1" applyFill="1" applyBorder="1" applyAlignment="1" applyProtection="1">
      <alignment horizontal="left" vertical="center" wrapText="1"/>
    </xf>
    <xf numFmtId="307" fontId="6" fillId="0" borderId="4" xfId="33" applyNumberFormat="1" applyFont="1" applyFill="1" applyBorder="1" applyAlignment="1" applyProtection="1">
      <alignment horizontal="center" vertical="center" wrapText="1"/>
    </xf>
    <xf numFmtId="307" fontId="6" fillId="0" borderId="4" xfId="33" applyNumberFormat="1" applyFont="1" applyFill="1" applyBorder="1" applyAlignment="1" applyProtection="1">
      <alignment horizontal="center" vertical="center" wrapText="1"/>
      <protection locked="0"/>
    </xf>
    <xf numFmtId="49" fontId="5" fillId="0" borderId="4" xfId="0" applyNumberFormat="1" applyFont="1" applyFill="1" applyBorder="1" applyAlignment="1" applyProtection="1">
      <alignment horizontal="left" vertical="center" wrapText="1"/>
      <protection locked="0"/>
    </xf>
    <xf numFmtId="0" fontId="5" fillId="0" borderId="4" xfId="1633" applyNumberFormat="1" applyFont="1" applyFill="1" applyBorder="1" applyAlignment="1" applyProtection="1">
      <alignment horizontal="center" vertical="center" wrapText="1"/>
    </xf>
    <xf numFmtId="307" fontId="6" fillId="0" borderId="4" xfId="1633" applyNumberFormat="1" applyFont="1" applyFill="1" applyBorder="1" applyAlignment="1" applyProtection="1">
      <alignment horizontal="center" vertical="center" wrapText="1"/>
    </xf>
    <xf numFmtId="307" fontId="6" fillId="0" borderId="4" xfId="1633" applyNumberFormat="1" applyFont="1" applyFill="1" applyBorder="1" applyAlignment="1" applyProtection="1">
      <alignment horizontal="center" vertical="center" wrapText="1"/>
      <protection locked="0"/>
    </xf>
    <xf numFmtId="0" fontId="5" fillId="0" borderId="5" xfId="1633" applyNumberFormat="1" applyFont="1" applyFill="1" applyBorder="1" applyAlignment="1" applyProtection="1">
      <alignment horizontal="center" vertical="center"/>
    </xf>
    <xf numFmtId="0" fontId="5" fillId="0" borderId="6" xfId="1633" applyNumberFormat="1" applyFont="1" applyFill="1" applyBorder="1" applyAlignment="1" applyProtection="1">
      <alignment horizontal="center" vertical="center"/>
    </xf>
    <xf numFmtId="0" fontId="5" fillId="0" borderId="7" xfId="1633" applyNumberFormat="1" applyFont="1" applyFill="1" applyBorder="1" applyAlignment="1" applyProtection="1">
      <alignment horizontal="center" vertical="center" wrapText="1"/>
    </xf>
    <xf numFmtId="0" fontId="5" fillId="0" borderId="7" xfId="1633" applyNumberFormat="1" applyFont="1" applyFill="1" applyBorder="1" applyAlignment="1" applyProtection="1">
      <alignment vertical="center" wrapText="1"/>
    </xf>
    <xf numFmtId="0" fontId="5" fillId="0" borderId="7" xfId="1633" applyNumberFormat="1" applyFont="1" applyFill="1" applyBorder="1" applyAlignment="1" applyProtection="1">
      <alignment vertical="center"/>
    </xf>
    <xf numFmtId="307" fontId="6" fillId="0" borderId="7" xfId="1633" applyNumberFormat="1" applyFont="1" applyFill="1" applyBorder="1" applyAlignment="1" applyProtection="1">
      <alignment vertical="center"/>
    </xf>
    <xf numFmtId="0" fontId="2" fillId="0" borderId="0" xfId="1633" applyFont="1" applyFill="1" applyAlignment="1">
      <alignment wrapText="1"/>
    </xf>
    <xf numFmtId="0" fontId="5" fillId="0" borderId="0" xfId="0" applyNumberFormat="1" applyFont="1" applyFill="1" applyBorder="1" applyAlignment="1" applyProtection="1">
      <alignment horizontal="center" vertical="center" wrapText="1"/>
      <protection locked="0"/>
    </xf>
    <xf numFmtId="0" fontId="2" fillId="0" borderId="0" xfId="1633" applyNumberFormat="1" applyFont="1" applyAlignment="1">
      <alignment horizontal="center" vertical="center"/>
    </xf>
    <xf numFmtId="0" fontId="2" fillId="0" borderId="0" xfId="1633" applyNumberFormat="1" applyFont="1" applyAlignment="1">
      <alignment horizontal="right" vertical="center"/>
    </xf>
    <xf numFmtId="0" fontId="2" fillId="0" borderId="0" xfId="1633" applyFont="1" applyAlignment="1">
      <alignment horizontal="right" vertical="center"/>
    </xf>
    <xf numFmtId="300" fontId="2" fillId="0" borderId="2" xfId="1633" applyNumberFormat="1" applyFont="1" applyFill="1" applyBorder="1" applyAlignment="1" applyProtection="1">
      <alignment horizontal="center" vertical="center" shrinkToFit="1"/>
    </xf>
    <xf numFmtId="303" fontId="2" fillId="0" borderId="2" xfId="1633" applyNumberFormat="1" applyFont="1" applyFill="1" applyBorder="1" applyAlignment="1" applyProtection="1">
      <alignment horizontal="center" vertical="center" wrapText="1"/>
    </xf>
    <xf numFmtId="300" fontId="5" fillId="0" borderId="4" xfId="1633" applyNumberFormat="1" applyFont="1" applyFill="1" applyBorder="1" applyAlignment="1" applyProtection="1">
      <alignment horizontal="center" vertical="center" wrapText="1"/>
    </xf>
    <xf numFmtId="300" fontId="5" fillId="0" borderId="4" xfId="1633" applyNumberFormat="1" applyFont="1" applyFill="1" applyBorder="1" applyAlignment="1" applyProtection="1">
      <alignment horizontal="center" vertical="center" wrapText="1"/>
      <protection locked="0"/>
    </xf>
    <xf numFmtId="0" fontId="2" fillId="0" borderId="4" xfId="1633" applyFont="1" applyFill="1" applyBorder="1" applyAlignment="1" applyProtection="1">
      <alignment horizontal="center" vertical="center"/>
    </xf>
    <xf numFmtId="0" fontId="2" fillId="3" borderId="2" xfId="1633" applyFont="1" applyFill="1" applyBorder="1" applyAlignment="1" applyProtection="1">
      <alignment horizontal="center" vertical="center"/>
    </xf>
    <xf numFmtId="0" fontId="2" fillId="0" borderId="2" xfId="1633" applyFont="1" applyFill="1" applyBorder="1" applyAlignment="1" applyProtection="1">
      <alignment horizontal="center" vertical="center"/>
    </xf>
    <xf numFmtId="0" fontId="2" fillId="0" borderId="7" xfId="1633" applyFont="1" applyFill="1" applyBorder="1" applyAlignment="1" applyProtection="1">
      <alignment horizontal="center" vertical="center" wrapText="1"/>
    </xf>
    <xf numFmtId="183" fontId="2" fillId="0" borderId="2" xfId="1633" applyNumberFormat="1" applyFont="1" applyFill="1" applyBorder="1" applyAlignment="1" applyProtection="1">
      <alignment horizontal="right" vertical="center" shrinkToFit="1"/>
    </xf>
    <xf numFmtId="183" fontId="2" fillId="3" borderId="10" xfId="1633" applyNumberFormat="1" applyFont="1" applyFill="1" applyBorder="1" applyAlignment="1" applyProtection="1">
      <alignment horizontal="right" vertical="center" shrinkToFit="1"/>
    </xf>
    <xf numFmtId="183" fontId="2" fillId="0" borderId="10" xfId="1633" applyNumberFormat="1" applyFont="1" applyFill="1" applyBorder="1" applyAlignment="1" applyProtection="1">
      <alignment horizontal="right" vertical="center" shrinkToFit="1"/>
    </xf>
    <xf numFmtId="183" fontId="5" fillId="0" borderId="0" xfId="101" applyFont="1" applyFill="1" applyBorder="1" applyAlignment="1" applyProtection="1">
      <alignment horizontal="right" vertical="center"/>
    </xf>
    <xf numFmtId="183" fontId="2" fillId="0" borderId="0" xfId="1257" applyFont="1" applyAlignment="1"/>
    <xf numFmtId="183" fontId="2" fillId="0" borderId="0" xfId="1633" applyNumberFormat="1" applyFont="1"/>
    <xf numFmtId="0" fontId="2" fillId="2" borderId="0" xfId="1633" applyFont="1" applyFill="1" applyAlignment="1">
      <alignment vertical="center"/>
    </xf>
    <xf numFmtId="0" fontId="2" fillId="2" borderId="0" xfId="1633" applyFont="1" applyFill="1" applyAlignment="1" applyProtection="1">
      <alignment vertical="center"/>
    </xf>
    <xf numFmtId="0" fontId="2" fillId="0" borderId="0" xfId="1633" applyFont="1" applyFill="1" applyAlignment="1" applyProtection="1">
      <alignment vertical="center"/>
    </xf>
    <xf numFmtId="10" fontId="2" fillId="0" borderId="2" xfId="1633" applyNumberFormat="1" applyFont="1" applyFill="1" applyBorder="1" applyAlignment="1" applyProtection="1">
      <alignment horizontal="right" vertical="center" shrinkToFit="1"/>
    </xf>
    <xf numFmtId="49" fontId="2" fillId="0" borderId="2" xfId="1633" applyNumberFormat="1" applyFont="1" applyFill="1" applyBorder="1" applyAlignment="1" applyProtection="1">
      <alignment horizontal="left" vertical="center"/>
    </xf>
    <xf numFmtId="0" fontId="2" fillId="2" borderId="0" xfId="1633" applyNumberFormat="1" applyFont="1" applyFill="1" applyBorder="1" applyAlignment="1" applyProtection="1">
      <alignment vertical="center"/>
    </xf>
    <xf numFmtId="0" fontId="2" fillId="0" borderId="0" xfId="1633" applyNumberFormat="1" applyFont="1" applyFill="1" applyBorder="1" applyAlignment="1" applyProtection="1">
      <alignment vertical="center"/>
    </xf>
    <xf numFmtId="0" fontId="2" fillId="2" borderId="0" xfId="1633" applyNumberFormat="1" applyFont="1" applyFill="1" applyBorder="1" applyAlignment="1" applyProtection="1">
      <alignment vertical="center"/>
      <protection locked="0"/>
    </xf>
    <xf numFmtId="0" fontId="2" fillId="0" borderId="0" xfId="1633" applyNumberFormat="1" applyFont="1" applyFill="1" applyBorder="1" applyAlignment="1" applyProtection="1">
      <alignment vertical="center"/>
      <protection locked="0"/>
    </xf>
    <xf numFmtId="0" fontId="2" fillId="0" borderId="0" xfId="1633" applyFont="1" applyFill="1" applyAlignment="1" applyProtection="1">
      <alignment vertical="center" wrapText="1"/>
      <protection locked="0"/>
    </xf>
    <xf numFmtId="14" fontId="2" fillId="0" borderId="0" xfId="1633" applyNumberFormat="1" applyFont="1"/>
    <xf numFmtId="0" fontId="2" fillId="2" borderId="0" xfId="1633" applyFont="1" applyFill="1" applyAlignment="1">
      <alignment horizontal="center" vertical="center"/>
    </xf>
    <xf numFmtId="14" fontId="2" fillId="0" borderId="0" xfId="1633" applyNumberFormat="1" applyFont="1" applyAlignment="1">
      <alignment horizontal="center" vertical="center"/>
    </xf>
    <xf numFmtId="14" fontId="2" fillId="0" borderId="0" xfId="1633" applyNumberFormat="1" applyFont="1" applyAlignment="1">
      <alignment vertical="center"/>
    </xf>
    <xf numFmtId="0" fontId="2" fillId="0" borderId="4" xfId="414" applyFont="1" applyFill="1" applyBorder="1" applyAlignment="1" applyProtection="1">
      <alignment horizontal="center" vertical="center" wrapText="1"/>
    </xf>
    <xf numFmtId="14" fontId="2" fillId="0" borderId="4" xfId="1633" applyNumberFormat="1" applyFont="1" applyFill="1" applyBorder="1" applyAlignment="1" applyProtection="1">
      <alignment horizontal="center" vertical="center" wrapText="1"/>
    </xf>
    <xf numFmtId="0" fontId="5" fillId="0" borderId="7" xfId="1633" applyNumberFormat="1" applyFont="1" applyFill="1" applyBorder="1" applyAlignment="1" applyProtection="1">
      <alignment horizontal="center" vertical="center"/>
    </xf>
    <xf numFmtId="14" fontId="5" fillId="0" borderId="7" xfId="1633" applyNumberFormat="1" applyFont="1" applyFill="1" applyBorder="1" applyAlignment="1" applyProtection="1">
      <alignment vertical="center"/>
    </xf>
    <xf numFmtId="0" fontId="2" fillId="0" borderId="7" xfId="1633" applyFont="1" applyFill="1" applyBorder="1" applyAlignment="1" applyProtection="1">
      <alignment horizontal="center" vertical="center"/>
    </xf>
    <xf numFmtId="299" fontId="2" fillId="0" borderId="0" xfId="1633" applyNumberFormat="1" applyFont="1"/>
    <xf numFmtId="183" fontId="2" fillId="0" borderId="0" xfId="101" applyFont="1"/>
    <xf numFmtId="0" fontId="2" fillId="2" borderId="0" xfId="1633" applyFont="1" applyFill="1" applyAlignment="1" applyProtection="1">
      <alignment vertical="center"/>
      <protection locked="0"/>
    </xf>
    <xf numFmtId="0" fontId="2" fillId="2" borderId="0" xfId="1633" applyFont="1" applyFill="1" applyAlignment="1" applyProtection="1">
      <alignment horizontal="center" vertical="center"/>
    </xf>
    <xf numFmtId="0" fontId="2" fillId="2" borderId="0" xfId="1633" applyNumberFormat="1" applyFont="1" applyFill="1" applyBorder="1" applyAlignment="1" applyProtection="1">
      <alignment vertical="center" wrapText="1"/>
      <protection locked="0"/>
    </xf>
    <xf numFmtId="0" fontId="2" fillId="0" borderId="0" xfId="1633" applyNumberFormat="1" applyFont="1" applyFill="1" applyBorder="1" applyAlignment="1" applyProtection="1">
      <alignment vertical="center" wrapText="1"/>
      <protection locked="0"/>
    </xf>
    <xf numFmtId="0" fontId="2" fillId="2" borderId="0" xfId="1633" applyNumberFormat="1" applyFont="1" applyFill="1" applyBorder="1" applyAlignment="1" applyProtection="1">
      <alignment horizontal="center" vertical="center" wrapText="1"/>
      <protection locked="0"/>
    </xf>
    <xf numFmtId="183" fontId="2" fillId="2" borderId="0" xfId="101" applyFont="1" applyFill="1" applyAlignment="1">
      <alignment horizontal="center" vertical="center"/>
    </xf>
    <xf numFmtId="14" fontId="2" fillId="0" borderId="0" xfId="0" applyNumberFormat="1" applyFont="1" applyFill="1" applyAlignment="1">
      <alignment vertical="center"/>
    </xf>
    <xf numFmtId="14" fontId="2" fillId="0" borderId="2" xfId="0" applyNumberFormat="1" applyFont="1" applyFill="1" applyBorder="1" applyAlignment="1">
      <alignment horizontal="center" vertical="center"/>
    </xf>
    <xf numFmtId="49" fontId="2" fillId="0" borderId="10" xfId="0" applyNumberFormat="1" applyFont="1" applyFill="1" applyBorder="1" applyAlignment="1">
      <alignment horizontal="center" vertical="center"/>
    </xf>
    <xf numFmtId="183" fontId="2" fillId="0" borderId="4" xfId="0" applyNumberFormat="1" applyFont="1" applyFill="1" applyBorder="1" applyAlignment="1">
      <alignment horizontal="center" vertical="center" shrinkToFit="1"/>
    </xf>
    <xf numFmtId="49" fontId="2" fillId="0" borderId="4" xfId="0" applyNumberFormat="1" applyFont="1" applyBorder="1" applyAlignment="1">
      <alignment horizontal="left" vertical="center" wrapText="1"/>
    </xf>
    <xf numFmtId="10" fontId="2" fillId="0" borderId="10" xfId="0" applyNumberFormat="1" applyFont="1" applyFill="1" applyBorder="1" applyAlignment="1">
      <alignment horizontal="center" vertical="center" shrinkToFit="1"/>
    </xf>
    <xf numFmtId="49" fontId="2" fillId="0" borderId="10" xfId="0" applyNumberFormat="1" applyFont="1" applyBorder="1" applyAlignment="1">
      <alignment horizontal="center" vertical="center"/>
    </xf>
    <xf numFmtId="0" fontId="2" fillId="7" borderId="4" xfId="0" applyFont="1" applyFill="1" applyBorder="1" applyAlignment="1">
      <alignment horizontal="center" vertical="center" wrapText="1"/>
    </xf>
    <xf numFmtId="0" fontId="2" fillId="7" borderId="4" xfId="0" applyFont="1" applyFill="1" applyBorder="1" applyAlignment="1">
      <alignment horizontal="center" vertical="center"/>
    </xf>
    <xf numFmtId="0" fontId="2" fillId="8" borderId="4" xfId="0" applyFont="1" applyFill="1" applyBorder="1" applyAlignment="1">
      <alignment horizontal="center" vertical="center"/>
    </xf>
    <xf numFmtId="249" fontId="2" fillId="0" borderId="4" xfId="0" applyNumberFormat="1" applyFont="1" applyFill="1" applyBorder="1" applyAlignment="1">
      <alignment vertical="center"/>
    </xf>
    <xf numFmtId="0" fontId="2" fillId="8" borderId="4" xfId="0" applyFont="1" applyFill="1" applyBorder="1" applyAlignment="1">
      <alignment horizontal="center" vertical="center" wrapText="1"/>
    </xf>
    <xf numFmtId="222" fontId="2" fillId="0" borderId="4" xfId="0" applyNumberFormat="1"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49" fontId="2" fillId="0" borderId="2" xfId="0" applyNumberFormat="1" applyFont="1" applyBorder="1" applyAlignment="1">
      <alignment horizontal="center" vertical="center" wrapText="1"/>
    </xf>
    <xf numFmtId="14" fontId="2" fillId="0" borderId="2" xfId="0" applyNumberFormat="1" applyFont="1" applyFill="1" applyBorder="1" applyAlignment="1">
      <alignment horizontal="center" vertical="center" wrapText="1"/>
    </xf>
    <xf numFmtId="303" fontId="2" fillId="0" borderId="2" xfId="0" applyNumberFormat="1" applyFont="1" applyBorder="1" applyAlignment="1">
      <alignment horizontal="center" vertical="center" shrinkToFit="1"/>
    </xf>
    <xf numFmtId="14" fontId="5" fillId="0" borderId="4" xfId="0" applyNumberFormat="1" applyFont="1" applyFill="1" applyBorder="1" applyAlignment="1">
      <alignment horizontal="left" vertical="center" wrapText="1"/>
    </xf>
    <xf numFmtId="14" fontId="2" fillId="0" borderId="0" xfId="350" applyNumberFormat="1" applyFont="1" applyAlignment="1">
      <alignment vertical="center"/>
    </xf>
    <xf numFmtId="14" fontId="5" fillId="0" borderId="4" xfId="1679" applyNumberFormat="1" applyFont="1" applyFill="1" applyBorder="1" applyAlignment="1">
      <alignment horizontal="left" vertical="center" wrapText="1"/>
    </xf>
    <xf numFmtId="40" fontId="5" fillId="0" borderId="4" xfId="0" applyNumberFormat="1" applyFont="1" applyFill="1" applyBorder="1" applyAlignment="1">
      <alignment horizontal="left" vertical="center" wrapText="1"/>
    </xf>
    <xf numFmtId="299" fontId="2" fillId="0" borderId="9" xfId="0" applyNumberFormat="1" applyFont="1" applyFill="1" applyBorder="1" applyAlignment="1">
      <alignment vertical="center"/>
    </xf>
    <xf numFmtId="299" fontId="2" fillId="0" borderId="9" xfId="0" applyNumberFormat="1" applyFont="1" applyFill="1" applyBorder="1" applyAlignment="1">
      <alignment horizontal="left" vertical="center"/>
    </xf>
    <xf numFmtId="299" fontId="2" fillId="0" borderId="11" xfId="0" applyNumberFormat="1" applyFont="1" applyBorder="1" applyAlignment="1">
      <alignment horizontal="center" vertical="center" wrapText="1"/>
    </xf>
    <xf numFmtId="40" fontId="5" fillId="0" borderId="4" xfId="0" applyNumberFormat="1" applyFont="1" applyFill="1" applyBorder="1" applyAlignment="1">
      <alignment horizontal="center" vertical="center" wrapText="1"/>
    </xf>
    <xf numFmtId="40" fontId="2" fillId="0" borderId="7" xfId="0" applyNumberFormat="1" applyFont="1" applyBorder="1" applyAlignment="1">
      <alignment vertical="center"/>
    </xf>
    <xf numFmtId="303" fontId="2" fillId="0" borderId="10" xfId="0" applyNumberFormat="1" applyFont="1" applyBorder="1" applyAlignment="1">
      <alignment horizontal="center" vertical="center"/>
    </xf>
    <xf numFmtId="302" fontId="5" fillId="0" borderId="4" xfId="1679" applyNumberFormat="1" applyFont="1" applyFill="1" applyBorder="1" applyAlignment="1">
      <alignment horizontal="center" vertical="center" wrapText="1"/>
    </xf>
    <xf numFmtId="14" fontId="2" fillId="0" borderId="7" xfId="0" applyNumberFormat="1" applyFont="1" applyBorder="1" applyAlignment="1">
      <alignment vertical="center"/>
    </xf>
    <xf numFmtId="305" fontId="2" fillId="0" borderId="4" xfId="0" applyNumberFormat="1" applyFont="1" applyBorder="1" applyAlignment="1">
      <alignment horizontal="center" vertical="center"/>
    </xf>
    <xf numFmtId="305" fontId="2" fillId="3" borderId="4" xfId="0" applyNumberFormat="1" applyFont="1" applyFill="1" applyBorder="1" applyAlignment="1">
      <alignment horizontal="center" vertical="center"/>
    </xf>
    <xf numFmtId="305" fontId="2" fillId="0" borderId="2" xfId="0" applyNumberFormat="1" applyFont="1" applyBorder="1" applyAlignment="1">
      <alignment horizontal="right" vertical="center" shrinkToFit="1"/>
    </xf>
    <xf numFmtId="305" fontId="2" fillId="3" borderId="2" xfId="0" applyNumberFormat="1" applyFont="1" applyFill="1" applyBorder="1" applyAlignment="1">
      <alignment horizontal="right" vertical="center" shrinkToFit="1"/>
    </xf>
    <xf numFmtId="299" fontId="2" fillId="0" borderId="8" xfId="0" applyNumberFormat="1" applyFont="1" applyFill="1" applyBorder="1" applyAlignment="1">
      <alignment horizontal="center" vertical="center"/>
    </xf>
    <xf numFmtId="299" fontId="2" fillId="0" borderId="11" xfId="0" applyNumberFormat="1" applyFont="1" applyFill="1" applyBorder="1" applyAlignment="1">
      <alignment horizontal="center" vertical="center"/>
    </xf>
    <xf numFmtId="302" fontId="6" fillId="0" borderId="4" xfId="0" applyNumberFormat="1" applyFont="1" applyFill="1" applyBorder="1" applyAlignment="1">
      <alignment horizontal="center" vertical="center" wrapText="1"/>
    </xf>
    <xf numFmtId="299" fontId="2" fillId="0" borderId="9" xfId="0" applyNumberFormat="1" applyFont="1" applyFill="1" applyBorder="1" applyAlignment="1">
      <alignment horizontal="center" vertical="center"/>
    </xf>
    <xf numFmtId="302" fontId="5" fillId="0" borderId="4" xfId="0" applyNumberFormat="1" applyFont="1" applyFill="1" applyBorder="1" applyAlignment="1">
      <alignment horizontal="left" vertical="center" wrapText="1"/>
    </xf>
    <xf numFmtId="302" fontId="2" fillId="0" borderId="7" xfId="0" applyNumberFormat="1" applyFont="1" applyBorder="1" applyAlignment="1">
      <alignment vertical="center"/>
    </xf>
    <xf numFmtId="305" fontId="2" fillId="0" borderId="0" xfId="0" applyNumberFormat="1" applyFont="1" applyAlignment="1">
      <alignment vertical="center"/>
    </xf>
    <xf numFmtId="299" fontId="1" fillId="0" borderId="0" xfId="0" applyNumberFormat="1" applyFont="1" applyFill="1" applyAlignment="1">
      <alignment vertical="center"/>
    </xf>
    <xf numFmtId="299" fontId="1" fillId="0" borderId="0" xfId="0" applyNumberFormat="1" applyFont="1" applyFill="1" applyAlignment="1">
      <alignment horizontal="center" vertical="center" wrapText="1"/>
    </xf>
    <xf numFmtId="299" fontId="2" fillId="0" borderId="0" xfId="0" applyNumberFormat="1" applyFont="1" applyFill="1" applyAlignment="1">
      <alignment horizontal="right" vertical="center"/>
    </xf>
    <xf numFmtId="299" fontId="2" fillId="0" borderId="1" xfId="0" applyNumberFormat="1" applyFont="1" applyFill="1" applyBorder="1" applyAlignment="1">
      <alignment horizontal="left" vertical="center"/>
    </xf>
    <xf numFmtId="302" fontId="4" fillId="0" borderId="9" xfId="0" applyNumberFormat="1" applyFont="1" applyFill="1" applyBorder="1" applyAlignment="1" applyProtection="1">
      <alignment horizontal="right" vertical="center"/>
    </xf>
    <xf numFmtId="302" fontId="4" fillId="0" borderId="9" xfId="0" applyNumberFormat="1" applyFont="1" applyFill="1" applyBorder="1" applyAlignment="1">
      <alignment horizontal="right" vertical="center"/>
    </xf>
    <xf numFmtId="302" fontId="4" fillId="0" borderId="4" xfId="0" applyNumberFormat="1" applyFont="1" applyFill="1" applyBorder="1" applyAlignment="1">
      <alignment horizontal="right" vertical="center"/>
    </xf>
    <xf numFmtId="299" fontId="2" fillId="0" borderId="4" xfId="0" applyNumberFormat="1" applyFont="1" applyFill="1" applyBorder="1" applyAlignment="1">
      <alignment vertical="center"/>
    </xf>
    <xf numFmtId="10" fontId="2" fillId="0" borderId="0" xfId="0" applyNumberFormat="1" applyFont="1" applyFill="1" applyAlignment="1">
      <alignment vertical="center"/>
    </xf>
    <xf numFmtId="0" fontId="6" fillId="0" borderId="4" xfId="0" applyNumberFormat="1" applyFont="1" applyFill="1" applyBorder="1" applyAlignment="1" applyProtection="1">
      <alignment horizontal="center" vertical="center" wrapText="1"/>
    </xf>
    <xf numFmtId="301" fontId="6" fillId="0" borderId="4" xfId="0" applyNumberFormat="1" applyFont="1" applyFill="1" applyBorder="1" applyAlignment="1">
      <alignment horizontal="center" vertical="center" wrapText="1"/>
    </xf>
    <xf numFmtId="299" fontId="2" fillId="0" borderId="5" xfId="0" applyNumberFormat="1" applyFont="1" applyFill="1" applyBorder="1" applyAlignment="1">
      <alignment horizontal="center" vertical="center"/>
    </xf>
    <xf numFmtId="299" fontId="2" fillId="0" borderId="6" xfId="0" applyNumberFormat="1" applyFont="1" applyFill="1" applyBorder="1" applyAlignment="1">
      <alignment horizontal="center" vertical="center"/>
    </xf>
    <xf numFmtId="10" fontId="2" fillId="0" borderId="0" xfId="0" applyNumberFormat="1" applyFont="1" applyFill="1" applyAlignment="1">
      <alignment horizontal="center" vertical="center"/>
    </xf>
    <xf numFmtId="10" fontId="2" fillId="0" borderId="2" xfId="0" applyNumberFormat="1" applyFont="1" applyFill="1" applyBorder="1" applyAlignment="1">
      <alignment horizontal="center" vertical="center"/>
    </xf>
    <xf numFmtId="40" fontId="5" fillId="0" borderId="4" xfId="1679" applyNumberFormat="1" applyFont="1" applyFill="1" applyBorder="1" applyAlignment="1">
      <alignment horizontal="right" vertical="center" wrapText="1"/>
    </xf>
    <xf numFmtId="10" fontId="2" fillId="0" borderId="0" xfId="0" applyNumberFormat="1" applyFont="1" applyAlignment="1">
      <alignment vertical="center"/>
    </xf>
    <xf numFmtId="239" fontId="6" fillId="0" borderId="4" xfId="0" applyNumberFormat="1" applyFont="1" applyFill="1" applyBorder="1" applyAlignment="1" applyProtection="1">
      <alignment horizontal="center" vertical="center" wrapText="1"/>
    </xf>
    <xf numFmtId="301" fontId="6" fillId="0" borderId="4" xfId="0" applyNumberFormat="1" applyFont="1" applyFill="1" applyBorder="1" applyAlignment="1">
      <alignment horizontal="right" vertical="center" wrapText="1"/>
    </xf>
    <xf numFmtId="301" fontId="4" fillId="0" borderId="7" xfId="0" applyNumberFormat="1" applyFont="1" applyFill="1" applyBorder="1" applyAlignment="1">
      <alignment horizontal="right" vertical="center"/>
    </xf>
    <xf numFmtId="299" fontId="2" fillId="0" borderId="0" xfId="0" applyNumberFormat="1" applyFont="1" applyFill="1" applyAlignment="1" applyProtection="1">
      <alignment horizontal="center" vertical="center"/>
    </xf>
    <xf numFmtId="299" fontId="1" fillId="0" borderId="0" xfId="0" applyNumberFormat="1" applyFont="1" applyFill="1" applyAlignment="1" applyProtection="1">
      <alignment horizontal="center" vertical="center" wrapText="1"/>
    </xf>
    <xf numFmtId="299" fontId="2" fillId="0" borderId="2" xfId="0" applyNumberFormat="1" applyFont="1" applyFill="1" applyBorder="1" applyAlignment="1" applyProtection="1">
      <alignment horizontal="center" vertical="center"/>
    </xf>
    <xf numFmtId="302" fontId="6" fillId="0" borderId="4" xfId="0" applyNumberFormat="1" applyFont="1" applyFill="1" applyBorder="1" applyAlignment="1" applyProtection="1">
      <alignment horizontal="right" vertical="center" wrapText="1"/>
    </xf>
    <xf numFmtId="301" fontId="6" fillId="0" borderId="4" xfId="0" applyNumberFormat="1" applyFont="1" applyFill="1" applyBorder="1" applyAlignment="1" applyProtection="1">
      <alignment horizontal="center" vertical="center" wrapText="1"/>
    </xf>
    <xf numFmtId="40" fontId="6" fillId="0" borderId="4" xfId="1679" applyNumberFormat="1" applyFont="1" applyFill="1" applyBorder="1" applyAlignment="1">
      <alignment horizontal="right" vertical="center" wrapText="1"/>
    </xf>
    <xf numFmtId="299" fontId="2" fillId="0" borderId="5" xfId="0" applyNumberFormat="1" applyFont="1" applyFill="1" applyBorder="1" applyAlignment="1" applyProtection="1">
      <alignment horizontal="center" vertical="center"/>
    </xf>
    <xf numFmtId="299" fontId="2" fillId="0" borderId="6" xfId="0" applyNumberFormat="1" applyFont="1" applyFill="1" applyBorder="1" applyAlignment="1" applyProtection="1">
      <alignment horizontal="center" vertical="center"/>
    </xf>
    <xf numFmtId="299" fontId="2" fillId="0" borderId="7" xfId="0" applyNumberFormat="1" applyFont="1" applyFill="1" applyBorder="1" applyAlignment="1" applyProtection="1">
      <alignment vertical="center"/>
    </xf>
    <xf numFmtId="302" fontId="4" fillId="0" borderId="7" xfId="0" applyNumberFormat="1" applyFont="1" applyFill="1" applyBorder="1" applyAlignment="1" applyProtection="1">
      <alignment horizontal="right" vertical="center"/>
    </xf>
    <xf numFmtId="301" fontId="4" fillId="0" borderId="7" xfId="0" applyNumberFormat="1" applyFont="1" applyFill="1" applyBorder="1" applyAlignment="1" applyProtection="1">
      <alignment horizontal="center" vertical="center"/>
    </xf>
    <xf numFmtId="299" fontId="1" fillId="2" borderId="0" xfId="0" applyNumberFormat="1" applyFont="1" applyFill="1" applyAlignment="1" applyProtection="1">
      <alignment horizontal="center" vertical="center"/>
    </xf>
    <xf numFmtId="299" fontId="2" fillId="0" borderId="0" xfId="0" applyNumberFormat="1" applyFont="1" applyFill="1" applyAlignment="1" applyProtection="1">
      <alignment horizontal="right" vertical="center"/>
    </xf>
    <xf numFmtId="302" fontId="4" fillId="0" borderId="7" xfId="0" applyNumberFormat="1" applyFont="1" applyFill="1" applyBorder="1" applyAlignment="1">
      <alignment horizontal="right" vertical="center"/>
    </xf>
    <xf numFmtId="299" fontId="4" fillId="0" borderId="4" xfId="0" applyNumberFormat="1" applyFont="1" applyBorder="1" applyAlignment="1">
      <alignment horizontal="center" vertical="center"/>
    </xf>
    <xf numFmtId="302" fontId="4" fillId="0" borderId="9" xfId="0" applyNumberFormat="1" applyFont="1" applyBorder="1" applyAlignment="1">
      <alignment horizontal="right" vertical="center"/>
    </xf>
    <xf numFmtId="302" fontId="4" fillId="0" borderId="4" xfId="0" applyNumberFormat="1" applyFont="1" applyBorder="1" applyAlignment="1">
      <alignment horizontal="right" vertical="center"/>
    </xf>
    <xf numFmtId="302" fontId="4" fillId="0" borderId="7" xfId="0" applyNumberFormat="1" applyFont="1" applyBorder="1" applyAlignment="1">
      <alignment horizontal="right" vertical="center"/>
    </xf>
    <xf numFmtId="299" fontId="2" fillId="0" borderId="4" xfId="0" applyNumberFormat="1" applyFont="1" applyFill="1" applyBorder="1" applyAlignment="1">
      <alignment horizontal="left" vertical="center"/>
    </xf>
    <xf numFmtId="299" fontId="12" fillId="0" borderId="0" xfId="0" applyNumberFormat="1" applyFont="1" applyAlignment="1">
      <alignment vertical="center"/>
    </xf>
    <xf numFmtId="299" fontId="5" fillId="0" borderId="0" xfId="0" applyNumberFormat="1" applyFont="1" applyBorder="1" applyAlignment="1">
      <alignment horizontal="right" vertical="center"/>
    </xf>
    <xf numFmtId="299" fontId="5" fillId="0" borderId="4" xfId="0" applyNumberFormat="1" applyFont="1" applyBorder="1" applyAlignment="1">
      <alignment horizontal="center" vertical="center"/>
    </xf>
    <xf numFmtId="299" fontId="5" fillId="0" borderId="9" xfId="0" applyNumberFormat="1" applyFont="1" applyBorder="1" applyAlignment="1">
      <alignment horizontal="center" vertical="center"/>
    </xf>
    <xf numFmtId="299" fontId="4" fillId="0" borderId="8" xfId="0" applyNumberFormat="1" applyFont="1" applyBorder="1" applyAlignment="1">
      <alignment horizontal="center" vertical="center"/>
    </xf>
    <xf numFmtId="299" fontId="4" fillId="0" borderId="9" xfId="0" applyNumberFormat="1" applyFont="1" applyFill="1" applyBorder="1" applyAlignment="1">
      <alignment horizontal="right" vertical="center"/>
    </xf>
    <xf numFmtId="299" fontId="4" fillId="0" borderId="4" xfId="0" applyNumberFormat="1" applyFont="1" applyBorder="1" applyAlignment="1">
      <alignment horizontal="right" vertical="center"/>
    </xf>
    <xf numFmtId="299" fontId="4" fillId="0" borderId="7" xfId="0" applyNumberFormat="1" applyFont="1" applyBorder="1" applyAlignment="1">
      <alignment horizontal="right" vertical="center"/>
    </xf>
    <xf numFmtId="299" fontId="4" fillId="0" borderId="4" xfId="0" applyNumberFormat="1" applyFont="1" applyFill="1" applyBorder="1" applyAlignment="1">
      <alignment horizontal="right" vertical="center"/>
    </xf>
    <xf numFmtId="299" fontId="5" fillId="0" borderId="4" xfId="1323" applyNumberFormat="1" applyFont="1" applyBorder="1" applyAlignment="1" applyProtection="1">
      <alignment horizontal="left" vertical="center" indent="1"/>
    </xf>
    <xf numFmtId="299" fontId="9" fillId="0" borderId="4" xfId="1323" applyNumberFormat="1" applyFont="1" applyBorder="1" applyAlignment="1" applyProtection="1">
      <alignment horizontal="left" vertical="center" indent="1"/>
    </xf>
    <xf numFmtId="299" fontId="12" fillId="0" borderId="8" xfId="0" applyNumberFormat="1" applyFont="1" applyBorder="1" applyAlignment="1">
      <alignment horizontal="center" vertical="center"/>
    </xf>
    <xf numFmtId="299" fontId="4" fillId="0" borderId="9" xfId="0" applyNumberFormat="1" applyFont="1" applyBorder="1" applyAlignment="1">
      <alignment horizontal="left" vertical="center"/>
    </xf>
    <xf numFmtId="299" fontId="12" fillId="0" borderId="4" xfId="0" applyNumberFormat="1" applyFont="1" applyBorder="1" applyAlignment="1">
      <alignment vertical="center"/>
    </xf>
    <xf numFmtId="299" fontId="6" fillId="0" borderId="9" xfId="0" applyNumberFormat="1" applyFont="1" applyBorder="1" applyAlignment="1">
      <alignment horizontal="center" vertical="center"/>
    </xf>
    <xf numFmtId="299" fontId="14" fillId="0" borderId="8" xfId="0" applyNumberFormat="1" applyFont="1" applyBorder="1" applyAlignment="1">
      <alignment horizontal="center" vertical="center"/>
    </xf>
    <xf numFmtId="299" fontId="14" fillId="0" borderId="9" xfId="0" applyNumberFormat="1" applyFont="1" applyBorder="1" applyAlignment="1">
      <alignment horizontal="center" vertical="center"/>
    </xf>
    <xf numFmtId="299" fontId="4" fillId="0" borderId="9" xfId="0" applyNumberFormat="1" applyFont="1" applyBorder="1" applyAlignment="1">
      <alignment horizontal="right" vertical="center"/>
    </xf>
    <xf numFmtId="299" fontId="22" fillId="0" borderId="0" xfId="0" applyNumberFormat="1" applyFont="1" applyAlignment="1">
      <alignment vertical="center"/>
    </xf>
    <xf numFmtId="299" fontId="12" fillId="0" borderId="0" xfId="0" applyNumberFormat="1" applyFont="1" applyFill="1" applyAlignment="1">
      <alignment vertical="center"/>
    </xf>
    <xf numFmtId="299" fontId="2" fillId="0" borderId="0" xfId="0" applyNumberFormat="1" applyFont="1"/>
    <xf numFmtId="186" fontId="2" fillId="0" borderId="0" xfId="851" applyNumberFormat="1" applyFont="1" applyAlignment="1" applyProtection="1">
      <alignment horizontal="right"/>
      <protection locked="0"/>
    </xf>
    <xf numFmtId="299" fontId="2" fillId="9" borderId="0" xfId="0" applyNumberFormat="1" applyFont="1" applyFill="1" applyAlignment="1">
      <alignment horizontal="center" vertical="center"/>
    </xf>
    <xf numFmtId="239" fontId="4" fillId="0" borderId="4" xfId="0" applyNumberFormat="1" applyFont="1" applyBorder="1" applyAlignment="1">
      <alignment horizontal="center" vertical="center"/>
    </xf>
    <xf numFmtId="299" fontId="23" fillId="0" borderId="9" xfId="1323" applyNumberFormat="1" applyFont="1" applyBorder="1" applyAlignment="1" applyProtection="1">
      <alignment horizontal="left" vertical="center"/>
    </xf>
    <xf numFmtId="302" fontId="24" fillId="0" borderId="9" xfId="0" applyNumberFormat="1" applyFont="1" applyBorder="1" applyAlignment="1">
      <alignment horizontal="right" vertical="center"/>
    </xf>
    <xf numFmtId="299" fontId="25" fillId="0" borderId="0" xfId="0" applyNumberFormat="1" applyFont="1" applyFill="1" applyAlignment="1">
      <alignment vertical="center"/>
    </xf>
    <xf numFmtId="299" fontId="23" fillId="0" borderId="9" xfId="0" applyNumberFormat="1" applyFont="1" applyBorder="1" applyAlignment="1">
      <alignment horizontal="left" vertical="center"/>
    </xf>
    <xf numFmtId="302" fontId="24" fillId="0" borderId="4" xfId="0" applyNumberFormat="1" applyFont="1" applyBorder="1" applyAlignment="1">
      <alignment horizontal="right" vertical="center"/>
    </xf>
    <xf numFmtId="299" fontId="7" fillId="0" borderId="0" xfId="1445" applyNumberFormat="1" applyFont="1" applyAlignment="1">
      <alignment horizontal="center" vertical="center"/>
    </xf>
    <xf numFmtId="239" fontId="2" fillId="0" borderId="0" xfId="0" applyNumberFormat="1" applyFont="1" applyBorder="1" applyAlignment="1" applyProtection="1">
      <alignment horizontal="center" vertical="center"/>
    </xf>
    <xf numFmtId="299" fontId="2" fillId="10" borderId="0" xfId="0" applyNumberFormat="1" applyFont="1" applyFill="1" applyAlignment="1">
      <alignment vertical="center"/>
    </xf>
    <xf numFmtId="299" fontId="16" fillId="0" borderId="0" xfId="0" applyNumberFormat="1" applyFont="1" applyAlignment="1">
      <alignment vertical="center"/>
    </xf>
    <xf numFmtId="299" fontId="12" fillId="0" borderId="0" xfId="0" applyNumberFormat="1" applyFont="1"/>
    <xf numFmtId="299" fontId="26" fillId="0" borderId="0" xfId="0" applyNumberFormat="1" applyFont="1" applyAlignment="1">
      <alignment horizontal="center" vertical="center" wrapText="1"/>
    </xf>
    <xf numFmtId="299" fontId="16" fillId="0" borderId="0" xfId="0" applyNumberFormat="1" applyFont="1" applyAlignment="1">
      <alignment horizontal="center" vertical="center"/>
    </xf>
    <xf numFmtId="299" fontId="2" fillId="0" borderId="0" xfId="1605" applyNumberFormat="1" applyFont="1" applyFill="1" applyAlignment="1">
      <alignment horizontal="right" vertical="center"/>
    </xf>
    <xf numFmtId="299" fontId="2" fillId="0" borderId="0" xfId="0" applyNumberFormat="1" applyFont="1" applyBorder="1" applyAlignment="1">
      <alignment horizontal="center" vertical="center"/>
    </xf>
    <xf numFmtId="299" fontId="2" fillId="0" borderId="4" xfId="1445" applyNumberFormat="1" applyFont="1" applyBorder="1" applyAlignment="1">
      <alignment vertical="center"/>
    </xf>
    <xf numFmtId="239" fontId="4" fillId="0" borderId="4" xfId="0" applyNumberFormat="1" applyFont="1" applyBorder="1" applyAlignment="1" applyProtection="1">
      <alignment horizontal="center" vertical="center"/>
    </xf>
    <xf numFmtId="299" fontId="12" fillId="0" borderId="0" xfId="0" applyNumberFormat="1" applyFont="1" applyBorder="1" applyAlignment="1">
      <alignment horizontal="right" vertical="center"/>
    </xf>
    <xf numFmtId="239" fontId="4" fillId="0" borderId="4" xfId="1323" applyNumberFormat="1" applyFont="1" applyBorder="1" applyAlignment="1" applyProtection="1">
      <alignment horizontal="center" vertical="center"/>
    </xf>
    <xf numFmtId="299" fontId="2" fillId="0" borderId="4" xfId="1105" applyNumberFormat="1" applyFont="1" applyBorder="1" applyAlignment="1">
      <alignment horizontal="left" vertical="center"/>
    </xf>
    <xf numFmtId="239" fontId="6" fillId="0" borderId="4" xfId="1323" applyNumberFormat="1" applyFont="1" applyFill="1" applyBorder="1" applyAlignment="1" applyProtection="1">
      <alignment horizontal="center" vertical="center"/>
    </xf>
    <xf numFmtId="299" fontId="2" fillId="0" borderId="4" xfId="1105" applyNumberFormat="1" applyFont="1" applyBorder="1" applyAlignment="1">
      <alignment horizontal="left" vertical="center" indent="2"/>
    </xf>
    <xf numFmtId="299" fontId="7" fillId="0" borderId="4" xfId="1445" applyNumberFormat="1" applyFont="1" applyBorder="1" applyAlignment="1">
      <alignment horizontal="center" vertical="center"/>
    </xf>
    <xf numFmtId="239" fontId="12" fillId="0" borderId="0" xfId="0" applyNumberFormat="1" applyFont="1" applyBorder="1" applyAlignment="1" applyProtection="1">
      <alignment horizontal="center" vertical="center"/>
    </xf>
    <xf numFmtId="186" fontId="27" fillId="0" borderId="0" xfId="851" applyNumberFormat="1" applyFont="1" applyAlignment="1" applyProtection="1">
      <alignment horizontal="left"/>
      <protection locked="0"/>
    </xf>
    <xf numFmtId="186" fontId="22" fillId="0" borderId="0" xfId="851" applyNumberFormat="1" applyFont="1" applyAlignment="1" applyProtection="1">
      <alignment horizontal="center"/>
      <protection locked="0"/>
    </xf>
    <xf numFmtId="186" fontId="12" fillId="0" borderId="0" xfId="851" applyNumberFormat="1" applyAlignment="1" applyProtection="1">
      <alignment horizontal="center"/>
      <protection locked="0"/>
    </xf>
    <xf numFmtId="186" fontId="2" fillId="0" borderId="0" xfId="851" applyNumberFormat="1" applyFont="1" applyAlignment="1" applyProtection="1">
      <alignment horizontal="left"/>
      <protection locked="0"/>
    </xf>
    <xf numFmtId="0" fontId="28" fillId="0" borderId="0" xfId="345" applyFont="1" applyAlignment="1" applyProtection="1">
      <alignment vertical="center"/>
      <protection locked="0"/>
    </xf>
    <xf numFmtId="308" fontId="12" fillId="0" borderId="0" xfId="851" applyNumberFormat="1" applyAlignment="1" applyProtection="1">
      <alignment horizontal="left"/>
      <protection locked="0"/>
    </xf>
    <xf numFmtId="186" fontId="12" fillId="0" borderId="0" xfId="851" applyNumberFormat="1" applyAlignment="1" applyProtection="1">
      <alignment horizontal="right"/>
      <protection locked="0"/>
    </xf>
    <xf numFmtId="186" fontId="12" fillId="0" borderId="0" xfId="851" applyNumberFormat="1" applyAlignment="1" applyProtection="1">
      <alignment horizontal="left"/>
      <protection locked="0"/>
    </xf>
    <xf numFmtId="186" fontId="29" fillId="0" borderId="0" xfId="1323" applyNumberFormat="1" applyFont="1" applyFill="1" applyBorder="1" applyAlignment="1" applyProtection="1">
      <alignment horizontal="left"/>
      <protection locked="0"/>
    </xf>
    <xf numFmtId="186" fontId="27" fillId="0" borderId="0" xfId="851" applyNumberFormat="1" applyFont="1" applyAlignment="1" applyProtection="1">
      <alignment horizontal="center"/>
      <protection locked="0"/>
    </xf>
    <xf numFmtId="186" fontId="18" fillId="0" borderId="0" xfId="851" applyNumberFormat="1" applyFont="1" applyAlignment="1" applyProtection="1">
      <alignment horizontal="center"/>
      <protection locked="0"/>
    </xf>
    <xf numFmtId="0" fontId="12" fillId="0" borderId="0" xfId="851" applyAlignment="1" applyProtection="1">
      <alignment horizontal="center"/>
      <protection locked="0"/>
    </xf>
    <xf numFmtId="186" fontId="2" fillId="0" borderId="1" xfId="851" applyNumberFormat="1" applyFont="1" applyBorder="1" applyAlignment="1" applyProtection="1">
      <alignment readingOrder="1"/>
      <protection locked="0"/>
    </xf>
    <xf numFmtId="186" fontId="12" fillId="0" borderId="1" xfId="851" applyNumberFormat="1" applyBorder="1" applyAlignment="1" applyProtection="1">
      <alignment readingOrder="1"/>
      <protection locked="0"/>
    </xf>
    <xf numFmtId="186" fontId="7" fillId="0" borderId="0" xfId="851" applyNumberFormat="1" applyFont="1" applyAlignment="1" applyProtection="1">
      <alignment horizontal="left"/>
      <protection locked="0"/>
    </xf>
    <xf numFmtId="305" fontId="30" fillId="0" borderId="4" xfId="42" applyNumberFormat="1" applyFont="1" applyFill="1" applyBorder="1" applyAlignment="1">
      <alignment horizontal="center" vertical="center"/>
    </xf>
    <xf numFmtId="305" fontId="30" fillId="0" borderId="4" xfId="42" applyNumberFormat="1" applyFont="1" applyFill="1" applyBorder="1" applyAlignment="1">
      <alignment horizontal="center" vertical="center" wrapText="1"/>
    </xf>
    <xf numFmtId="302" fontId="31" fillId="0" borderId="4" xfId="42" applyNumberFormat="1" applyFont="1" applyFill="1" applyBorder="1" applyAlignment="1">
      <alignment vertical="center" wrapText="1"/>
    </xf>
    <xf numFmtId="299" fontId="32" fillId="0" borderId="4" xfId="42" applyNumberFormat="1" applyFont="1" applyFill="1" applyBorder="1" applyAlignment="1">
      <alignment horizontal="right" vertical="center"/>
    </xf>
    <xf numFmtId="302" fontId="30" fillId="0" borderId="4" xfId="42" applyNumberFormat="1" applyFont="1" applyFill="1" applyBorder="1" applyAlignment="1">
      <alignment vertical="center" wrapText="1"/>
    </xf>
    <xf numFmtId="299" fontId="33" fillId="0" borderId="4" xfId="42" applyNumberFormat="1" applyFont="1" applyFill="1" applyBorder="1" applyAlignment="1">
      <alignment horizontal="right" vertical="center"/>
    </xf>
    <xf numFmtId="302" fontId="31" fillId="0" borderId="4" xfId="42" applyNumberFormat="1" applyFont="1" applyFill="1" applyBorder="1" applyAlignment="1">
      <alignment horizontal="center" vertical="center" wrapText="1"/>
    </xf>
    <xf numFmtId="0" fontId="30" fillId="0" borderId="0" xfId="345" applyFont="1" applyAlignment="1">
      <alignment vertical="center"/>
    </xf>
    <xf numFmtId="0" fontId="28" fillId="0" borderId="0" xfId="345" applyFont="1" applyAlignment="1">
      <alignment vertical="center"/>
    </xf>
    <xf numFmtId="299" fontId="8" fillId="0" borderId="0" xfId="1636" applyNumberFormat="1" applyAlignment="1" applyProtection="1">
      <alignment vertical="center" wrapText="1"/>
      <protection locked="0"/>
    </xf>
    <xf numFmtId="299" fontId="17" fillId="0" borderId="0" xfId="1636" applyNumberFormat="1" applyFont="1" applyAlignment="1" applyProtection="1">
      <alignment horizontal="left" vertical="center" wrapText="1" indent="2"/>
      <protection locked="0"/>
    </xf>
    <xf numFmtId="299" fontId="34" fillId="0" borderId="0" xfId="1636" applyNumberFormat="1" applyFont="1" applyAlignment="1" applyProtection="1">
      <alignment vertical="center" wrapText="1"/>
      <protection locked="0"/>
    </xf>
    <xf numFmtId="299" fontId="8" fillId="0" borderId="0" xfId="1636" applyNumberFormat="1" applyAlignment="1" applyProtection="1">
      <alignment horizontal="left" vertical="center" wrapText="1" indent="2"/>
      <protection locked="0"/>
    </xf>
    <xf numFmtId="299" fontId="34" fillId="0" borderId="0" xfId="1636" applyNumberFormat="1" applyFont="1" applyAlignment="1" applyProtection="1">
      <alignment horizontal="left" vertical="center" wrapText="1" indent="3"/>
      <protection locked="0"/>
    </xf>
    <xf numFmtId="299" fontId="34" fillId="0" borderId="0" xfId="1636" applyNumberFormat="1" applyFont="1" applyAlignment="1" applyProtection="1">
      <alignment horizontal="left" vertical="center" wrapText="1"/>
      <protection locked="0"/>
    </xf>
    <xf numFmtId="299" fontId="8" fillId="0" borderId="0" xfId="1636" applyNumberFormat="1" applyAlignment="1" applyProtection="1">
      <alignment horizontal="left" vertical="center" wrapText="1" indent="1"/>
      <protection locked="0"/>
    </xf>
    <xf numFmtId="299" fontId="8" fillId="0" borderId="0" xfId="1636" applyNumberFormat="1" applyAlignment="1" applyProtection="1">
      <alignment wrapText="1"/>
      <protection locked="0"/>
    </xf>
    <xf numFmtId="299" fontId="8" fillId="0" borderId="0" xfId="1636" applyNumberFormat="1" applyAlignment="1">
      <alignment wrapText="1"/>
    </xf>
    <xf numFmtId="299" fontId="35" fillId="0" borderId="0" xfId="1636" applyNumberFormat="1" applyFont="1" applyAlignment="1">
      <alignment horizontal="center" wrapText="1"/>
    </xf>
    <xf numFmtId="299" fontId="36" fillId="0" borderId="0" xfId="1636" applyNumberFormat="1" applyFont="1" applyAlignment="1">
      <alignment horizontal="center" wrapText="1"/>
    </xf>
    <xf numFmtId="299" fontId="8" fillId="0" borderId="0" xfId="1636" applyNumberFormat="1" applyAlignment="1">
      <alignment vertical="center" wrapText="1"/>
    </xf>
    <xf numFmtId="299" fontId="37" fillId="0" borderId="0" xfId="1636" applyNumberFormat="1" applyFont="1" applyAlignment="1">
      <alignment horizontal="left" vertical="center" wrapText="1"/>
    </xf>
    <xf numFmtId="299" fontId="38" fillId="0" borderId="0" xfId="1636" applyNumberFormat="1" applyFont="1" applyAlignment="1">
      <alignment horizontal="left" vertical="center" wrapText="1" indent="1"/>
    </xf>
    <xf numFmtId="299" fontId="39" fillId="0" borderId="0" xfId="1636" applyNumberFormat="1" applyFont="1" applyAlignment="1" applyProtection="1">
      <alignment horizontal="left" vertical="center" wrapText="1" indent="1"/>
      <protection locked="0"/>
    </xf>
    <xf numFmtId="299" fontId="39" fillId="0" borderId="0" xfId="1636" applyNumberFormat="1" applyFont="1" applyAlignment="1">
      <alignment horizontal="left" vertical="center" wrapText="1" indent="1"/>
    </xf>
    <xf numFmtId="299" fontId="38" fillId="0" borderId="0" xfId="1636" applyNumberFormat="1" applyFont="1" applyAlignment="1" applyProtection="1">
      <alignment horizontal="left" vertical="center" wrapText="1" indent="1"/>
      <protection locked="0"/>
    </xf>
    <xf numFmtId="299" fontId="37" fillId="0" borderId="0" xfId="1636" applyNumberFormat="1" applyFont="1" applyAlignment="1" applyProtection="1">
      <alignment horizontal="left" vertical="center" wrapText="1"/>
      <protection locked="0"/>
    </xf>
    <xf numFmtId="299" fontId="40" fillId="0" borderId="0" xfId="0" applyNumberFormat="1" applyFont="1" applyFill="1" applyAlignment="1" applyProtection="1">
      <alignment horizontal="left" vertical="center" wrapText="1" indent="1"/>
      <protection locked="0"/>
    </xf>
    <xf numFmtId="299" fontId="41" fillId="11" borderId="0" xfId="1636" applyNumberFormat="1" applyFont="1" applyFill="1" applyAlignment="1" applyProtection="1">
      <alignment horizontal="left" vertical="center" wrapText="1" indent="1"/>
      <protection locked="0"/>
    </xf>
    <xf numFmtId="299" fontId="38" fillId="11" borderId="0" xfId="1636" applyNumberFormat="1" applyFont="1" applyFill="1" applyAlignment="1" applyProtection="1">
      <alignment horizontal="left" vertical="center" wrapText="1" indent="1"/>
      <protection locked="0"/>
    </xf>
    <xf numFmtId="299" fontId="42" fillId="0" borderId="0" xfId="414" applyNumberFormat="1" applyFont="1" applyFill="1" applyAlignment="1" applyProtection="1">
      <alignment horizontal="left" vertical="center" wrapText="1"/>
      <protection locked="0"/>
    </xf>
    <xf numFmtId="299" fontId="38" fillId="0" borderId="0" xfId="1636" applyNumberFormat="1" applyFont="1" applyAlignment="1" applyProtection="1">
      <alignment horizontal="left" vertical="center" wrapText="1" indent="2"/>
      <protection locked="0"/>
    </xf>
    <xf numFmtId="299" fontId="38" fillId="0" borderId="0" xfId="1636" applyNumberFormat="1" applyFont="1" applyAlignment="1" applyProtection="1">
      <alignment horizontal="left" vertical="center" wrapText="1" indent="3"/>
      <protection locked="0"/>
    </xf>
    <xf numFmtId="299" fontId="0" fillId="0" borderId="0" xfId="0" applyNumberFormat="1" applyFill="1" applyAlignment="1" applyProtection="1">
      <alignment horizontal="left" vertical="center" wrapText="1" indent="1"/>
      <protection locked="0"/>
    </xf>
    <xf numFmtId="299" fontId="38" fillId="0" borderId="0" xfId="1636" applyNumberFormat="1" applyFont="1" applyAlignment="1" applyProtection="1">
      <alignment horizontal="left" vertical="center" wrapText="1" indent="4"/>
      <protection locked="0"/>
    </xf>
    <xf numFmtId="0" fontId="0" fillId="0" borderId="0" xfId="0" applyFill="1"/>
    <xf numFmtId="0" fontId="33" fillId="0" borderId="0" xfId="1599" applyFont="1" applyAlignment="1" applyProtection="1">
      <alignment vertical="center"/>
      <protection hidden="1"/>
    </xf>
    <xf numFmtId="0" fontId="0" fillId="0" borderId="0" xfId="0"/>
    <xf numFmtId="0" fontId="43" fillId="0" borderId="0" xfId="1323" applyFont="1" applyAlignment="1" applyProtection="1">
      <alignment vertical="center"/>
      <protection hidden="1"/>
    </xf>
    <xf numFmtId="0" fontId="33" fillId="0" borderId="13" xfId="1599" applyFont="1" applyBorder="1" applyAlignment="1" applyProtection="1">
      <alignment vertical="center"/>
      <protection hidden="1"/>
    </xf>
    <xf numFmtId="0" fontId="33" fillId="0" borderId="15" xfId="1599" applyFont="1" applyBorder="1" applyAlignment="1" applyProtection="1">
      <alignment vertical="center"/>
      <protection hidden="1"/>
    </xf>
    <xf numFmtId="0" fontId="31" fillId="0" borderId="14" xfId="1599" applyFont="1" applyBorder="1" applyAlignment="1" applyProtection="1">
      <alignment vertical="center"/>
      <protection hidden="1"/>
    </xf>
    <xf numFmtId="0" fontId="33" fillId="0" borderId="14" xfId="1599" applyFont="1" applyBorder="1" applyAlignment="1" applyProtection="1">
      <alignment vertical="center"/>
      <protection hidden="1"/>
    </xf>
    <xf numFmtId="0" fontId="30" fillId="0" borderId="0" xfId="1599" applyFont="1" applyAlignment="1" applyProtection="1">
      <alignment vertical="center"/>
      <protection hidden="1"/>
    </xf>
    <xf numFmtId="0" fontId="30" fillId="0" borderId="12" xfId="1599" applyFont="1" applyBorder="1" applyAlignment="1" applyProtection="1">
      <alignment vertical="center"/>
      <protection hidden="1"/>
    </xf>
    <xf numFmtId="0" fontId="30" fillId="0" borderId="4" xfId="1599" applyFont="1" applyBorder="1" applyAlignment="1" applyProtection="1">
      <alignment horizontal="center" vertical="center"/>
      <protection hidden="1"/>
    </xf>
    <xf numFmtId="299" fontId="5" fillId="0" borderId="0" xfId="1323" applyNumberFormat="1" applyFont="1" applyBorder="1" applyAlignment="1" applyProtection="1">
      <alignment horizontal="left" vertical="center"/>
    </xf>
    <xf numFmtId="299" fontId="5" fillId="0" borderId="0" xfId="1323" applyNumberFormat="1" applyFont="1" applyFill="1" applyBorder="1" applyAlignment="1" applyProtection="1">
      <alignment horizontal="left" vertical="center"/>
    </xf>
    <xf numFmtId="0" fontId="30" fillId="9" borderId="4" xfId="1599" applyFont="1" applyFill="1" applyBorder="1" applyAlignment="1" applyProtection="1">
      <alignment vertical="center"/>
      <protection hidden="1"/>
    </xf>
    <xf numFmtId="0" fontId="44" fillId="9" borderId="4" xfId="1599" applyFont="1" applyFill="1" applyBorder="1" applyAlignment="1" applyProtection="1">
      <alignment horizontal="left" vertical="center"/>
      <protection locked="0" hidden="1"/>
    </xf>
    <xf numFmtId="0" fontId="33" fillId="9" borderId="4" xfId="1599" applyFont="1" applyFill="1" applyBorder="1" applyAlignment="1" applyProtection="1">
      <alignment horizontal="left" vertical="center"/>
      <protection locked="0" hidden="1"/>
    </xf>
    <xf numFmtId="236" fontId="33" fillId="9" borderId="4" xfId="1599" applyNumberFormat="1" applyFont="1" applyFill="1" applyBorder="1" applyAlignment="1" applyProtection="1">
      <alignment horizontal="left" vertical="center"/>
      <protection locked="0"/>
    </xf>
    <xf numFmtId="0" fontId="30" fillId="9" borderId="4" xfId="1599" applyFont="1" applyFill="1" applyBorder="1" applyAlignment="1" applyProtection="1">
      <alignment horizontal="left" vertical="center"/>
      <protection locked="0"/>
    </xf>
    <xf numFmtId="0" fontId="33" fillId="9" borderId="4" xfId="1599" applyFont="1" applyFill="1" applyBorder="1" applyAlignment="1" applyProtection="1">
      <alignment horizontal="left" vertical="center"/>
      <protection locked="0"/>
    </xf>
    <xf numFmtId="0" fontId="33" fillId="0" borderId="0" xfId="1599" applyFont="1" applyAlignment="1" applyProtection="1">
      <alignment horizontal="left" vertical="center"/>
      <protection locked="0" hidden="1"/>
    </xf>
    <xf numFmtId="0" fontId="30" fillId="0" borderId="4" xfId="1599" applyFont="1" applyBorder="1" applyAlignment="1" applyProtection="1">
      <alignment horizontal="center" vertical="center"/>
      <protection locked="0" hidden="1"/>
    </xf>
    <xf numFmtId="0" fontId="33" fillId="0" borderId="4" xfId="1599" applyFont="1" applyBorder="1" applyAlignment="1" applyProtection="1">
      <alignment horizontal="center" vertical="center"/>
      <protection locked="0" hidden="1"/>
    </xf>
    <xf numFmtId="31" fontId="30" fillId="0" borderId="4" xfId="1599" applyNumberFormat="1" applyFont="1" applyBorder="1" applyAlignment="1" applyProtection="1">
      <alignment horizontal="center" vertical="center"/>
      <protection locked="0" hidden="1"/>
    </xf>
    <xf numFmtId="0" fontId="30" fillId="0" borderId="8" xfId="1599" applyFont="1" applyBorder="1" applyAlignment="1" applyProtection="1">
      <alignment horizontal="center" vertical="center"/>
      <protection locked="0" hidden="1"/>
    </xf>
    <xf numFmtId="0" fontId="30" fillId="0" borderId="9" xfId="1599" applyFont="1" applyBorder="1" applyAlignment="1" applyProtection="1">
      <alignment horizontal="center" vertical="center"/>
      <protection locked="0" hidden="1"/>
    </xf>
    <xf numFmtId="31" fontId="30" fillId="0" borderId="8" xfId="1599" applyNumberFormat="1" applyFont="1" applyBorder="1" applyAlignment="1" applyProtection="1">
      <alignment horizontal="center" vertical="center"/>
      <protection locked="0" hidden="1"/>
    </xf>
    <xf numFmtId="31" fontId="30" fillId="0" borderId="9" xfId="1599" applyNumberFormat="1" applyFont="1" applyBorder="1" applyAlignment="1" applyProtection="1">
      <alignment horizontal="center" vertical="center"/>
      <protection locked="0" hidden="1"/>
    </xf>
    <xf numFmtId="0" fontId="33" fillId="0" borderId="4" xfId="1599" applyFont="1" applyBorder="1" applyAlignment="1" applyProtection="1">
      <alignment vertical="center"/>
      <protection hidden="1"/>
    </xf>
    <xf numFmtId="0" fontId="30" fillId="0" borderId="4" xfId="1599" applyFont="1" applyBorder="1" applyAlignment="1" applyProtection="1">
      <alignment vertical="center"/>
      <protection hidden="1"/>
    </xf>
    <xf numFmtId="0" fontId="30" fillId="0" borderId="0" xfId="1599" applyFont="1" applyAlignment="1" applyProtection="1">
      <alignment horizontal="center" vertical="center"/>
      <protection locked="0" hidden="1"/>
    </xf>
    <xf numFmtId="31" fontId="30" fillId="0" borderId="0" xfId="1599" applyNumberFormat="1" applyFont="1" applyAlignment="1" applyProtection="1">
      <alignment horizontal="center" vertical="center"/>
      <protection locked="0" hidden="1"/>
    </xf>
    <xf numFmtId="0" fontId="33" fillId="0" borderId="0" xfId="1599" applyFont="1" applyAlignment="1" applyProtection="1">
      <alignment horizontal="center" vertical="center"/>
      <protection locked="0" hidden="1"/>
    </xf>
    <xf numFmtId="299" fontId="0" fillId="0" borderId="0" xfId="0" applyNumberFormat="1"/>
    <xf numFmtId="0" fontId="33" fillId="0" borderId="0" xfId="1599" applyFont="1" applyAlignment="1" applyProtection="1">
      <alignment vertical="center"/>
      <protection locked="0" hidden="1"/>
    </xf>
    <xf numFmtId="0" fontId="12" fillId="0" borderId="0" xfId="1624" applyFont="1"/>
    <xf numFmtId="49" fontId="18" fillId="12" borderId="1" xfId="1679" applyNumberFormat="1" applyFont="1" applyFill="1" applyBorder="1" applyAlignment="1">
      <alignment horizontal="center" vertical="center"/>
    </xf>
    <xf numFmtId="49" fontId="2" fillId="13" borderId="13" xfId="1679" applyNumberFormat="1" applyFont="1" applyFill="1" applyBorder="1" applyAlignment="1">
      <alignment vertical="center"/>
    </xf>
    <xf numFmtId="49" fontId="45" fillId="13" borderId="15" xfId="1323" applyNumberFormat="1" applyFont="1" applyFill="1" applyBorder="1" applyAlignment="1" applyProtection="1">
      <alignment vertical="top"/>
    </xf>
    <xf numFmtId="49" fontId="2" fillId="13" borderId="15" xfId="583" applyNumberFormat="1" applyFont="1" applyFill="1" applyBorder="1" applyAlignment="1">
      <alignment vertical="center"/>
    </xf>
    <xf numFmtId="49" fontId="2" fillId="13" borderId="15" xfId="583" applyNumberFormat="1" applyFont="1" applyFill="1" applyBorder="1" applyAlignment="1">
      <alignment horizontal="center" vertical="center"/>
    </xf>
    <xf numFmtId="49" fontId="2" fillId="13" borderId="14" xfId="1679" applyNumberFormat="1" applyFont="1" applyFill="1" applyBorder="1" applyAlignment="1">
      <alignment vertical="top"/>
    </xf>
    <xf numFmtId="0" fontId="45" fillId="13" borderId="0" xfId="1323" applyFont="1" applyFill="1" applyBorder="1" applyAlignment="1" applyProtection="1">
      <alignment horizontal="left"/>
    </xf>
    <xf numFmtId="0" fontId="12" fillId="13" borderId="0" xfId="1624" applyFont="1" applyFill="1"/>
    <xf numFmtId="49" fontId="2" fillId="13" borderId="0" xfId="583" applyNumberFormat="1" applyFont="1" applyFill="1" applyAlignment="1">
      <alignment vertical="top"/>
    </xf>
    <xf numFmtId="49" fontId="2" fillId="13" borderId="0" xfId="583" applyNumberFormat="1" applyFont="1" applyFill="1" applyAlignment="1">
      <alignment horizontal="center" vertical="top"/>
    </xf>
    <xf numFmtId="49" fontId="2" fillId="13" borderId="14" xfId="1679" applyNumberFormat="1" applyFont="1" applyFill="1" applyBorder="1" applyAlignment="1">
      <alignment horizontal="left" vertical="center"/>
    </xf>
    <xf numFmtId="49" fontId="45" fillId="13" borderId="0" xfId="1323" applyNumberFormat="1" applyFont="1" applyFill="1" applyBorder="1" applyAlignment="1" applyProtection="1">
      <alignment horizontal="left" vertical="center"/>
    </xf>
    <xf numFmtId="49" fontId="45" fillId="13" borderId="0" xfId="1323" applyNumberFormat="1" applyFont="1" applyFill="1" applyBorder="1" applyAlignment="1" applyProtection="1">
      <alignment horizontal="left" vertical="top"/>
    </xf>
    <xf numFmtId="49" fontId="45" fillId="13" borderId="0" xfId="1323" applyNumberFormat="1" applyFont="1" applyFill="1" applyBorder="1" applyAlignment="1" applyProtection="1">
      <alignment vertical="center"/>
    </xf>
    <xf numFmtId="49" fontId="2" fillId="13" borderId="0" xfId="583" applyNumberFormat="1" applyFont="1" applyFill="1" applyAlignment="1">
      <alignment horizontal="left" vertical="center"/>
    </xf>
    <xf numFmtId="49" fontId="2" fillId="13" borderId="0" xfId="583" applyNumberFormat="1" applyFont="1" applyFill="1" applyAlignment="1">
      <alignment vertical="center"/>
    </xf>
    <xf numFmtId="49" fontId="2" fillId="13" borderId="14" xfId="1679" applyNumberFormat="1" applyFont="1" applyFill="1" applyBorder="1" applyAlignment="1">
      <alignment vertical="center"/>
    </xf>
    <xf numFmtId="0" fontId="2" fillId="13" borderId="0" xfId="1624" applyFont="1" applyFill="1"/>
    <xf numFmtId="0" fontId="46" fillId="13" borderId="0" xfId="41" applyFont="1" applyFill="1" applyBorder="1"/>
    <xf numFmtId="49" fontId="47" fillId="13" borderId="0" xfId="41" applyNumberFormat="1" applyFont="1" applyFill="1" applyBorder="1" applyAlignment="1" applyProtection="1">
      <alignment vertical="center"/>
    </xf>
    <xf numFmtId="49" fontId="46" fillId="13" borderId="0" xfId="41" applyNumberFormat="1" applyFont="1" applyFill="1" applyBorder="1" applyAlignment="1" applyProtection="1">
      <alignment vertical="center"/>
    </xf>
    <xf numFmtId="49" fontId="48" fillId="13" borderId="0" xfId="41" applyNumberFormat="1" applyFont="1" applyFill="1" applyBorder="1" applyAlignment="1" applyProtection="1">
      <alignment vertical="center"/>
    </xf>
    <xf numFmtId="49" fontId="2" fillId="13" borderId="0" xfId="0" applyNumberFormat="1" applyFont="1" applyFill="1" applyBorder="1" applyAlignment="1" applyProtection="1">
      <alignment vertical="center"/>
    </xf>
    <xf numFmtId="0" fontId="12" fillId="13" borderId="14" xfId="1624" applyFont="1" applyFill="1" applyBorder="1"/>
    <xf numFmtId="49" fontId="2" fillId="13" borderId="3" xfId="583" applyNumberFormat="1" applyFont="1" applyFill="1" applyBorder="1" applyAlignment="1">
      <alignment vertical="center"/>
    </xf>
    <xf numFmtId="49" fontId="2" fillId="13" borderId="12" xfId="583" applyNumberFormat="1" applyFont="1" applyFill="1" applyBorder="1" applyAlignment="1">
      <alignment vertical="top"/>
    </xf>
    <xf numFmtId="49" fontId="2" fillId="13" borderId="12" xfId="583" applyNumberFormat="1" applyFont="1" applyFill="1" applyBorder="1" applyAlignment="1">
      <alignment vertical="center"/>
    </xf>
    <xf numFmtId="309" fontId="2" fillId="13" borderId="12" xfId="583" applyNumberFormat="1" applyFont="1" applyFill="1" applyBorder="1" applyAlignment="1">
      <alignment vertical="center"/>
    </xf>
    <xf numFmtId="0" fontId="12" fillId="13" borderId="12" xfId="1624" applyFont="1" applyFill="1" applyBorder="1"/>
    <xf numFmtId="49" fontId="12" fillId="13" borderId="0" xfId="0" applyNumberFormat="1" applyFont="1" applyFill="1" applyBorder="1" applyAlignment="1" applyProtection="1">
      <alignment vertical="center"/>
    </xf>
    <xf numFmtId="0" fontId="12" fillId="13" borderId="5" xfId="1624" applyFont="1" applyFill="1" applyBorder="1"/>
    <xf numFmtId="0" fontId="12" fillId="13" borderId="1" xfId="1624" applyFont="1" applyFill="1" applyBorder="1"/>
    <xf numFmtId="0" fontId="12" fillId="13" borderId="6" xfId="1624" applyFont="1" applyFill="1" applyBorder="1"/>
    <xf numFmtId="0" fontId="49" fillId="0" borderId="0" xfId="0" applyFont="1" applyAlignment="1">
      <alignment vertical="center"/>
    </xf>
    <xf numFmtId="0" fontId="50" fillId="0" borderId="0" xfId="0" applyFont="1" applyAlignment="1">
      <alignment horizontal="center" vertical="center"/>
    </xf>
    <xf numFmtId="0" fontId="50" fillId="0" borderId="0" xfId="0" applyFont="1" applyAlignment="1">
      <alignment vertical="center"/>
    </xf>
    <xf numFmtId="0" fontId="51" fillId="12" borderId="13" xfId="507" applyFont="1" applyFill="1" applyBorder="1">
      <alignment vertical="center"/>
    </xf>
    <xf numFmtId="0" fontId="52" fillId="12" borderId="15" xfId="507" applyFont="1" applyFill="1" applyBorder="1" applyAlignment="1">
      <alignment horizontal="center" vertical="center"/>
    </xf>
    <xf numFmtId="0" fontId="53" fillId="12" borderId="14" xfId="507" applyFont="1" applyFill="1" applyBorder="1">
      <alignment vertical="center"/>
    </xf>
    <xf numFmtId="0" fontId="54" fillId="2" borderId="0" xfId="507" applyFont="1" applyFill="1">
      <alignment vertical="center"/>
    </xf>
    <xf numFmtId="49" fontId="55" fillId="2" borderId="0" xfId="507" applyNumberFormat="1" applyFont="1" applyFill="1" applyAlignment="1">
      <alignment horizontal="center" vertical="center"/>
    </xf>
    <xf numFmtId="0" fontId="55" fillId="2" borderId="0" xfId="507" applyFont="1" applyFill="1">
      <alignment vertical="center"/>
    </xf>
    <xf numFmtId="0" fontId="53" fillId="14" borderId="13" xfId="507" applyFont="1" applyFill="1" applyBorder="1">
      <alignment vertical="center"/>
    </xf>
    <xf numFmtId="0" fontId="53" fillId="14" borderId="15" xfId="507" applyFont="1" applyFill="1" applyBorder="1">
      <alignment vertical="center"/>
    </xf>
    <xf numFmtId="0" fontId="53" fillId="14" borderId="3" xfId="507" applyFont="1" applyFill="1" applyBorder="1">
      <alignment vertical="center"/>
    </xf>
    <xf numFmtId="0" fontId="55" fillId="14" borderId="14" xfId="507" applyFont="1" applyFill="1" applyBorder="1">
      <alignment vertical="center"/>
    </xf>
    <xf numFmtId="0" fontId="53" fillId="14" borderId="0" xfId="507" applyFont="1" applyFill="1">
      <alignment vertical="center"/>
    </xf>
    <xf numFmtId="0" fontId="53" fillId="14" borderId="12" xfId="507" applyFont="1" applyFill="1" applyBorder="1">
      <alignment vertical="center"/>
    </xf>
    <xf numFmtId="0" fontId="53" fillId="14" borderId="14" xfId="507" applyFont="1" applyFill="1" applyBorder="1">
      <alignment vertical="center"/>
    </xf>
    <xf numFmtId="49" fontId="53" fillId="2" borderId="0" xfId="507" applyNumberFormat="1" applyFont="1" applyFill="1" applyAlignment="1">
      <alignment horizontal="center" vertical="center"/>
    </xf>
    <xf numFmtId="0" fontId="53" fillId="12" borderId="14" xfId="507" applyFont="1" applyFill="1" applyBorder="1" applyAlignment="1">
      <alignment horizontal="center" vertical="center"/>
    </xf>
    <xf numFmtId="0" fontId="55" fillId="2" borderId="0" xfId="507" applyFont="1" applyFill="1" applyAlignment="1">
      <alignment horizontal="center" vertical="center"/>
    </xf>
    <xf numFmtId="0" fontId="55" fillId="14" borderId="14" xfId="507" applyFont="1" applyFill="1" applyBorder="1" applyAlignment="1">
      <alignment horizontal="center" vertical="center"/>
    </xf>
    <xf numFmtId="0" fontId="53" fillId="14" borderId="0" xfId="507" applyFont="1" applyFill="1" applyAlignment="1">
      <alignment horizontal="center" vertical="center"/>
    </xf>
    <xf numFmtId="0" fontId="53" fillId="14" borderId="12" xfId="507" applyFont="1" applyFill="1" applyBorder="1" applyAlignment="1">
      <alignment horizontal="center" vertical="center"/>
    </xf>
    <xf numFmtId="0" fontId="54" fillId="2" borderId="0" xfId="507" applyFont="1" applyFill="1" applyAlignment="1">
      <alignment horizontal="center" vertical="center"/>
    </xf>
    <xf numFmtId="0" fontId="53" fillId="14" borderId="14" xfId="507" applyFont="1" applyFill="1" applyBorder="1" applyAlignment="1">
      <alignment horizontal="center" vertical="center"/>
    </xf>
    <xf numFmtId="0" fontId="50" fillId="15" borderId="16" xfId="1022" applyFont="1" applyFill="1" applyBorder="1" applyAlignment="1" applyProtection="1">
      <alignment horizontal="center" vertical="center"/>
    </xf>
    <xf numFmtId="0" fontId="50" fillId="16" borderId="16" xfId="1022" applyFont="1" applyFill="1" applyBorder="1" applyAlignment="1" applyProtection="1">
      <alignment horizontal="center" vertical="center"/>
    </xf>
    <xf numFmtId="0" fontId="50" fillId="14" borderId="0" xfId="507" applyFont="1" applyFill="1" applyAlignment="1">
      <alignment horizontal="center" vertical="center"/>
    </xf>
    <xf numFmtId="0" fontId="55" fillId="14" borderId="5" xfId="507" applyFont="1" applyFill="1" applyBorder="1" applyAlignment="1">
      <alignment horizontal="center" vertical="center"/>
    </xf>
    <xf numFmtId="0" fontId="50" fillId="14" borderId="1" xfId="507" applyFont="1" applyFill="1" applyBorder="1" applyAlignment="1">
      <alignment horizontal="center" vertical="center"/>
    </xf>
    <xf numFmtId="0" fontId="53" fillId="14" borderId="6" xfId="507" applyFont="1" applyFill="1" applyBorder="1" applyAlignment="1">
      <alignment horizontal="center" vertical="center"/>
    </xf>
    <xf numFmtId="0" fontId="53" fillId="14" borderId="5" xfId="507" applyFont="1" applyFill="1" applyBorder="1" applyAlignment="1">
      <alignment horizontal="center" vertical="center"/>
    </xf>
    <xf numFmtId="0" fontId="50" fillId="12" borderId="14" xfId="0" applyFont="1" applyFill="1" applyBorder="1" applyAlignment="1">
      <alignment vertical="center"/>
    </xf>
    <xf numFmtId="0" fontId="50" fillId="2" borderId="0" xfId="0" applyFont="1" applyFill="1" applyBorder="1" applyAlignment="1">
      <alignment vertical="center"/>
    </xf>
    <xf numFmtId="0" fontId="50" fillId="12" borderId="5" xfId="0" applyFont="1" applyFill="1" applyBorder="1" applyAlignment="1">
      <alignment vertical="center"/>
    </xf>
    <xf numFmtId="0" fontId="50" fillId="12" borderId="1" xfId="0" applyFont="1" applyFill="1" applyBorder="1" applyAlignment="1">
      <alignment vertical="center"/>
    </xf>
    <xf numFmtId="0" fontId="56" fillId="0" borderId="0" xfId="0" applyFont="1" applyAlignment="1">
      <alignment vertical="center"/>
    </xf>
    <xf numFmtId="0" fontId="51" fillId="12" borderId="3" xfId="507" applyFont="1" applyFill="1" applyBorder="1">
      <alignment vertical="center"/>
    </xf>
    <xf numFmtId="0" fontId="53" fillId="12" borderId="12" xfId="507" applyFont="1" applyFill="1" applyBorder="1">
      <alignment vertical="center"/>
    </xf>
    <xf numFmtId="0" fontId="53" fillId="12" borderId="12" xfId="507" applyFont="1" applyFill="1" applyBorder="1" applyAlignment="1">
      <alignment horizontal="center" vertical="center"/>
    </xf>
    <xf numFmtId="0" fontId="50" fillId="12" borderId="12" xfId="0" applyFont="1" applyFill="1" applyBorder="1" applyAlignment="1">
      <alignment vertical="center"/>
    </xf>
    <xf numFmtId="0" fontId="50" fillId="12" borderId="6" xfId="0" applyFont="1" applyFill="1" applyBorder="1" applyAlignment="1">
      <alignment vertical="center"/>
    </xf>
    <xf numFmtId="0" fontId="57" fillId="0" borderId="0" xfId="0" applyFont="1"/>
    <xf numFmtId="0" fontId="58" fillId="0" borderId="0" xfId="0" applyFont="1"/>
    <xf numFmtId="0" fontId="0" fillId="0" borderId="17" xfId="0" applyBorder="1"/>
    <xf numFmtId="0" fontId="0" fillId="0" borderId="18" xfId="0" applyBorder="1"/>
    <xf numFmtId="0" fontId="0" fillId="0" borderId="19" xfId="0" applyBorder="1"/>
    <xf numFmtId="0" fontId="0" fillId="0" borderId="0" xfId="0" applyBorder="1"/>
    <xf numFmtId="0" fontId="59" fillId="0" borderId="19" xfId="0" applyFont="1" applyBorder="1" applyAlignment="1">
      <alignment horizontal="center" wrapText="1"/>
    </xf>
    <xf numFmtId="0" fontId="57" fillId="0" borderId="0" xfId="0" applyFont="1" applyBorder="1" applyAlignment="1">
      <alignment horizontal="center" wrapText="1"/>
    </xf>
    <xf numFmtId="0" fontId="60" fillId="0" borderId="19" xfId="0" applyFont="1" applyBorder="1" applyAlignment="1">
      <alignment horizontal="center"/>
    </xf>
    <xf numFmtId="0" fontId="60" fillId="0" borderId="0" xfId="0" applyFont="1" applyBorder="1" applyAlignment="1">
      <alignment horizontal="center"/>
    </xf>
    <xf numFmtId="0" fontId="58" fillId="0" borderId="19" xfId="0" applyFont="1" applyFill="1" applyBorder="1" applyAlignment="1">
      <alignment horizontal="center"/>
    </xf>
    <xf numFmtId="0" fontId="58" fillId="0" borderId="0" xfId="0" applyFont="1" applyFill="1" applyBorder="1" applyAlignment="1">
      <alignment horizontal="center"/>
    </xf>
    <xf numFmtId="0" fontId="58" fillId="0" borderId="19" xfId="0" applyFont="1" applyBorder="1"/>
    <xf numFmtId="0" fontId="58" fillId="0" borderId="0" xfId="0" applyFont="1" applyBorder="1"/>
    <xf numFmtId="0" fontId="58" fillId="0" borderId="0" xfId="0" applyFont="1" applyBorder="1" applyAlignment="1">
      <alignment horizontal="center" shrinkToFit="1"/>
    </xf>
    <xf numFmtId="0" fontId="26" fillId="0" borderId="0" xfId="0" applyFont="1" applyBorder="1" applyAlignment="1">
      <alignment horizontal="left" shrinkToFit="1"/>
    </xf>
    <xf numFmtId="0" fontId="58" fillId="0" borderId="0" xfId="0" applyFont="1" applyBorder="1" applyAlignment="1">
      <alignment horizontal="left" shrinkToFit="1"/>
    </xf>
    <xf numFmtId="0" fontId="0" fillId="0" borderId="20" xfId="0" applyBorder="1"/>
    <xf numFmtId="0" fontId="0" fillId="0" borderId="21" xfId="0" applyBorder="1"/>
    <xf numFmtId="0" fontId="0" fillId="0" borderId="22" xfId="0" applyBorder="1"/>
    <xf numFmtId="0" fontId="0" fillId="0" borderId="23" xfId="0" applyBorder="1"/>
    <xf numFmtId="0" fontId="57" fillId="0" borderId="23" xfId="0" applyFont="1" applyBorder="1" applyAlignment="1">
      <alignment horizontal="center" wrapText="1"/>
    </xf>
    <xf numFmtId="0" fontId="60" fillId="0" borderId="23" xfId="0" applyFont="1" applyBorder="1" applyAlignment="1">
      <alignment horizontal="center"/>
    </xf>
    <xf numFmtId="0" fontId="58" fillId="0" borderId="23" xfId="0" applyFont="1" applyFill="1" applyBorder="1" applyAlignment="1">
      <alignment horizontal="center"/>
    </xf>
    <xf numFmtId="0" fontId="58" fillId="0" borderId="23" xfId="0" applyFont="1" applyBorder="1"/>
    <xf numFmtId="0" fontId="58" fillId="0" borderId="23" xfId="0" applyFont="1" applyBorder="1" applyAlignment="1">
      <alignment horizontal="center" shrinkToFit="1"/>
    </xf>
    <xf numFmtId="0" fontId="0" fillId="0" borderId="24" xfId="0" applyBorder="1"/>
    <xf numFmtId="0" fontId="17" fillId="0" borderId="4" xfId="1405" applyFont="1" applyBorder="1" applyAlignment="1">
      <alignment horizontal="center" vertical="center"/>
    </xf>
    <xf numFmtId="0" fontId="8" fillId="0" borderId="4" xfId="1405" applyBorder="1" applyAlignment="1">
      <alignment vertical="center"/>
    </xf>
    <xf numFmtId="0" fontId="8" fillId="0" borderId="4" xfId="1405" applyBorder="1" applyAlignment="1">
      <alignment horizontal="right" vertical="center"/>
    </xf>
    <xf numFmtId="0" fontId="8" fillId="0" borderId="4" xfId="0" applyFont="1" applyBorder="1" applyAlignment="1">
      <alignment vertical="center"/>
    </xf>
    <xf numFmtId="0" fontId="8" fillId="0" borderId="4" xfId="0" applyFont="1" applyBorder="1" applyAlignment="1">
      <alignment horizontal="right" vertical="center"/>
    </xf>
    <xf numFmtId="0" fontId="30" fillId="0" borderId="0" xfId="0" applyFont="1" applyAlignment="1">
      <alignment horizontal="center" vertical="center"/>
    </xf>
    <xf numFmtId="0" fontId="30" fillId="0" borderId="0" xfId="0" applyFont="1" applyAlignment="1">
      <alignment vertical="center"/>
    </xf>
    <xf numFmtId="0" fontId="61" fillId="17" borderId="4" xfId="1399" applyFont="1" applyFill="1" applyBorder="1" applyAlignment="1">
      <alignment horizontal="left" vertical="top" wrapText="1"/>
    </xf>
    <xf numFmtId="0" fontId="62" fillId="18" borderId="25" xfId="1399" applyFont="1" applyFill="1" applyBorder="1" applyAlignment="1">
      <alignment horizontal="left" vertical="center"/>
    </xf>
    <xf numFmtId="0" fontId="62" fillId="18" borderId="0" xfId="1399" applyFont="1" applyFill="1" applyAlignment="1">
      <alignment horizontal="left" vertical="center"/>
    </xf>
    <xf numFmtId="0" fontId="31" fillId="0" borderId="0" xfId="1399" applyFont="1" applyAlignment="1">
      <alignment vertical="center"/>
    </xf>
    <xf numFmtId="0" fontId="31" fillId="0" borderId="0" xfId="1399" applyFont="1" applyAlignment="1">
      <alignment horizontal="center" vertical="center"/>
    </xf>
    <xf numFmtId="299" fontId="30" fillId="17" borderId="4" xfId="1590" applyNumberFormat="1" applyFont="1" applyFill="1" applyBorder="1" applyAlignment="1">
      <alignment vertical="center"/>
    </xf>
    <xf numFmtId="299" fontId="30" fillId="17" borderId="4" xfId="1590" applyNumberFormat="1" applyFont="1" applyFill="1" applyBorder="1" applyAlignment="1">
      <alignment horizontal="center" vertical="center"/>
    </xf>
    <xf numFmtId="299" fontId="30" fillId="0" borderId="4" xfId="1590" applyNumberFormat="1" applyFont="1" applyBorder="1" applyAlignment="1">
      <alignment vertical="center"/>
    </xf>
    <xf numFmtId="0" fontId="30" fillId="19" borderId="4" xfId="1590" applyFont="1" applyFill="1" applyBorder="1" applyAlignment="1">
      <alignment horizontal="left" vertical="center"/>
    </xf>
    <xf numFmtId="0" fontId="30" fillId="19" borderId="4" xfId="1590" applyFont="1" applyFill="1" applyBorder="1" applyAlignment="1">
      <alignment horizontal="left" vertical="center" wrapText="1"/>
    </xf>
    <xf numFmtId="0" fontId="30" fillId="19" borderId="4" xfId="1590" applyFont="1" applyFill="1" applyBorder="1" applyAlignment="1">
      <alignment horizontal="center" vertical="center" wrapText="1"/>
    </xf>
    <xf numFmtId="0" fontId="30" fillId="0" borderId="4" xfId="0" applyFont="1" applyBorder="1" applyAlignment="1">
      <alignment vertical="center"/>
    </xf>
    <xf numFmtId="0" fontId="30" fillId="0" borderId="4" xfId="1590" applyFont="1" applyBorder="1" applyAlignment="1">
      <alignment horizontal="left" vertical="center"/>
    </xf>
    <xf numFmtId="0" fontId="30" fillId="0" borderId="8" xfId="1590" applyFont="1" applyBorder="1" applyAlignment="1">
      <alignment horizontal="center" vertical="center"/>
    </xf>
    <xf numFmtId="0" fontId="30" fillId="0" borderId="9" xfId="1590" applyFont="1" applyBorder="1" applyAlignment="1">
      <alignment horizontal="center" vertical="center"/>
    </xf>
    <xf numFmtId="236" fontId="30" fillId="0" borderId="4" xfId="1590" applyNumberFormat="1" applyFont="1" applyBorder="1" applyAlignment="1">
      <alignment horizontal="left" vertical="center" wrapText="1"/>
    </xf>
    <xf numFmtId="0" fontId="30" fillId="0" borderId="8" xfId="1590" applyFont="1" applyBorder="1" applyAlignment="1">
      <alignment horizontal="left" vertical="center" wrapText="1"/>
    </xf>
    <xf numFmtId="0" fontId="30" fillId="0" borderId="9" xfId="1590" applyFont="1" applyBorder="1" applyAlignment="1">
      <alignment horizontal="left" vertical="center" wrapText="1"/>
    </xf>
    <xf numFmtId="0" fontId="63" fillId="0" borderId="0" xfId="0" applyFont="1" applyAlignment="1">
      <alignment vertical="center"/>
    </xf>
    <xf numFmtId="0" fontId="30" fillId="0" borderId="4" xfId="1590" applyFont="1" applyBorder="1" applyAlignment="1">
      <alignment horizontal="right" vertical="center"/>
    </xf>
    <xf numFmtId="0" fontId="61" fillId="0" borderId="0" xfId="0" applyFont="1" applyAlignment="1">
      <alignment horizontal="left" vertical="center"/>
    </xf>
    <xf numFmtId="299" fontId="30" fillId="0" borderId="4" xfId="1590" applyNumberFormat="1" applyFont="1" applyBorder="1" applyAlignment="1">
      <alignment horizontal="left" vertical="center" wrapText="1"/>
    </xf>
    <xf numFmtId="299" fontId="30" fillId="0" borderId="8" xfId="1590" applyNumberFormat="1" applyFont="1" applyBorder="1" applyAlignment="1">
      <alignment horizontal="left" vertical="center" wrapText="1"/>
    </xf>
    <xf numFmtId="299" fontId="30" fillId="0" borderId="9" xfId="1590" applyNumberFormat="1" applyFont="1" applyBorder="1" applyAlignment="1">
      <alignment horizontal="left" vertical="center" wrapText="1"/>
    </xf>
    <xf numFmtId="0" fontId="30" fillId="0" borderId="4" xfId="1590" applyFont="1" applyBorder="1" applyAlignment="1">
      <alignment horizontal="left" vertical="center" wrapText="1"/>
    </xf>
    <xf numFmtId="0" fontId="30" fillId="19" borderId="8" xfId="1590" applyFont="1" applyFill="1" applyBorder="1" applyAlignment="1">
      <alignment horizontal="center" vertical="center"/>
    </xf>
    <xf numFmtId="0" fontId="30" fillId="19" borderId="9" xfId="1590" applyFont="1" applyFill="1" applyBorder="1" applyAlignment="1">
      <alignment horizontal="center" vertical="center"/>
    </xf>
    <xf numFmtId="0" fontId="30" fillId="19" borderId="8" xfId="1590" applyFont="1" applyFill="1" applyBorder="1" applyAlignment="1">
      <alignment horizontal="center" vertical="center" wrapText="1"/>
    </xf>
    <xf numFmtId="0" fontId="30" fillId="19" borderId="9" xfId="1590" applyFont="1" applyFill="1" applyBorder="1" applyAlignment="1">
      <alignment horizontal="center" vertical="center" wrapText="1"/>
    </xf>
    <xf numFmtId="299" fontId="30" fillId="0" borderId="0" xfId="1590" applyNumberFormat="1" applyFont="1" applyAlignment="1">
      <alignment vertical="center"/>
    </xf>
    <xf numFmtId="0" fontId="30" fillId="0" borderId="0" xfId="1590" applyFont="1" applyAlignment="1">
      <alignment horizontal="left" vertical="center" wrapText="1"/>
    </xf>
    <xf numFmtId="0" fontId="30" fillId="0" borderId="0" xfId="1590" applyFont="1" applyAlignment="1">
      <alignment vertical="center" wrapText="1"/>
    </xf>
    <xf numFmtId="0" fontId="31" fillId="0" borderId="0" xfId="1399" applyFont="1" applyAlignment="1">
      <alignment horizontal="left" vertical="center"/>
    </xf>
    <xf numFmtId="0" fontId="30" fillId="0" borderId="4" xfId="0" applyFont="1" applyBorder="1" applyAlignment="1">
      <alignment horizontal="left" vertical="center"/>
    </xf>
    <xf numFmtId="0" fontId="30" fillId="0" borderId="4" xfId="0" applyFont="1" applyBorder="1" applyAlignment="1">
      <alignment horizontal="center" vertical="center"/>
    </xf>
    <xf numFmtId="0" fontId="30" fillId="20" borderId="4" xfId="0" applyFont="1" applyFill="1" applyBorder="1" applyAlignment="1">
      <alignment horizontal="center" vertical="center"/>
    </xf>
    <xf numFmtId="299" fontId="30" fillId="0" borderId="4" xfId="0" applyNumberFormat="1" applyFont="1" applyBorder="1" applyAlignment="1">
      <alignment horizontal="right" vertical="center"/>
    </xf>
    <xf numFmtId="183" fontId="30" fillId="21" borderId="4" xfId="33" applyFont="1" applyFill="1" applyBorder="1" applyAlignment="1">
      <alignment horizontal="right" vertical="center" shrinkToFit="1"/>
    </xf>
    <xf numFmtId="299" fontId="30" fillId="22" borderId="4" xfId="0" applyNumberFormat="1" applyFont="1" applyFill="1" applyBorder="1" applyAlignment="1">
      <alignment horizontal="right" vertical="center"/>
    </xf>
    <xf numFmtId="2" fontId="30" fillId="0" borderId="0" xfId="0" applyNumberFormat="1" applyFont="1" applyAlignment="1">
      <alignment horizontal="center" vertical="center"/>
    </xf>
    <xf numFmtId="0" fontId="31" fillId="0" borderId="4" xfId="0" applyFont="1" applyBorder="1" applyAlignment="1">
      <alignment horizontal="left" vertical="center"/>
    </xf>
    <xf numFmtId="2" fontId="30" fillId="0" borderId="4" xfId="0" applyNumberFormat="1" applyFont="1" applyFill="1" applyBorder="1" applyAlignment="1">
      <alignment horizontal="left" vertical="center"/>
    </xf>
    <xf numFmtId="0" fontId="30" fillId="0" borderId="4" xfId="1592" applyFont="1" applyBorder="1" applyAlignment="1">
      <alignment horizontal="center" vertical="center" wrapText="1"/>
    </xf>
    <xf numFmtId="2" fontId="30" fillId="0" borderId="4" xfId="0" applyNumberFormat="1" applyFont="1" applyBorder="1" applyAlignment="1">
      <alignment horizontal="center" vertical="center"/>
    </xf>
    <xf numFmtId="0" fontId="30" fillId="17" borderId="4" xfId="0" applyFont="1" applyFill="1" applyBorder="1" applyAlignment="1">
      <alignment horizontal="center" vertical="center"/>
    </xf>
    <xf numFmtId="0" fontId="64" fillId="0" borderId="0" xfId="1592" applyFont="1" applyAlignment="1">
      <alignment horizontal="center" vertical="center"/>
    </xf>
    <xf numFmtId="0" fontId="30" fillId="0" borderId="4" xfId="1592" applyFont="1" applyBorder="1" applyAlignment="1">
      <alignment horizontal="left" vertical="center" wrapText="1"/>
    </xf>
    <xf numFmtId="0" fontId="30" fillId="17" borderId="4" xfId="0" applyFont="1" applyFill="1" applyBorder="1" applyAlignment="1">
      <alignment vertical="center"/>
    </xf>
    <xf numFmtId="0" fontId="31" fillId="0" borderId="1" xfId="1399" applyFont="1" applyBorder="1" applyAlignment="1">
      <alignment vertical="center"/>
    </xf>
    <xf numFmtId="0" fontId="30" fillId="0" borderId="4" xfId="1399" applyFont="1" applyBorder="1" applyAlignment="1">
      <alignment horizontal="center" vertical="center"/>
    </xf>
    <xf numFmtId="2" fontId="30" fillId="0" borderId="4" xfId="1399" applyNumberFormat="1" applyFont="1" applyBorder="1" applyAlignment="1">
      <alignment horizontal="center" vertical="center"/>
    </xf>
    <xf numFmtId="0" fontId="30" fillId="23" borderId="2" xfId="1399" applyFont="1" applyFill="1" applyBorder="1" applyAlignment="1">
      <alignment horizontal="center" vertical="center" wrapText="1"/>
    </xf>
    <xf numFmtId="0" fontId="30" fillId="23" borderId="7" xfId="1399" applyFont="1" applyFill="1" applyBorder="1" applyAlignment="1">
      <alignment horizontal="center" vertical="center" wrapText="1"/>
    </xf>
    <xf numFmtId="0" fontId="30" fillId="0" borderId="4" xfId="1399" applyFont="1" applyBorder="1" applyAlignment="1">
      <alignment horizontal="left" vertical="center"/>
    </xf>
    <xf numFmtId="2" fontId="31" fillId="0" borderId="0" xfId="1399" applyNumberFormat="1" applyFont="1" applyAlignment="1">
      <alignment horizontal="center" vertical="center"/>
    </xf>
    <xf numFmtId="239" fontId="30" fillId="0" borderId="4" xfId="0" applyNumberFormat="1" applyFont="1" applyBorder="1" applyAlignment="1">
      <alignment horizontal="center" vertical="center"/>
    </xf>
    <xf numFmtId="0" fontId="30" fillId="20" borderId="4" xfId="1399" applyFont="1" applyFill="1" applyBorder="1" applyAlignment="1">
      <alignment horizontal="center" vertical="center"/>
    </xf>
    <xf numFmtId="0" fontId="30" fillId="20" borderId="2" xfId="1399" applyFont="1" applyFill="1" applyBorder="1" applyAlignment="1">
      <alignment horizontal="center" vertical="center" wrapText="1"/>
    </xf>
    <xf numFmtId="0" fontId="30" fillId="20" borderId="7" xfId="1399" applyFont="1" applyFill="1" applyBorder="1" applyAlignment="1">
      <alignment horizontal="center" vertical="center"/>
    </xf>
    <xf numFmtId="0" fontId="30" fillId="0" borderId="4" xfId="0" applyFont="1" applyFill="1" applyBorder="1" applyAlignment="1">
      <alignment vertical="center"/>
    </xf>
    <xf numFmtId="299" fontId="30" fillId="0" borderId="4" xfId="0" applyNumberFormat="1" applyFont="1" applyBorder="1" applyAlignment="1">
      <alignment horizontal="center" vertical="center"/>
    </xf>
    <xf numFmtId="0" fontId="30" fillId="20" borderId="0" xfId="0" applyFont="1" applyFill="1" applyAlignment="1">
      <alignment horizontal="center" vertical="center"/>
    </xf>
    <xf numFmtId="0" fontId="30" fillId="20" borderId="0" xfId="0" applyFont="1" applyFill="1" applyAlignment="1">
      <alignment vertical="center"/>
    </xf>
    <xf numFmtId="0" fontId="64" fillId="20" borderId="0" xfId="1592" applyFont="1" applyFill="1" applyAlignment="1">
      <alignment horizontal="center" vertical="center"/>
    </xf>
    <xf numFmtId="0" fontId="31" fillId="0" borderId="4" xfId="0" applyFont="1" applyBorder="1" applyAlignment="1">
      <alignment vertical="center"/>
    </xf>
    <xf numFmtId="0" fontId="30" fillId="5" borderId="4" xfId="0" applyFont="1" applyFill="1" applyBorder="1" applyAlignment="1">
      <alignment vertical="center"/>
    </xf>
    <xf numFmtId="0" fontId="31" fillId="0" borderId="0" xfId="0" applyFont="1" applyAlignment="1">
      <alignment vertical="center"/>
    </xf>
    <xf numFmtId="0" fontId="30" fillId="0" borderId="2" xfId="0" applyFont="1" applyBorder="1" applyAlignment="1">
      <alignment horizontal="left" vertical="center"/>
    </xf>
    <xf numFmtId="299" fontId="30" fillId="0" borderId="2" xfId="0" applyNumberFormat="1" applyFont="1" applyBorder="1" applyAlignment="1">
      <alignment horizontal="right" vertical="center"/>
    </xf>
    <xf numFmtId="0" fontId="30" fillId="0" borderId="0" xfId="0" applyFont="1" applyBorder="1" applyAlignment="1">
      <alignment horizontal="left" vertical="center"/>
    </xf>
    <xf numFmtId="0" fontId="30" fillId="0" borderId="11" xfId="0" applyFont="1" applyBorder="1" applyAlignment="1">
      <alignment horizontal="left" vertical="center"/>
    </xf>
    <xf numFmtId="299" fontId="30" fillId="0" borderId="15" xfId="0" applyNumberFormat="1" applyFont="1" applyBorder="1" applyAlignment="1">
      <alignment horizontal="right" vertical="center"/>
    </xf>
    <xf numFmtId="299" fontId="30" fillId="0" borderId="0" xfId="0" applyNumberFormat="1" applyFont="1" applyBorder="1" applyAlignment="1">
      <alignment horizontal="right" vertical="center"/>
    </xf>
    <xf numFmtId="239" fontId="30" fillId="0" borderId="0" xfId="0" applyNumberFormat="1" applyFont="1" applyBorder="1" applyAlignment="1">
      <alignment horizontal="center" vertical="center"/>
    </xf>
    <xf numFmtId="183" fontId="30" fillId="21" borderId="4" xfId="33" applyFont="1" applyFill="1" applyBorder="1" applyAlignment="1">
      <alignment horizontal="left" vertical="center" shrinkToFit="1"/>
    </xf>
    <xf numFmtId="0" fontId="30" fillId="22" borderId="4" xfId="0" applyFont="1" applyFill="1" applyBorder="1" applyAlignment="1">
      <alignment horizontal="center" vertical="center"/>
    </xf>
    <xf numFmtId="2" fontId="30" fillId="22" borderId="4" xfId="0" applyNumberFormat="1" applyFont="1" applyFill="1" applyBorder="1" applyAlignment="1">
      <alignment horizontal="center" vertical="center"/>
    </xf>
    <xf numFmtId="2" fontId="30" fillId="22" borderId="4" xfId="0" applyNumberFormat="1" applyFont="1" applyFill="1" applyBorder="1" applyAlignment="1">
      <alignment horizontal="right" vertical="center"/>
    </xf>
    <xf numFmtId="299" fontId="30" fillId="0" borderId="0" xfId="0" applyNumberFormat="1" applyFont="1" applyBorder="1" applyAlignment="1">
      <alignment horizontal="center" vertical="center"/>
    </xf>
    <xf numFmtId="0" fontId="30" fillId="0" borderId="0" xfId="0" applyFont="1" applyBorder="1" applyAlignment="1">
      <alignment vertical="center"/>
    </xf>
    <xf numFmtId="236" fontId="30" fillId="0" borderId="4" xfId="0" applyNumberFormat="1" applyFont="1" applyBorder="1" applyAlignment="1">
      <alignment horizontal="center" vertical="center"/>
    </xf>
    <xf numFmtId="0" fontId="30" fillId="0" borderId="4" xfId="0" applyFont="1" applyBorder="1" applyAlignment="1">
      <alignment horizontal="center" vertical="center" shrinkToFit="1"/>
    </xf>
    <xf numFmtId="2" fontId="30" fillId="0" borderId="4" xfId="0" applyNumberFormat="1" applyFont="1" applyBorder="1" applyAlignment="1">
      <alignment horizontal="center" vertical="center" shrinkToFit="1"/>
    </xf>
    <xf numFmtId="0" fontId="30" fillId="0" borderId="4" xfId="0" applyFont="1" applyBorder="1" applyAlignment="1">
      <alignment horizontal="left" vertical="center" shrinkToFit="1"/>
    </xf>
    <xf numFmtId="299" fontId="30" fillId="24" borderId="4" xfId="0" applyNumberFormat="1" applyFont="1" applyFill="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lignment horizontal="center" vertical="center"/>
    </xf>
    <xf numFmtId="0" fontId="30" fillId="0" borderId="8" xfId="0" applyFont="1" applyBorder="1" applyAlignment="1">
      <alignment horizontal="left" vertical="center" shrinkToFit="1"/>
    </xf>
    <xf numFmtId="0" fontId="30" fillId="0" borderId="9" xfId="0" applyFont="1" applyBorder="1" applyAlignment="1">
      <alignment horizontal="left" vertical="center" shrinkToFit="1"/>
    </xf>
    <xf numFmtId="0" fontId="30" fillId="0" borderId="8" xfId="0" applyFont="1" applyBorder="1" applyAlignment="1">
      <alignment horizontal="center" vertical="center" shrinkToFit="1"/>
    </xf>
    <xf numFmtId="0" fontId="30" fillId="0" borderId="9"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0" xfId="0" applyFont="1" applyBorder="1" applyAlignment="1">
      <alignment horizontal="left" vertical="center" shrinkToFit="1"/>
    </xf>
    <xf numFmtId="0" fontId="31" fillId="0" borderId="0" xfId="0" applyFont="1" applyBorder="1" applyAlignment="1">
      <alignment horizontal="left" vertical="center"/>
    </xf>
    <xf numFmtId="0" fontId="31" fillId="0" borderId="0" xfId="0" applyFont="1" applyAlignment="1">
      <alignment horizontal="left" vertical="center"/>
    </xf>
    <xf numFmtId="0" fontId="30" fillId="0" borderId="11" xfId="0" applyFont="1" applyBorder="1" applyAlignment="1">
      <alignment horizontal="center" vertical="center" shrinkToFit="1"/>
    </xf>
    <xf numFmtId="299" fontId="30" fillId="0" borderId="9" xfId="0" applyNumberFormat="1" applyFont="1" applyBorder="1" applyAlignment="1">
      <alignment horizontal="right" vertical="center"/>
    </xf>
    <xf numFmtId="0" fontId="31" fillId="0" borderId="1" xfId="0" applyFont="1" applyBorder="1" applyAlignment="1">
      <alignment horizontal="left" vertical="center"/>
    </xf>
    <xf numFmtId="0" fontId="30" fillId="5" borderId="13" xfId="0" applyFont="1" applyFill="1" applyBorder="1" applyAlignment="1">
      <alignment horizontal="center" vertical="center" shrinkToFit="1"/>
    </xf>
    <xf numFmtId="0" fontId="30" fillId="5" borderId="3" xfId="0" applyFont="1" applyFill="1" applyBorder="1" applyAlignment="1">
      <alignment horizontal="center" vertical="center" shrinkToFit="1"/>
    </xf>
    <xf numFmtId="0" fontId="30" fillId="5" borderId="8" xfId="0" applyFont="1" applyFill="1" applyBorder="1" applyAlignment="1">
      <alignment horizontal="center" vertical="center" shrinkToFit="1"/>
    </xf>
    <xf numFmtId="0" fontId="30" fillId="5" borderId="9" xfId="0" applyFont="1" applyFill="1" applyBorder="1" applyAlignment="1">
      <alignment horizontal="center" vertical="center" shrinkToFit="1"/>
    </xf>
    <xf numFmtId="0" fontId="30" fillId="5" borderId="5" xfId="0" applyFont="1" applyFill="1" applyBorder="1" applyAlignment="1">
      <alignment horizontal="center" vertical="center" shrinkToFit="1"/>
    </xf>
    <xf numFmtId="0" fontId="30" fillId="5" borderId="6" xfId="0" applyFont="1" applyFill="1" applyBorder="1" applyAlignment="1">
      <alignment horizontal="center" vertical="center" shrinkToFit="1"/>
    </xf>
    <xf numFmtId="0" fontId="30" fillId="5" borderId="4" xfId="0" applyFont="1" applyFill="1" applyBorder="1" applyAlignment="1">
      <alignment horizontal="center" vertical="center" shrinkToFit="1"/>
    </xf>
    <xf numFmtId="0" fontId="30" fillId="5" borderId="8" xfId="0" applyFont="1" applyFill="1" applyBorder="1" applyAlignment="1">
      <alignment horizontal="left" vertical="center" shrinkToFit="1"/>
    </xf>
    <xf numFmtId="0" fontId="30" fillId="5" borderId="9" xfId="0" applyFont="1" applyFill="1" applyBorder="1" applyAlignment="1">
      <alignment horizontal="left" vertical="center" shrinkToFit="1"/>
    </xf>
    <xf numFmtId="0" fontId="32" fillId="0" borderId="1" xfId="0" applyFont="1" applyBorder="1" applyAlignment="1">
      <alignment horizontal="left" vertical="center"/>
    </xf>
    <xf numFmtId="0" fontId="33" fillId="0" borderId="0" xfId="0" applyFont="1" applyAlignment="1">
      <alignment vertical="center"/>
    </xf>
    <xf numFmtId="0" fontId="33" fillId="0" borderId="4" xfId="0" applyFont="1" applyBorder="1" applyAlignment="1">
      <alignment horizontal="center" vertical="center" shrinkToFit="1"/>
    </xf>
    <xf numFmtId="0" fontId="33" fillId="0" borderId="2" xfId="0" applyFont="1" applyBorder="1" applyAlignment="1">
      <alignment horizontal="center" vertical="center" shrinkToFit="1"/>
    </xf>
    <xf numFmtId="0" fontId="65" fillId="0" borderId="2" xfId="0" applyFont="1" applyBorder="1" applyAlignment="1">
      <alignment horizontal="center" vertical="center" shrinkToFit="1"/>
    </xf>
    <xf numFmtId="0" fontId="65" fillId="0" borderId="4" xfId="0" applyFont="1" applyBorder="1" applyAlignment="1">
      <alignment horizontal="center" vertical="center" shrinkToFit="1"/>
    </xf>
    <xf numFmtId="49" fontId="33" fillId="0" borderId="4" xfId="0" applyNumberFormat="1" applyFont="1" applyBorder="1" applyAlignment="1">
      <alignment horizontal="left" vertical="center" shrinkToFit="1"/>
    </xf>
    <xf numFmtId="14" fontId="33" fillId="0" borderId="4" xfId="0" applyNumberFormat="1" applyFont="1" applyBorder="1" applyAlignment="1">
      <alignment horizontal="center" vertical="center" shrinkToFit="1"/>
    </xf>
    <xf numFmtId="49" fontId="65" fillId="0" borderId="4" xfId="0" applyNumberFormat="1" applyFont="1" applyBorder="1" applyAlignment="1">
      <alignment horizontal="center" vertical="center" shrinkToFit="1"/>
    </xf>
    <xf numFmtId="0" fontId="33" fillId="0" borderId="4" xfId="0" applyFont="1" applyBorder="1" applyAlignment="1">
      <alignment horizontal="left" vertical="center" shrinkToFit="1"/>
    </xf>
    <xf numFmtId="10" fontId="65" fillId="0" borderId="4" xfId="42" applyNumberFormat="1" applyFont="1" applyBorder="1" applyAlignment="1">
      <alignment horizontal="center" vertical="center" shrinkToFit="1"/>
    </xf>
    <xf numFmtId="183" fontId="33" fillId="0" borderId="4" xfId="33" applyFont="1" applyBorder="1" applyAlignment="1">
      <alignment horizontal="right" vertical="center" shrinkToFit="1"/>
    </xf>
    <xf numFmtId="0" fontId="30" fillId="0" borderId="0" xfId="0" applyFont="1" applyBorder="1" applyAlignment="1">
      <alignment horizontal="center" vertical="center"/>
    </xf>
    <xf numFmtId="0" fontId="30" fillId="0" borderId="2" xfId="0" applyFont="1" applyBorder="1" applyAlignment="1">
      <alignment horizontal="center" vertical="center" shrinkToFit="1"/>
    </xf>
    <xf numFmtId="0" fontId="8" fillId="0" borderId="0" xfId="0" applyFont="1" applyAlignment="1">
      <alignment horizontal="justify" vertical="center"/>
    </xf>
    <xf numFmtId="0" fontId="66" fillId="0" borderId="0" xfId="0" applyFont="1" applyAlignment="1">
      <alignment vertical="center"/>
    </xf>
    <xf numFmtId="0" fontId="67" fillId="0" borderId="0" xfId="0" applyFont="1" applyAlignment="1">
      <alignment vertical="center"/>
    </xf>
    <xf numFmtId="49" fontId="45" fillId="13" borderId="0" xfId="1323" applyNumberFormat="1" applyFont="1" applyFill="1" applyBorder="1" applyAlignment="1" applyProtection="1" quotePrefix="1">
      <alignment vertical="center"/>
    </xf>
    <xf numFmtId="0" fontId="2" fillId="0" borderId="4" xfId="0" applyFont="1" applyBorder="1" applyAlignment="1" quotePrefix="1">
      <alignment horizontal="center" vertical="center" wrapText="1"/>
    </xf>
    <xf numFmtId="0" fontId="10" fillId="0" borderId="4" xfId="0" applyFont="1" applyBorder="1" applyAlignment="1" quotePrefix="1">
      <alignment horizontal="center" vertical="center"/>
    </xf>
    <xf numFmtId="0" fontId="2" fillId="0" borderId="2" xfId="1634" applyFont="1" applyBorder="1" applyAlignment="1" quotePrefix="1">
      <alignment horizontal="center" vertical="center" wrapText="1"/>
    </xf>
  </cellXfs>
  <cellStyles count="1695">
    <cellStyle name="常规" xfId="0" builtinId="0"/>
    <cellStyle name="_03_长期资产申报表_pbc_pbc-汇总LAST3_PBC(CG)-MASTER" xfId="1"/>
    <cellStyle name="_CCB.HO.New TB template.PRC Sorting.040210" xfId="2"/>
    <cellStyle name="货币[0]" xfId="3" builtinId="7"/>
    <cellStyle name="_03_长期资产申报表_股权等_ABC-pbc表20060610" xfId="4"/>
    <cellStyle name="_03_长期资产申报表_pbc_替换第二版_ABC-pbc表20060610_PBC(CG)-MASTER" xfId="5"/>
    <cellStyle name="_三九脑科收益法表格" xfId="6"/>
    <cellStyle name="$" xfId="7"/>
    <cellStyle name="_IAS Adjustments011231_CCB.HO.New TB template.CCB PRC IAS Sorting.040223 trial run" xfId="8"/>
    <cellStyle name="输入" xfId="9" builtinId="20"/>
    <cellStyle name="normal1R" xfId="10"/>
    <cellStyle name="_03_长期资产申报表_pbc_替换第二版_ABC-pbc表20060610" xfId="11"/>
    <cellStyle name="_03_长期资产申报表_pbc_pbc-汇总LAST3_PBC(CG)-MASTER_PBC(CG)-MASTER" xfId="12"/>
    <cellStyle name="20% - 强调文字颜色 3" xfId="13" builtinId="38"/>
    <cellStyle name="_03_长期资产申报表_pbc_pbc-汇总LAST3" xfId="14"/>
    <cellStyle name="货币" xfId="15" builtinId="4"/>
    <cellStyle name="_CCB.HO.2003 Jnl summary by jnl.GL PRC 81-120.031221" xfId="16"/>
    <cellStyle name="常规 2 26" xfId="17"/>
    <cellStyle name="好_2010年固定资产" xfId="18"/>
    <cellStyle name="常规 2 31" xfId="19"/>
    <cellStyle name="Accent2 - 40%" xfId="20"/>
    <cellStyle name="_Currency" xfId="21"/>
    <cellStyle name="千位分隔[0]" xfId="22" builtinId="6"/>
    <cellStyle name="." xfId="23"/>
    <cellStyle name="Calc Percent (1)" xfId="24"/>
    <cellStyle name="常规_黄骅港评估明细表(报国资委）" xfId="25"/>
    <cellStyle name="40% - 强调文字颜色 3" xfId="26" builtinId="39"/>
    <cellStyle name="_03_长期资产申报表_pbc_Book2 (2)_股权等_ABC-pbc表20060610－赵静_PBC(CG)-MASTER" xfId="27"/>
    <cellStyle name="差" xfId="28" builtinId="27"/>
    <cellStyle name="_03_长期资产申报表_pbc_pbc-2版（附表）maqiang_股权等_原ABC-pbc表_PBC(CG)-MASTER" xfId="29"/>
    <cellStyle name="_03_长期资产申报表_pbc-汇总_股权等_ABC-pbc表20060610－赵静_PBC(CG)-MASTER" xfId="30"/>
    <cellStyle name="_03_长期资产申报表_pbc_替换第二版_PBC(CG)-MASTER_PBC(CG)-MASTER" xfId="31"/>
    <cellStyle name="_2006年资产台帐-报审计" xfId="32"/>
    <cellStyle name="千位分隔" xfId="33" builtinId="3"/>
    <cellStyle name="_03_长期资产申报表_pbc_Book2_原ABC-pbc表" xfId="34"/>
    <cellStyle name="_03_长期资产申报表_pbc_Worksheet in   pbc-汇总LAST_PBC(CG)-MASTER_PBC(CG)-MASTER" xfId="35"/>
    <cellStyle name="_03_长期资产申报表_pbc_原ABC-pbc表_PBC(CG)-MASTER" xfId="36"/>
    <cellStyle name="_03_长期资产申报表_原ABC-pbc表_PBC(CG)-MASTER" xfId="37"/>
    <cellStyle name="60% - 强调文字颜色 3" xfId="38" builtinId="40"/>
    <cellStyle name="_03_长期资产申报表_pbc_Book2(1)" xfId="39"/>
    <cellStyle name="t_EVP3.01" xfId="40"/>
    <cellStyle name="超链接" xfId="41" builtinId="8"/>
    <cellStyle name="百分比" xfId="42" builtinId="5"/>
    <cellStyle name="12" xfId="43"/>
    <cellStyle name="已访问的超链接" xfId="44" builtinId="9"/>
    <cellStyle name="_评估申报表--老版－审计0000_宝源生物收益法模型表" xfId="45"/>
    <cellStyle name="entry" xfId="46"/>
    <cellStyle name="注释" xfId="47" builtinId="10"/>
    <cellStyle name="_03_长期资产申报表_pbc_Book2(1)_股权等_ABC-pbc表20060610_PBC(CG)-MASTER" xfId="48"/>
    <cellStyle name="常规 12 2 2" xfId="49"/>
    <cellStyle name="60% - 强调文字颜色 2" xfId="50" builtinId="36"/>
    <cellStyle name="_03_长期资产申报表_pbc_pbc-汇总LAST2_PBC(CG)-MASTER" xfId="51"/>
    <cellStyle name="PrePop Units (1)" xfId="52"/>
    <cellStyle name="_2006财务费用" xfId="53"/>
    <cellStyle name=".1" xfId="54"/>
    <cellStyle name="_CCB.HEN.Item12.ProfitNAVRecon.031209.LY_CCB.JX.Item12.X.ProfitNAVRecon.031209.JW_CCB.HO.NAV Recon.031226.AL_CCB.Dec03AuditPack.GL.V2" xfId="55"/>
    <cellStyle name="标题 4" xfId="56" builtinId="19"/>
    <cellStyle name="警告文本" xfId="57" builtinId="11"/>
    <cellStyle name="标题" xfId="58" builtinId="15"/>
    <cellStyle name="_附件3：收益法申报表（煤炭行业）" xfId="59"/>
    <cellStyle name="_电信项目资产评估调查表06.4.30（收益法）-信息公司" xfId="60"/>
    <cellStyle name="Currency$[0]" xfId="61"/>
    <cellStyle name="_03_长期资产申报表_pbc-汇总_股权等_原ABC-pbc表_PBC(CG)-MASTER" xfId="62"/>
    <cellStyle name="解释性文本" xfId="63" builtinId="53"/>
    <cellStyle name="_CCB.HEN.Item12.ProfitNAVRecon.031209.LY_CCB.HO.NAV Recon.031226.AL" xfId="64"/>
    <cellStyle name="_CCB.HEN.Item12.ProfitNAVRecon.031209.LY_CCB.JX.Item12.X.ProfitNAVRecon.031209.JW_CCB.HO.NAV Recon.031208.EL_CCB.Dec03AuditPack.GL.V2" xfId="65"/>
    <cellStyle name="差_折现率wind计算模型-火电模型" xfId="66"/>
    <cellStyle name="标题 1" xfId="67" builtinId="16"/>
    <cellStyle name="_Headline" xfId="68"/>
    <cellStyle name="标题 2" xfId="69" builtinId="17"/>
    <cellStyle name="—_GS_Balance_Maxis_Model_1_Residential Broadband Financial Projection Model v8 Tier 2_Residential Broadband Financial Projection Model v14_final7.16" xfId="70"/>
    <cellStyle name="百分比 5" xfId="71"/>
    <cellStyle name="好_上海-收益法12-20" xfId="72"/>
    <cellStyle name="60% - 强调文字颜色 1" xfId="73" builtinId="32"/>
    <cellStyle name="_TableSuperHeading" xfId="74"/>
    <cellStyle name=".0" xfId="75"/>
    <cellStyle name="_03_长期资产申报表_pbc_pbc-2版（附表）maqiang_股权等_ABC-pbc表20060610" xfId="76"/>
    <cellStyle name="—_GS_DCF_Maxis_Model_1_Residential Broadband Financial Projection Model v8 Tier 1_Residential Broadband Financial Projection Model v14" xfId="77"/>
    <cellStyle name="标题 3" xfId="78" builtinId="18"/>
    <cellStyle name="_03_长期资产申报表_pbc_Worksheet in   pbc-汇总LAST_ABC-pbc表20060610_PBC(CG)-MASTER_PBC(CG)-MASTER" xfId="79"/>
    <cellStyle name="百分比 6" xfId="80"/>
    <cellStyle name="桁区切り_１１月価格表" xfId="81"/>
    <cellStyle name="t_GB MODEL 082803 V1" xfId="82"/>
    <cellStyle name="60% - 强调文字颜色 4" xfId="83" builtinId="44"/>
    <cellStyle name="_03_长期资产申报表_pbc_pbc-汇总LAST2_股权等_ABC-pbc表20060610_PBC(CG)-MASTER_PBC(CG)-MASTER" xfId="84"/>
    <cellStyle name="_CCB.HO.2003 Jnl summary by jnl.Gl.specific for HO branch" xfId="85"/>
    <cellStyle name="输出" xfId="86" builtinId="21"/>
    <cellStyle name="计算" xfId="87" builtinId="22"/>
    <cellStyle name="_03_长期资产申报表_股权等_原ABC-pbc表" xfId="88"/>
    <cellStyle name="_CCB.HEN.Item12.ProfitNAVRecon.031209.LY_CCB.JX.Item12.X.ProfitNAVRecon.031209.JW_CCB.SX.Item12.F.ProfitNAVRecon.031212.MS" xfId="89"/>
    <cellStyle name="_CCB.HEN.Item12.ProfitNAVRecon.031209.LY_1_CCB.CQ.Item12.1D.ProfitNAVRec.031213-revised.dhnc" xfId="90"/>
    <cellStyle name="检查单元格" xfId="91" builtinId="23"/>
    <cellStyle name="_03_长期资产申报表_pbc_Book2 (2)_ABC-pbc表20060610" xfId="92"/>
    <cellStyle name="Link Units (1)" xfId="93"/>
    <cellStyle name="千位分隔 12 2" xfId="94"/>
    <cellStyle name="20% - 强调文字颜色 6" xfId="95" builtinId="50"/>
    <cellStyle name="_CCB.QH.Item12..ProfitNAVRecon.031206-HL.ML_CCB.HO.Profit Recon.HL.031222.AL_CCB.Dec03AuditPack.GL.V2" xfId="96"/>
    <cellStyle name="强调文字颜色 2" xfId="97" builtinId="33"/>
    <cellStyle name="_long term loan - others 300504" xfId="98"/>
    <cellStyle name="_03_长期资产申报表_pbc_pbc-汇总LAST_股权等_ABC-pbc表20060610_PBC(CG)-MASTER" xfId="99"/>
    <cellStyle name="_CCB.HEN.Item12.ProfitNAVRecon.031209.LY_CCB.HOBranch.Item12.1D.ProfitNAVRecon.031202" xfId="100"/>
    <cellStyle name="千位分隔 6 3" xfId="101"/>
    <cellStyle name="链接单元格" xfId="102" builtinId="24"/>
    <cellStyle name="_IAS Adjustments030630_CCB.Dec03AuditPack.GL.V2" xfId="103"/>
    <cellStyle name="_CCB.QH.Item12..ProfitNAVRecon.031206-HL.ML_CCB.HEN.Item12.F.ProfitNAVRecon.HL.031214.KL_CCB.Dec03AuditPack.GL.V2" xfId="104"/>
    <cellStyle name="Code" xfId="105"/>
    <cellStyle name="差_收益法模型表1" xfId="106"/>
    <cellStyle name="好_04-雷沃动力收益法评估表2008-06(dxz)" xfId="107"/>
    <cellStyle name="_泰山玻纤现金流预测061210" xfId="108"/>
    <cellStyle name=".00" xfId="109"/>
    <cellStyle name="_CCB(1).JL.Item12.ProfitNAVRecon.031127.ty" xfId="110"/>
    <cellStyle name="n_GB model V7 0914" xfId="111"/>
    <cellStyle name="汇总" xfId="112" builtinId="25"/>
    <cellStyle name="_03_长期资产申报表_pbc_替换第二版" xfId="113"/>
    <cellStyle name="_CCB.HEN.Item12.ProfitNAVRecon.031209.LY_1_CCB.CQ.Item12.1D.ProfitNAVRec.031213-revised.dhnc_CCB.Dec03AuditPack.GL.V2" xfId="114"/>
    <cellStyle name="_CCB.SZ.reporting Pack.031110.DY_CCB.Dec03AuditPack.GL.V2" xfId="115"/>
    <cellStyle name="_03_长期资产申报表_pbc_pbc-汇总LAST2_股权等_原ABC-pbc表" xfId="116"/>
    <cellStyle name="AA NUMBER2" xfId="117"/>
    <cellStyle name="c_GB model V5.2 0914" xfId="118"/>
    <cellStyle name="_CCB.QH.Item12..ProfitNAVRecon.031206-HL.ML_CCB.JL.Item12.new NAV.031223" xfId="119"/>
    <cellStyle name="_CCB Consol Item12 NAV and Profit Recon 040202( to be updated) EL" xfId="120"/>
    <cellStyle name="好" xfId="121" builtinId="26"/>
    <cellStyle name="适中" xfId="122" builtinId="28"/>
    <cellStyle name="—_GS_Balance_Maxis_Model_1_Residential Broadband Financial Projection Model v8 Tier 2_Residential Broadband Financial Projection Model v14.3_final7.16" xfId="123"/>
    <cellStyle name="20% - 强调文字颜色 5" xfId="124" builtinId="46"/>
    <cellStyle name="_03_长期资产申报表_pbc_pbc-汇总LAST3_股权等_ABC-pbc表20060610" xfId="125"/>
    <cellStyle name="强调文字颜色 1" xfId="126" builtinId="29"/>
    <cellStyle name="_03_长期资产申报表_pbc_pbc-汇总LAST1" xfId="127"/>
    <cellStyle name="Link Units (0)" xfId="128"/>
    <cellStyle name="20% - 强调文字颜色 1" xfId="129" builtinId="30"/>
    <cellStyle name="_03_长期资产申报表_pbc_Book2(1)_股权等_原ABC-pbc表_PBC(CG)-MASTER" xfId="130"/>
    <cellStyle name="뷭?_BOOKSHIP" xfId="131"/>
    <cellStyle name="40% - 强调文字颜色 1" xfId="132" builtinId="31"/>
    <cellStyle name="_03_长期资产申报表_pbc_pbc-汇总LAST2" xfId="133"/>
    <cellStyle name="20% - 强调文字颜色 2" xfId="134" builtinId="34"/>
    <cellStyle name="_03_长期资产申报表_pbc-汇总_PBC(CG)-MASTER_PBC(CG)-MASTER" xfId="135"/>
    <cellStyle name="40% - 强调文字颜色 2" xfId="136" builtinId="35"/>
    <cellStyle name="_CCB.HO.2001 combined Jnl summary.GL.031221_CCB.Dec03AuditPack.GL.V2" xfId="137"/>
    <cellStyle name="强调文字颜色 3" xfId="138" builtinId="37"/>
    <cellStyle name="_PRC Adjustments 021231_CCB.HO.New TB template.IAS Sorting.040210_CCB.Dec03AuditPack.GL.V2" xfId="139"/>
    <cellStyle name="_03_长期资产申报表_Book2222222222222222222222222222222222222222222222222_原ABC-pbc表_PBC(CG)-MASTER" xfId="140"/>
    <cellStyle name="_03_长期资产申报表_pbc_Book2222222222222222222222222222222222222222222222222_原ABC-pbc表_PBC(CG)-MASTER" xfId="141"/>
    <cellStyle name="千位分隔[0] 2" xfId="142"/>
    <cellStyle name="PSChar" xfId="143"/>
    <cellStyle name="强调文字颜色 4" xfId="144" builtinId="41"/>
    <cellStyle name="_Part III.200406.Loan and Liabilities details.(Site Name)_Shenhua PBC package 050530" xfId="145"/>
    <cellStyle name="—_GS_DCF_Maxis_Model_1_Residential Broadband Financial Projection Model v8 Tier 3_Residential Broadband Financial Projection Model v14_final7.201" xfId="146"/>
    <cellStyle name="_03_长期资产申报表_pbc_Book2(1)_股权等_ABC-pbc表20060610－赵静_PBC(CG)-MASTER" xfId="147"/>
    <cellStyle name="20% - 强调文字颜色 4" xfId="148" builtinId="42"/>
    <cellStyle name="_03_长期资产申报表_pbc_pbc-汇总LAST_PBC(CG)-MASTER_PBC(CG)-MASTER" xfId="149"/>
    <cellStyle name="_CCB.HEN.Item12.ProfitNAVRecon.031209.LY_CCB.LN.Item12.Profit  NAV reconciliation.031121" xfId="150"/>
    <cellStyle name="40% - 强调文字颜色 4" xfId="151" builtinId="43"/>
    <cellStyle name=".0_1028ERP明细估值(DCF)尽职调查表(金嗓子)" xfId="152"/>
    <cellStyle name="_CCB.HO.2003 Jnl summary by jnl.GL PRC 81-120.031221_CCB.Dec03AuditPack.GL.V2" xfId="153"/>
    <cellStyle name="强调文字颜色 5" xfId="154" builtinId="45"/>
    <cellStyle name="0" xfId="155"/>
    <cellStyle name="—_GS Assumptions-F_Maxis_Model_1_Residential Broadband Financial Projection Model v8 Tier 2_Residential Broadband Financial Projection Model v14" xfId="156"/>
    <cellStyle name="_03_长期资产申报表_Book2222222222222222222222222222222222222222222222222_ABC-pbc表20060610" xfId="157"/>
    <cellStyle name="—_GS_PNL_Maxis_Model_1_final7.201" xfId="158"/>
    <cellStyle name="_03_长期资产申报表_pbc_Book2222222222222222222222222222222222222222222222222_ABC-pbc表20060610" xfId="159"/>
    <cellStyle name="F2" xfId="160"/>
    <cellStyle name="40% - 强调文字颜色 5" xfId="161" builtinId="47"/>
    <cellStyle name="_CCB.HEN.Item12.ProfitNAVRecon.031209.LY_CCB.JX.Item12.X.ProfitNAVRecon.031209.JW_CCB.HO.NAV Recon.031208.EL" xfId="162"/>
    <cellStyle name="60% - 强调文字颜色 5" xfId="163" builtinId="48"/>
    <cellStyle name="_IAS Adjustments030630_CCB.HO.New TB template.PRC Sorting.040210_CCB.Dec03AuditPack.GL.V2" xfId="164"/>
    <cellStyle name="强调文字颜色 6" xfId="165" builtinId="49"/>
    <cellStyle name="_PRC Adjustments 021231_CCB.HO.New TB template.IAS Sorting.040210" xfId="166"/>
    <cellStyle name="F3" xfId="167"/>
    <cellStyle name="40% - 强调文字颜色 6" xfId="168" builtinId="51"/>
    <cellStyle name="60% - 强调文字颜色 6" xfId="169" builtinId="52"/>
    <cellStyle name="_1Red" xfId="170"/>
    <cellStyle name="%." xfId="171"/>
    <cellStyle name="_ET_STYLE_NoName_00_" xfId="172"/>
    <cellStyle name=" 3]_x000d__x000a_Zoomed=1_x000d__x000a_Row=0_x000d__x000a_Column=0_x000d__x000a_Height=300_x000d__x000a_Width=300_x000d__x000a_FontName=細明體_x000d__x000a_FontStyle=0_x000d__x000a_FontSize=9_x000d__x000a_PrtFontName=Co" xfId="173"/>
    <cellStyle name="_03_长期资产申报表_股权等_ABC-pbc表20060610－赵静" xfId="174"/>
    <cellStyle name="u2" xfId="175"/>
    <cellStyle name="—" xfId="176"/>
    <cellStyle name="—_GS_Balance_Maxis_Model_1_final7.16" xfId="177"/>
    <cellStyle name="_03_长期资产申报表_pbc_Book2_股权等_ABC-pbc表20060610_PBC(CG)-MASTER" xfId="178"/>
    <cellStyle name=".0\" xfId="179"/>
    <cellStyle name="_03_长期资产申报表_pbc_pbc-汇总LAST1_PBC(CG)-MASTER" xfId="180"/>
    <cellStyle name=" 1" xfId="181"/>
    <cellStyle name="_03_长期资产申报表_pbc_Book2222222222222222222222222222222222222222222222222_股权等_PBC(CG)-MASTER_PBC(CG)-MASTER" xfId="182"/>
    <cellStyle name="Header1" xfId="183"/>
    <cellStyle name="好_折现率wind计算模型-火电模型" xfId="184"/>
    <cellStyle name="千位分隔 13" xfId="185"/>
    <cellStyle name="_x000d__x000a_JournalTemplate=C:\COMFO\CTALK\JOURSTD.TPL_x000d__x000a_LbStateAddress=3 3 0 251 1 89 2 311_x000d__x000a_LbStateJou" xfId="186"/>
    <cellStyle name="_03_长期资产申报表_pbc_Worksheet in   pbc-汇总LAST_ABC-pbc表20060610_PBC(CG)-MASTER" xfId="187"/>
    <cellStyle name="—_GS_DCF_Maxis_Model_1_Residential Broadband Financial Projection Model v8 Tier 2_final7.201" xfId="188"/>
    <cellStyle name="Percent [0%]" xfId="189"/>
    <cellStyle name="—_GS_Balance_Maxis_Model_1_Residential Broadband Financial Projection Model v8 Tier 3_Residential Broadband Financial Projection Model v14_final7.16" xfId="190"/>
    <cellStyle name="_03_长期资产申报表_pbc_Book2_PBC(CG)-MASTER" xfId="191"/>
    <cellStyle name="1,comma" xfId="192"/>
    <cellStyle name="_03_长期资产申报表_pbc_替换第二版_股权等_PBC(CG)-MASTER_PBC(CG)-MASTER" xfId="193"/>
    <cellStyle name="$." xfId="194"/>
    <cellStyle name="_03_长期资产申报表_pbc_pbc-2版（附表）maqiang_原ABC-pbc表" xfId="195"/>
    <cellStyle name="_03_长期资产申报表_pbc_Worksheet in   pbc-汇总LAST_股权等_原ABC-pbc表_PBC(CG)-MASTER" xfId="196"/>
    <cellStyle name="AA QUESTION" xfId="197"/>
    <cellStyle name="%" xfId="198"/>
    <cellStyle name="—_GS_Cash  (2)_Maxis_Model_1_Residential Broadband Financial Projection Model v8 Tier 3_Residential Broadband Financial Projection Model v14_final7.201" xfId="199"/>
    <cellStyle name="(1,000)x" xfId="200"/>
    <cellStyle name="_CCB.HO.NAV Recon.031208.AL_CCB.Dec03AuditPack.GL.V2" xfId="201"/>
    <cellStyle name="s_SPRC" xfId="202"/>
    <cellStyle name="{Thousand}" xfId="203"/>
    <cellStyle name="Dia" xfId="204"/>
    <cellStyle name="(1,000)" xfId="205"/>
    <cellStyle name="—_Maxis_Model_1_final7.16" xfId="206"/>
    <cellStyle name="_long term loan - others 300504_Shenhua PBC package 050530_附件1：审计评估联合申报明细表" xfId="207"/>
    <cellStyle name="_2005三九内部抵消" xfId="208"/>
    <cellStyle name="F4" xfId="209"/>
    <cellStyle name=".000" xfId="210"/>
    <cellStyle name="_03_长期资产申报表_pbc_Book2wu_股权等" xfId="211"/>
    <cellStyle name="_Shenhua PBC package 050530_(中企华)审计评估联合申报明细表.V1" xfId="212"/>
    <cellStyle name=".2" xfId="213"/>
    <cellStyle name="Pourcentage_pldt" xfId="214"/>
    <cellStyle name="_外高桥收益预测表" xfId="215"/>
    <cellStyle name=".3" xfId="216"/>
    <cellStyle name="—_GS_DCF_Maxis_Model_1_Residential Broadband Financial Projection Model v8 Tier 3_Residential Broadband Financial Projection Model v14.3" xfId="217"/>
    <cellStyle name="—_GS_Cash _Maxis_Model_1_Residential Broadband Financial Projection Model v8 Tier 1_Residential Broadband Financial Projection Model v14_final7.16" xfId="218"/>
    <cellStyle name="??" xfId="219"/>
    <cellStyle name="_HQ-20050621" xfId="220"/>
    <cellStyle name="?? [0.00]_Analysis of Loans" xfId="221"/>
    <cellStyle name="—_GS_Cash _Maxis_Model_1_Residential Broadband Financial Projection Model v8 Tier 2_Residential Broadband Financial Projection Model v14_final7.201" xfId="222"/>
    <cellStyle name="?? [0]" xfId="223"/>
    <cellStyle name="—_Maxis_Model_1_Residential Broadband Financial Projection Model v8 Tier 1_Residential Broadband Financial Projection Model v14_final7.201" xfId="224"/>
    <cellStyle name="_03_长期资产申报表_pbc_pbc-汇总LAST_ABC-pbc表20060610－赵静" xfId="225"/>
    <cellStyle name="Accent4 - 60%" xfId="226"/>
    <cellStyle name="??&amp;O龡&amp;H?_x0008_?r_x0012__x000f__x0001__x0001_" xfId="227"/>
    <cellStyle name="Accent5" xfId="228"/>
    <cellStyle name="???? [0.00]_Analysis of Loans" xfId="229"/>
    <cellStyle name="Percent[2]" xfId="230"/>
    <cellStyle name="style2" xfId="231"/>
    <cellStyle name="_国电双辽发电公司1011" xfId="232"/>
    <cellStyle name="_03_长期资产申报表_pbc_Book2 (2)_股权等_原ABC-pbc表" xfId="233"/>
    <cellStyle name="_KPMG original version_评估明细表(新准则)电力0630" xfId="234"/>
    <cellStyle name="—_GS_Balance_Maxis_Model_1_Residential Broadband Financial Projection Model v8 Tier 2_Residential Broadband Financial Projection Model v14_final7.201" xfId="235"/>
    <cellStyle name="????_Analysis of Loans" xfId="236"/>
    <cellStyle name="_CCB.HEN.Item12.ProfitNAVRecon.031209.LY_1_CCB.SX.Item12.F.ProfitNAVRecon.031212.MS" xfId="237"/>
    <cellStyle name="??_????????" xfId="238"/>
    <cellStyle name="_五凌电力现金流计算表20060916" xfId="239"/>
    <cellStyle name="_03_长期资产申报表_pbc-汇总_股权等" xfId="240"/>
    <cellStyle name="—_GS_Cash  (2)_Maxis_Model_1_Residential Broadband Financial Projection Model v8 Tier 1_Residential Broadband Financial Projection Model v14.3_final7.16" xfId="241"/>
    <cellStyle name="?鹎%U龡&amp;H?_x0008__x001c__x001c_?_x0007__x0001__x0001_" xfId="242"/>
    <cellStyle name="常规_XX板块明细表" xfId="243"/>
    <cellStyle name="?餡_x000c_k?_x000d_^黇_x0001_??_x0007__x0001__x0001_" xfId="244"/>
    <cellStyle name="_03_长期资产申报表_pbc_Book2222222222222222222222222222222222222222222222222_股权等" xfId="245"/>
    <cellStyle name="?痃%S&amp;F?_x0008_?o_x0006__x0007__x0001__x0001_" xfId="246"/>
    <cellStyle name="_KPMG original version_(中企华)审计评估联合申报明细表.V1" xfId="247"/>
    <cellStyle name="千位分隔 11" xfId="248"/>
    <cellStyle name="@_text" xfId="249"/>
    <cellStyle name="_%(SignOnly)" xfId="250"/>
    <cellStyle name="千位分隔 3 3" xfId="251"/>
    <cellStyle name="_Currency_Satelindo Model 30.7.1999" xfId="252"/>
    <cellStyle name="_03_长期资产申报表_pbc_pbc-汇总LAST_ABC-pbc表20060610_PBC(CG)-MASTER_PBC(CG)-MASTER" xfId="253"/>
    <cellStyle name="@_text_附件4：D表-《资产状况调查表》" xfId="254"/>
    <cellStyle name="_03_长期资产申报表_pbc_Book2_ABC-pbc表20060610－赵静" xfId="255"/>
    <cellStyle name="_CCB.HO.New TB template.CCB PRC IAS Sorting.040223 trial run_CCB.Dec03AuditPack.GL.V2" xfId="256"/>
    <cellStyle name="_CCB.HO.2001 Jnl summary by jnl.GL PRC 1-12,33" xfId="257"/>
    <cellStyle name="n_GB MODEL 082803 V1" xfId="258"/>
    <cellStyle name="@ET_Style?CF_Style_469" xfId="259"/>
    <cellStyle name="_CCB.HO.2002 Jnl summary by jnl.GL PRC 41-80.grouped.031221_CCB.HO.2003 Jnl summary by jnl.GL PRC 13-20.031221_CCB.Dec03AuditPack.GL.V2" xfId="260"/>
    <cellStyle name="_%(SignSpaceOnly)" xfId="261"/>
    <cellStyle name="revised 2" xfId="262"/>
    <cellStyle name="_(中企华)审计评估联合申报明细表.V1" xfId="263"/>
    <cellStyle name="_03_长期资产申报表_pbc_Book2_股权等_ABC-pbc表20060610－赵静_PBC(CG)-MASTER" xfId="264"/>
    <cellStyle name="_03_长期资产申报表_pbc_Book2 (2)_原ABC-pbc表_PBC(CG)-MASTER" xfId="265"/>
    <cellStyle name="—_GS_Balance_Maxis_Model_1_Residential Broadband Financial Projection Model v8 Tier 3_Residential Broadband Financial Projection Model v14" xfId="266"/>
    <cellStyle name="_000外高桥提供预测表收益法" xfId="267"/>
    <cellStyle name="常规 10" xfId="268"/>
    <cellStyle name="_03_长期资产申报表_pbc-汇总_股权等_PBC(CG)-MASTER_PBC(CG)-MASTER" xfId="269"/>
    <cellStyle name="常规 21 2" xfId="270"/>
    <cellStyle name="_SubHeading" xfId="271"/>
    <cellStyle name="—_GS_PNL_Maxis_Model_1_Residential Broadband Financial Projection Model v8 Tier 1" xfId="272"/>
    <cellStyle name="—_GS_Cash _Maxis_Model_1_Residential Broadband Financial Projection Model v8 Tier 3_final7.201" xfId="273"/>
    <cellStyle name="_01-0000中国国际旅行社总社(新准则)" xfId="274"/>
    <cellStyle name="_01新航本部评估表-516" xfId="275"/>
    <cellStyle name="_Multiple" xfId="276"/>
    <cellStyle name="—_GS_Balance_Maxis_Model_1_Residential Broadband Financial Projection Model v8 Tier 3_Residential Broadband Financial Projection Model v14.3_final7.16" xfId="277"/>
    <cellStyle name="_03_长期资产申报表_pbc_Book2_股权等_ABC-pbc表20060610－赵静" xfId="278"/>
    <cellStyle name="_03_长期资产申报表_pbc_Book2 (2)_原ABC-pbc表" xfId="279"/>
    <cellStyle name="Col Heads" xfId="280"/>
    <cellStyle name="—_GS_Cash  (2)_Maxis_Model_1_Residential Broadband Financial Projection Model v8 Tier 1_final7.201" xfId="281"/>
    <cellStyle name="_03_长期资产申报表" xfId="282"/>
    <cellStyle name="_03_长期资产申报表_pbc" xfId="283"/>
    <cellStyle name="差_评估申报表-潮州远泰0112" xfId="284"/>
    <cellStyle name="_03_长期资产申报表_ABC-pbc表20060610" xfId="285"/>
    <cellStyle name="—_Maxis_Model_1_Residential Broadband Financial Projection Model v8 Tier 3_Residential Broadband Financial Projection Model v14.3" xfId="286"/>
    <cellStyle name="_03_长期资产申报表_pbc_ABC-pbc表20060610" xfId="287"/>
    <cellStyle name="—_GS_Cash _Maxis_Model_1_Residential Broadband Financial Projection Model v8 Tier 3_Residential Broadband Financial Projection Model v14.3_final7.201" xfId="288"/>
    <cellStyle name="_03_长期资产申报表_pbc_ABC-pbc表20060610_PBC(CG)-MASTER" xfId="289"/>
    <cellStyle name="STYL1 - Style1" xfId="290"/>
    <cellStyle name="—_Maxis_Model_1_Residential Broadband Financial Projection Model v8 Tier 2_Residential Broadband Financial Projection Model v14.3_final7.201" xfId="291"/>
    <cellStyle name="_03_长期资产申报表_pbc_pbc-汇总LAST2_ABC-pbc表20060610－赵静" xfId="292"/>
    <cellStyle name="—_GS_Cash  (2)_Maxis_Model_1_Residential Broadband Financial Projection Model v8 Tier 1_Residential Broadband Financial Projection Model v14_final7.201" xfId="293"/>
    <cellStyle name="_03_长期资产申报表_ABC-pbc表20060610_PBC(CG)-MASTER" xfId="294"/>
    <cellStyle name="—_GS_Cash _Maxis_Model_1_Residential Broadband Financial Projection Model v8 Tier 1_Residential Broadband Financial Projection Model v14" xfId="295"/>
    <cellStyle name="Fixed" xfId="296"/>
    <cellStyle name="_03_长期资产申报表_pbc_ABC-pbc表20060610_PBC(CG)-MASTER_PBC(CG)-MASTER" xfId="297"/>
    <cellStyle name="_PRC Adjustments 011231_CCB.HO.New TB template.CCB PRC IAS Sorting.040223 trial run" xfId="298"/>
    <cellStyle name="_03_长期资产申报表_pbc_pbc-汇总LAST2_ABC-pbc表20060610－赵静_PBC(CG)-MASTER" xfId="299"/>
    <cellStyle name="_03_长期资产申报表_ABC-pbc表20060610_PBC(CG)-MASTER_PBC(CG)-MASTER" xfId="300"/>
    <cellStyle name="常规 2 15" xfId="301"/>
    <cellStyle name="常规 2 20" xfId="302"/>
    <cellStyle name="_03_长期资产申报表_ABC-pbc表20060610－赵静" xfId="303"/>
    <cellStyle name="_03_长期资产申报表_pbc_pbc-汇总LAST1_股权等_ABC-pbc表20060610－赵静_PBC(CG)-MASTER" xfId="304"/>
    <cellStyle name="c_EVP3.01" xfId="305"/>
    <cellStyle name="—_GS_Cash " xfId="306"/>
    <cellStyle name="—_GS Assumptions-F_Maxis_Model_1_Residential Broadband Financial Projection Model v8 Tier 2_final7.16" xfId="307"/>
    <cellStyle name="_03_长期资产申报表_pbc_ABC-pbc表20060610－赵静" xfId="308"/>
    <cellStyle name="_03_长期资产申报表_pbc-汇总_Book2222222222222222222222222222222222222222222222222_ABC-pbc表20060610_PBC(CG)-MASTER_PBC(CG)-MASTER" xfId="309"/>
    <cellStyle name="_03_长期资产申报表_ABC-pbc表20060610－赵静_PBC(CG)-MASTER" xfId="310"/>
    <cellStyle name="_03_长期资产申报表_pbc_ABC-pbc表20060610－赵静_PBC(CG)-MASTER" xfId="311"/>
    <cellStyle name="_03_长期资产申报表_Book2222222222222222222222222222222222222222222222222" xfId="312"/>
    <cellStyle name="_03_长期资产申报表_pbc_Book2222222222222222222222222222222222222222222222222" xfId="313"/>
    <cellStyle name="_03_长期资产申报表_Book2222222222222222222222222222222222222222222222222_ABC-pbc表20060610_PBC(CG)-MASTER" xfId="314"/>
    <cellStyle name="_03_长期资产申报表_pbc_Book2222222222222222222222222222222222222222222222222_ABC-pbc表20060610_PBC(CG)-MASTER" xfId="315"/>
    <cellStyle name="差_特车收益法各种指标" xfId="316"/>
    <cellStyle name="_IAS Adjustments021231_CCB.HO.New TB template.PRC Sorting.040210_CCB.Dec03AuditPack.GL.V2" xfId="317"/>
    <cellStyle name="—_GS_Cash _Maxis_Model_1_Residential Broadband Financial Projection Model v8 Tier 3" xfId="318"/>
    <cellStyle name="_03_长期资产申报表_Book2222222222222222222222222222222222222222222222222_ABC-pbc表20060610_PBC(CG)-MASTER_PBC(CG)-MASTER" xfId="319"/>
    <cellStyle name="—_Maxis_Model_1_Residential Broadband Financial Projection Model v8 Tier 2" xfId="320"/>
    <cellStyle name="_03_长期资产申报表_pbc_Book2222222222222222222222222222222222222222222222222_ABC-pbc表20060610_PBC(CG)-MASTER_PBC(CG)-MASTER" xfId="321"/>
    <cellStyle name="—_GS_Cash _Maxis_Model_1_Residential Broadband Financial Projection Model v8 Tier 2_Residential Broadband Financial Projection Model v14.3_final7.201" xfId="322"/>
    <cellStyle name="_03_长期资产申报表_Book2222222222222222222222222222222222222222222222222_ABC-pbc表20060610－赵静" xfId="323"/>
    <cellStyle name="{Z'0000(1 dec)}" xfId="324"/>
    <cellStyle name="_IAS Adjustments030630_CCB.HO.New TB template.IAS Sorting.040210_CCB.Dec03AuditPack.GL.V2" xfId="325"/>
    <cellStyle name="_03_长期资产申报表_pbc_Book2222222222222222222222222222222222222222222222222_ABC-pbc表20060610－赵静" xfId="326"/>
    <cellStyle name="宋体繁体潒慭n_x0002_" xfId="327"/>
    <cellStyle name="—_Maxis_Model_1_Residential Broadband Financial Projection Model v8 Tier 1_Residential Broadband Financial Projection Model v14.3_final7.201" xfId="328"/>
    <cellStyle name="—_GS_Cash  (2)_Maxis_Model_1_Residential Broadband Financial Projection Model v8 Tier 3_Residential Broadband Financial Projection Model v14.3_final7.16" xfId="329"/>
    <cellStyle name="_PRC Adjustments 011231_CCB.HO.New TB template.IAS Sorting.040210_CCB.Dec03AuditPack.GL.V2" xfId="330"/>
    <cellStyle name="Currency,0" xfId="331"/>
    <cellStyle name="_IAS Adjustments021231_CCB.GLAudit Package.040114_CCB.Dec03AuditPack.GL.V2" xfId="332"/>
    <cellStyle name="_03_长期资产申报表_Book2222222222222222222222222222222222222222222222222_ABC-pbc表20060610－赵静_PBC(CG)-MASTER" xfId="333"/>
    <cellStyle name="_profit forecast准则差异 0526－v2" xfId="334"/>
    <cellStyle name="_03_长期资产申报表_pbc_Book2222222222222222222222222222222222222222222222222_ABC-pbc表20060610－赵静_PBC(CG)-MASTER" xfId="335"/>
    <cellStyle name="_设计公司" xfId="336"/>
    <cellStyle name="_03_长期资产申报表_Book2222222222222222222222222222222222222222222222222_PBC(CG)-MASTER" xfId="337"/>
    <cellStyle name="—_GS_DCF_Maxis_Model_1" xfId="338"/>
    <cellStyle name="—_Maxis_Model_1_Residential Broadband Financial Projection Model v8 Tier 3_final7.16" xfId="339"/>
    <cellStyle name="_03_长期资产申报表_pbc_Book2222222222222222222222222222222222222222222222222_PBC(CG)-MASTER" xfId="340"/>
    <cellStyle name="_03_长期资产申报表_Book2222222222222222222222222222222222222222222222222_PBC(CG)-MASTER_PBC(CG)-MASTER" xfId="341"/>
    <cellStyle name="_03_长期资产申报表_pbc_Book2222222222222222222222222222222222222222222222222_PBC(CG)-MASTER_PBC(CG)-MASTER" xfId="342"/>
    <cellStyle name="_宗申现金流预测060723" xfId="343"/>
    <cellStyle name="_03_长期资产申报表_Book2222222222222222222222222222222222222222222222222_原ABC-pbc表" xfId="344"/>
    <cellStyle name="常规_2006徐工科技合并报表－新准则_1" xfId="345"/>
    <cellStyle name="_03_长期资产申报表_pbc_Book2222222222222222222222222222222222222222222222222_原ABC-pbc表" xfId="346"/>
    <cellStyle name="_CCB.HO.NAV Recon.031108.AL" xfId="347"/>
    <cellStyle name="_03_长期资产申报表_PBC(CG)-MASTER" xfId="348"/>
    <cellStyle name="Millares_10 AVERIAS MASIVAS + ANT" xfId="349"/>
    <cellStyle name="常规_存货" xfId="350"/>
    <cellStyle name="—_GS Assumptions-F_Maxis_Model_1_Residential Broadband Financial Projection Model v8 Tier 1_final7.201" xfId="351"/>
    <cellStyle name="_03_长期资产申报表_pbc_PBC(CG)-MASTER" xfId="352"/>
    <cellStyle name="_CCB.HO.2002 Jnl summary by jnl.GL PRC 41-80.grouped.031221" xfId="353"/>
    <cellStyle name="_03_长期资产申报表_PBC(CG)-MASTER_PBC(CG)-MASTER" xfId="354"/>
    <cellStyle name="_评估申报表--老版－审计0000_Sheet5" xfId="355"/>
    <cellStyle name="_03_长期资产申报表_pbc_PBC(CG)-MASTER_PBC(CG)-MASTER" xfId="356"/>
    <cellStyle name="_03_长期资产申报表_pbc_Book2" xfId="357"/>
    <cellStyle name="_03_长期资产申报表_pbc_Worksheet in   pbc-汇总LAST_股权等_原ABC-pbc表" xfId="358"/>
    <cellStyle name="성명" xfId="359"/>
    <cellStyle name="_03_长期资产申报表_pbc_替换第二版_股权等_PBC(CG)-MASTER" xfId="360"/>
    <cellStyle name="_03_长期资产申报表_pbc_Book2 (2)" xfId="361"/>
    <cellStyle name="_03_长期资产申报表_pbc_Book2 (2)_股权等_PBC(CG)-MASTER" xfId="362"/>
    <cellStyle name="_03_长期资产申报表_pbc_Book2 (2)_ABC-pbc表20060610_PBC(CG)-MASTER" xfId="363"/>
    <cellStyle name="_CCB.QH.Item12..ProfitNAVRecon.031206-HL.ML_CCB.HO.NAV Recon.HL.031222.AL" xfId="364"/>
    <cellStyle name="_03_长期资产申报表_pbc_Book2 (2)_ABC-pbc表20060610_PBC(CG)-MASTER_PBC(CG)-MASTER" xfId="365"/>
    <cellStyle name="—_GS_DCF_Maxis_Model_1_Residential Broadband Financial Projection Model v8 Tier 1_Residential Broadband Financial Projection Model v14.3" xfId="366"/>
    <cellStyle name="_Book1" xfId="367"/>
    <cellStyle name="—_GS_Cash  (2)_Maxis_Model_1_Residential Broadband Financial Projection Model v8 Tier 2_Residential Broadband Financial Projection Model v14.3_final7.16" xfId="368"/>
    <cellStyle name="_03_长期资产申报表_pbc_Book2 (2)_ABC-pbc表20060610－赵静" xfId="369"/>
    <cellStyle name="Dollar" xfId="370"/>
    <cellStyle name="_03_长期资产申报表_pbc_pbc-汇总LAST_ABC-pbc表20060610－赵静_PBC(CG)-MASTER" xfId="371"/>
    <cellStyle name="_03_长期资产申报表_pbc_Book2 (2)_ABC-pbc表20060610－赵静_PBC(CG)-MASTER" xfId="372"/>
    <cellStyle name="_03_长期资产申报表_pbc_Book2 (2)_PBC(CG)-MASTER" xfId="373"/>
    <cellStyle name="_03_长期资产申报表_pbc_Book2 (2)_股权等_PBC(CG)-MASTER_PBC(CG)-MASTER" xfId="374"/>
    <cellStyle name="_CCB.HO.New TB template.IAS Sorting.040210_CCB.Dec03AuditPack.GL.V2" xfId="375"/>
    <cellStyle name="—_GS_DCF_Maxis_Model_1_Residential Broadband Financial Projection Model v8 Tier 2" xfId="376"/>
    <cellStyle name="—_GS_DCF" xfId="377"/>
    <cellStyle name="_03_长期资产申报表_pbc_Book2 (2)_PBC(CG)-MASTER_PBC(CG)-MASTER" xfId="378"/>
    <cellStyle name="_03_长期资产申报表_pbc_Book2 (2)_股权等" xfId="379"/>
    <cellStyle name="_03_长期资产申报表_pbc_Book2 (2)_股权等_ABC-pbc表20060610" xfId="380"/>
    <cellStyle name="NORAML2" xfId="381"/>
    <cellStyle name="_03_长期资产申报表_pbc_Book2 (2)_股权等_ABC-pbc表20060610_PBC(CG)-MASTER" xfId="382"/>
    <cellStyle name="_03_长期资产申报表_pbc_Book2 (2)_股权等_ABC-pbc表20060610_PBC(CG)-MASTER_PBC(CG)-MASTER" xfId="383"/>
    <cellStyle name="_CCB.HEN.Item12.ProfitNAVRecon.031209.LY_CCB.JX.Item12.X.ProfitNAVRecon.031209.JW_CCB.HO.NAV Recon.031222.AL_CCB.Dec03AuditPack.GL.V2" xfId="384"/>
    <cellStyle name="_03_长期资产申报表_pbc_Book2 (2)_股权等_ABC-pbc表20060610－赵静" xfId="385"/>
    <cellStyle name="_CCB.HEN.Item12.ProfitNAVRecon.031209.LY" xfId="386"/>
    <cellStyle name="—_GS_Cash _Maxis_Model_1_Residential Broadband Financial Projection Model v8 Tier 3_Residential Broadband Financial Projection Model v14_final7.16" xfId="387"/>
    <cellStyle name="_03_长期资产申报表_pbc_Book2 (2)_股权等_原ABC-pbc表_PBC(CG)-MASTER" xfId="388"/>
    <cellStyle name="_03_长期资产申报表_pbc_Book2(1)_ABC-pbc表20060610" xfId="389"/>
    <cellStyle name="_03_长期资产申报表_pbc_pbc-汇总LAST1_股权等_PBC(CG)-MASTER_PBC(CG)-MASTER" xfId="390"/>
    <cellStyle name="_Part III.200406.Loan and Liabilities details.(Site Name)_附件1：审计评估联合申报明细表" xfId="391"/>
    <cellStyle name="—_GS_PNL_Maxis_Model_1_Residential Broadband Financial Projection Model v8 Tier 1_final7.201" xfId="392"/>
    <cellStyle name="_03_长期资产申报表_pbc_Book2(1)_ABC-pbc表20060610_PBC(CG)-MASTER" xfId="393"/>
    <cellStyle name="—_GS Assumptions-F_Maxis_Model_1_Residential Broadband Financial Projection Model v8 Tier 3_Residential Broadband Financial Projection Model v14_final7.16" xfId="394"/>
    <cellStyle name="_03_长期资产申报表_pbc_Book2(1)_ABC-pbc表20060610_PBC(CG)-MASTER_PBC(CG)-MASTER" xfId="395"/>
    <cellStyle name="_03_长期资产申报表_pbc_Book2(1)_ABC-pbc表20060610－赵静" xfId="396"/>
    <cellStyle name="Column Headings" xfId="397"/>
    <cellStyle name="_03_长期资产申报表_pbc_pbc-汇总LAST2_原ABC-pbc表_PBC(CG)-MASTER" xfId="398"/>
    <cellStyle name="_CCB.QH.Item12..ProfitNAVRecon.031206-HL.ML_CCB.HB.Item12.Housing Loan.ProfitNAVRecon.031218.JZ" xfId="399"/>
    <cellStyle name="差_宝源生物收益法评估明细表4-11(正式）" xfId="400"/>
    <cellStyle name="_03_长期资产申报表_pbc_Book2(1)_ABC-pbc表20060610－赵静_PBC(CG)-MASTER" xfId="401"/>
    <cellStyle name="—_GS_Cash  (2)_Maxis_Model_1_Residential Broadband Financial Projection Model v8 Tier 2_Residential Broadband Financial Projection Model v14.3" xfId="402"/>
    <cellStyle name="Accent3 - 60%" xfId="403"/>
    <cellStyle name="_03_长期资产申报表_pbc_pbc-汇总LAST3_ABC-pbc表20060610－赵静" xfId="404"/>
    <cellStyle name="Number" xfId="405"/>
    <cellStyle name="_03_长期资产申报表_pbc_Book2(1)_PBC(CG)-MASTER" xfId="406"/>
    <cellStyle name="_CCB.SZ.item1.journal list.031110.DY" xfId="407"/>
    <cellStyle name="_03_长期资产申报表_pbc_Book2(1)_PBC(CG)-MASTER_PBC(CG)-MASTER" xfId="408"/>
    <cellStyle name="_03_长期资产申报表_pbc_Book2wu_股权等_ABC-pbc表20060610_PBC(CG)-MASTER" xfId="409"/>
    <cellStyle name="差_折现率计算模型" xfId="410"/>
    <cellStyle name="_03_长期资产申报表_pbc_Book2(1)_股权等" xfId="411"/>
    <cellStyle name="_CCB.HEN.Item12.ProfitNAVRecon.031209.LY_CCB.HO.NAV Recon.031222.AL_CCB.Dec03AuditPack.GL.V2" xfId="412"/>
    <cellStyle name="_03_长期资产申报表_pbc_Book2(1)_股权等_ABC-pbc表20060610" xfId="413"/>
    <cellStyle name="超链接 2" xfId="414"/>
    <cellStyle name="貨幣_Equipment Model 0605" xfId="415"/>
    <cellStyle name="_03_长期资产申报表_pbc_Book2(1)_股权等_ABC-pbc表20060610_PBC(CG)-MASTER_PBC(CG)-MASTER" xfId="416"/>
    <cellStyle name="_03_长期资产申报表_pbc-汇总_Book2222222222222222222222222222222222222222222222222_ABC-pbc表20060610－赵静" xfId="417"/>
    <cellStyle name="_03_长期资产申报表_pbc_Book2(1)_股权等_ABC-pbc表20060610－赵静" xfId="418"/>
    <cellStyle name="_03_长期资产申报表_pbc_pbc-汇总LAST_PBC(CG)-MASTER" xfId="419"/>
    <cellStyle name="PSDate" xfId="420"/>
    <cellStyle name="_03_长期资产申报表_pbc_Book2wu_股权等_ABC-pbc表20060610_PBC(CG)-MASTER_PBC(CG)-MASTER" xfId="421"/>
    <cellStyle name="_03_长期资产申报表_pbc_Book2(1)_股权等_PBC(CG)-MASTER" xfId="422"/>
    <cellStyle name="_1" xfId="423"/>
    <cellStyle name="_03_长期资产申报表_pbc_Book2(1)_股权等_PBC(CG)-MASTER_PBC(CG)-MASTER" xfId="424"/>
    <cellStyle name="c_GB MODEL 082803 V1" xfId="425"/>
    <cellStyle name="_03_长期资产申报表_pbc_Book2(1)_股权等_原ABC-pbc表" xfId="426"/>
    <cellStyle name="_03_长期资产申报表_pbc_pbc-汇总LAST3_原ABC-pbc表_PBC(CG)-MASTER" xfId="427"/>
    <cellStyle name="差_前期费用" xfId="428"/>
    <cellStyle name="_03_长期资产申报表_pbc_Book2(1)_原ABC-pbc表" xfId="429"/>
    <cellStyle name="_附件1：审计评估联合申报明细表" xfId="430"/>
    <cellStyle name="_03_长期资产申报表_pbc_Book2(1)_原ABC-pbc表_PBC(CG)-MASTER" xfId="431"/>
    <cellStyle name="_TableHeading_ICP_CSC_1Q_01_gStyle_5-30-2001" xfId="432"/>
    <cellStyle name="—_GS_Balance_Maxis_Model_1_final7.201" xfId="433"/>
    <cellStyle name="_03_长期资产申报表_pbc_Book2_ABC-pbc表20060610" xfId="434"/>
    <cellStyle name="_03_长期资产申报表_pbc_Book2_ABC-pbc表20060610_PBC(CG)-MASTER" xfId="435"/>
    <cellStyle name="Output Amounts" xfId="436"/>
    <cellStyle name="_KPMG original version_评估明细表(新准则)电力" xfId="437"/>
    <cellStyle name="_03_长期资产申报表_pbc_Book2_ABC-pbc表20060610_PBC(CG)-MASTER_PBC(CG)-MASTER" xfId="438"/>
    <cellStyle name="_03_长期资产申报表_pbc_Book2_ABC-pbc表20060610－赵静_PBC(CG)-MASTER" xfId="439"/>
    <cellStyle name="—_GS_Balance_Maxis_Model_1_Residential Broadband Financial Projection Model v8 Tier 1_final7.16" xfId="440"/>
    <cellStyle name="_03_长期资产申报表_pbc_Book2_PBC(CG)-MASTER_PBC(CG)-MASTER" xfId="441"/>
    <cellStyle name="_03_长期资产申报表_pbc_pbc-2版（附表）maqiang_原ABC-pbc表_PBC(CG)-MASTER" xfId="442"/>
    <cellStyle name="AA HEADING" xfId="443"/>
    <cellStyle name="Historical" xfId="444"/>
    <cellStyle name="_03_长期资产申报表_pbc_Book2_股权等" xfId="445"/>
    <cellStyle name="Tusental_1FIX, page 2" xfId="446"/>
    <cellStyle name="_Maping -cost from Tiger" xfId="447"/>
    <cellStyle name="_03_长期资产申报表_pbc_Book2_股权等_ABC-pbc表20060610" xfId="448"/>
    <cellStyle name="_CCB.HEN.Item12.ProfitNAVRecon.031209.LY_CCB.XZ.item12.3D.ProfitNAVRec.031124.dhnc_CCB.Dec03AuditPack.GL.V2" xfId="449"/>
    <cellStyle name="Dash" xfId="450"/>
    <cellStyle name="_审计评估联合申报明细表－GG" xfId="451"/>
    <cellStyle name="_03_长期资产申报表_pbc_Book2_股权等_ABC-pbc表20060610_PBC(CG)-MASTER_PBC(CG)-MASTER" xfId="452"/>
    <cellStyle name="_CCB.HO.2003 Jnl summary by jnl.GL PRC 11&amp;12&amp;68.031221" xfId="453"/>
    <cellStyle name="—_GS_Cash _Maxis_Model_1_Residential Broadband Financial Projection Model v8 Tier 2_Residential Broadband Financial Projection Model v14_final7.16" xfId="454"/>
    <cellStyle name="_03_长期资产申报表_pbc_Book2_股权等_PBC(CG)-MASTER" xfId="455"/>
    <cellStyle name="_CurrencySpace" xfId="456"/>
    <cellStyle name="_03_长期资产申报表_pbc_Book2_股权等_PBC(CG)-MASTER_PBC(CG)-MASTER" xfId="457"/>
    <cellStyle name="常规 2 13" xfId="458"/>
    <cellStyle name="_北仑土地汇总" xfId="459"/>
    <cellStyle name="_03_长期资产申报表_pbc_Book2_股权等_原ABC-pbc表" xfId="460"/>
    <cellStyle name="_CCB.HEN.Item12.ProfitNAVRecon.031209.LY_CCB.JX.Item12.X.ProfitNAVRecon.031209.JW_CCB.CQ.Item12.1D.ProfitNAVRec.031213-revised.dhnc" xfId="461"/>
    <cellStyle name="_03_长期资产申报表_pbc_Book2_股权等_原ABC-pbc表_PBC(CG)-MASTER" xfId="462"/>
    <cellStyle name="_CCB.HO.2001 combined Jnl summary.GL.031221" xfId="463"/>
    <cellStyle name="Total" xfId="464"/>
    <cellStyle name="_营销公司电信项目资产评估调查表改版（收益法）-营销公司2006.4.30" xfId="465"/>
    <cellStyle name="_CCB.HEN.Item12.ProfitNAVRecon.031209.LY_1_CCB.HO.NAV Recon.031222.AL_CCB.Dec03AuditPack.GL.V2" xfId="466"/>
    <cellStyle name="Text Indent A" xfId="467"/>
    <cellStyle name="_03_长期资产申报表_pbc_Book2_原ABC-pbc表_PBC(CG)-MASTER" xfId="468"/>
    <cellStyle name="_评估申报表--老版－审计0000_电力企业收益法表格" xfId="469"/>
    <cellStyle name="_03_长期资产申报表_pbc_Book2222222222222222222222222222222222222222222222222_股权等_ABC-pbc表20060610" xfId="470"/>
    <cellStyle name="_03_长期资产申报表_pbc_Book2222222222222222222222222222222222222222222222222_股权等_ABC-pbc表20060610_PBC(CG)-MASTER" xfId="471"/>
    <cellStyle name="—_GS_PNL_Maxis_Model_1_final7.16" xfId="472"/>
    <cellStyle name="_03_长期资产申报表_pbc_pbc-汇总LAST2_股权等_ABC-pbc表20060610－赵静" xfId="473"/>
    <cellStyle name="_03_长期资产申报表_pbc_Book2222222222222222222222222222222222222222222222222_股权等_ABC-pbc表20060610_PBC(CG)-MASTER_PBC(CG)-MASTER" xfId="474"/>
    <cellStyle name="_03_长期资产申报表_pbc_pbc-汇总LAST2_股权等_ABC-pbc表20060610－赵静_PBC(CG)-MASTER" xfId="475"/>
    <cellStyle name="_CCB.HO.2003 Jnl summary by jnl.GL PRC 60-80.031221" xfId="476"/>
    <cellStyle name="—_GS_DCF_Maxis_Model_1_final7.16" xfId="477"/>
    <cellStyle name="_03_长期资产申报表_pbc_Book2222222222222222222222222222222222222222222222222_股权等_ABC-pbc表20060610－赵静" xfId="478"/>
    <cellStyle name="Assumption" xfId="479"/>
    <cellStyle name="_Part III.200406.Loan and Liabilities details.(Site Name)_(中企华)审计评估联合申报明细表.V1" xfId="480"/>
    <cellStyle name="_03_长期资产申报表_pbc_Book2222222222222222222222222222222222222222222222222_股权等_ABC-pbc表20060610－赵静_PBC(CG)-MASTER" xfId="481"/>
    <cellStyle name="_CCB.HO.Profit Recon.HL.031113.AL_CCB.Dec03AuditPack.GL.V2" xfId="482"/>
    <cellStyle name="_03_长期资产申报表_pbc_Book2222222222222222222222222222222222222222222222222_股权等_PBC(CG)-MASTER" xfId="483"/>
    <cellStyle name="_03_长期资产申报表_pbc_Worksheet in   pbc-汇总LAST_ABC-pbc表20060610" xfId="484"/>
    <cellStyle name="t_GB MODEL 083103 PRC  V3 w product mix change" xfId="485"/>
    <cellStyle name="—_GS_DCF_Maxis_Model_1_Residential Broadband Financial Projection Model v8 Tier 2_Residential Broadband Financial Projection Model v14_final7.16" xfId="486"/>
    <cellStyle name="_03_长期资产申报表_pbc_Book2222222222222222222222222222222222222222222222222_股权等_原ABC-pbc表" xfId="487"/>
    <cellStyle name="_03_长期资产申报表_pbc_Book2222222222222222222222222222222222222222222222222_股权等_原ABC-pbc表_PBC(CG)-MASTER" xfId="488"/>
    <cellStyle name="_03_长期资产申报表_pbc_Book2wu" xfId="489"/>
    <cellStyle name="_03_长期资产申报表_pbc_Worksheet in   pbc-汇总LAST_股权等_ABC-pbc表20060610_PBC(CG)-MASTER" xfId="490"/>
    <cellStyle name="_03_长期资产申报表_pbc_Book2wu_ABC-pbc表20060610" xfId="491"/>
    <cellStyle name="Enter Units (2)" xfId="492"/>
    <cellStyle name="_Part III.200406.Loan and Liabilities details.(Site Name)_Shenhua PBC package 050530_(中企华)审计评估联合申报明细表.V1" xfId="493"/>
    <cellStyle name="_03_长期资产申报表_pbc_Book2wu_ABC-pbc表20060610_PBC(CG)-MASTER" xfId="494"/>
    <cellStyle name="_03_长期资产申报表_pbc_pbc-汇总LAST1_ABC-pbc表20060610" xfId="495"/>
    <cellStyle name="—_GS Assumptions-F_Maxis_Model_1_Residential Broadband Financial Projection Model v8 Tier 1_Residential Broadband Financial Projection Model v14_final7.201" xfId="496"/>
    <cellStyle name="_03_长期资产申报表_pbc_Book2wu_ABC-pbc表20060610_PBC(CG)-MASTER_PBC(CG)-MASTER" xfId="497"/>
    <cellStyle name="_03_长期资产申报表_pbc_pbc-汇总LAST1_ABC-pbc表20060610_PBC(CG)-MASTER" xfId="498"/>
    <cellStyle name="t_铝厂现金流1122B" xfId="499"/>
    <cellStyle name="_03_长期资产申报表_pbc_Book2wu_ABC-pbc表20060610－赵静" xfId="500"/>
    <cellStyle name="—_Maxis_Model_1_Residential Broadband Financial Projection Model v8 Tier 2_Residential Broadband Financial Projection Model v14.3" xfId="501"/>
    <cellStyle name="_03_长期资产申报表_pbc_Book2wu_ABC-pbc表20060610－赵静_PBC(CG)-MASTER" xfId="502"/>
    <cellStyle name="普通_ 白土" xfId="503"/>
    <cellStyle name="—_GS_Cash  (2)_Maxis_Model_1_Residential Broadband Financial Projection Model v8 Tier 1_Residential Broadband Financial Projection Model v14" xfId="504"/>
    <cellStyle name="_03_长期资产申报表_pbc_Book2wu_PBC(CG)-MASTER" xfId="505"/>
    <cellStyle name="_03_长期资产申报表_pbc_Worksheet in   pbc-汇总LAST_股权等_ABC-pbc表20060610_PBC(CG)-MASTER_PBC(CG)-MASTER" xfId="506"/>
    <cellStyle name="常规 19" xfId="507"/>
    <cellStyle name="常规 24" xfId="508"/>
    <cellStyle name="_03_长期资产申报表_pbc_Book2wu_PBC(CG)-MASTER_PBC(CG)-MASTER" xfId="509"/>
    <cellStyle name="_CCB.HEN.Item12.ProfitNAVRecon.031209.LY_CCB.NB.Appendix 12 ProfitNAVRecon (GL).031204_CCB.Dec03AuditPack.GL.V2" xfId="510"/>
    <cellStyle name="Border" xfId="511"/>
    <cellStyle name="_03_长期资产申报表_pbc_Book2wu_股权等_ABC-pbc表20060610" xfId="512"/>
    <cellStyle name="_CCB.QH.Item12..ProfitNAVRecon.031206-HL.ML_CCB.HO.NAV Recon.HL.031222.AL_CCB.Dec03AuditPack.GL.V2" xfId="513"/>
    <cellStyle name="_IAS Adjustments030630_CCB.HO.New TB template.CCB PRC IAS Sorting.040223 trial run" xfId="514"/>
    <cellStyle name="霓付_1202" xfId="515"/>
    <cellStyle name="_03_长期资产申报表_pbc_Book2wu_股权等_ABC-pbc表20060610－赵静" xfId="516"/>
    <cellStyle name="_评估申报表--老版－审计0000_04-雷沃动力收益法评估表2008-06(dxz)" xfId="517"/>
    <cellStyle name="_03_长期资产申报表_pbc_Book2wu_股权等_ABC-pbc表20060610－赵静_PBC(CG)-MASTER" xfId="518"/>
    <cellStyle name="_CCB.HEN.Item12.ProfitNAVRecon.031209.LY_CCB.SX.Item12.F.ProfitNAVRecon.031212.MS_CCB.Dec03AuditPack.GL.V2" xfId="519"/>
    <cellStyle name="_03_长期资产申报表_pbc_Book2wu_股权等_PBC(CG)-MASTER" xfId="520"/>
    <cellStyle name="Comma, 1 dec" xfId="521"/>
    <cellStyle name="_03_长期资产申报表_pbc_Book2wu_股权等_PBC(CG)-MASTER_PBC(CG)-MASTER" xfId="522"/>
    <cellStyle name="—_GS_PNL" xfId="523"/>
    <cellStyle name="_03_长期资产申报表_pbc_Book2wu_股权等_原ABC-pbc表" xfId="524"/>
    <cellStyle name="_收益法计算表" xfId="525"/>
    <cellStyle name="_03_长期资产申报表_pbc_Book2wu_股权等_原ABC-pbc表_PBC(CG)-MASTER" xfId="526"/>
    <cellStyle name="_03_长期资产申报表_pbc_Book2wu_原ABC-pbc表" xfId="527"/>
    <cellStyle name="Comma  - Style5" xfId="528"/>
    <cellStyle name="_03_长期资产申报表_pbc_Book2wu_原ABC-pbc表_PBC(CG)-MASTER" xfId="529"/>
    <cellStyle name="—_GS_Cash  (2)_Maxis_Model_1_final7.16" xfId="530"/>
    <cellStyle name="_PRC Adjustments 021231_CCB.Dec03AuditPack.GL.V2" xfId="531"/>
    <cellStyle name="_03_长期资产申报表_pbc_pbc-2版（附表）maqiang" xfId="532"/>
    <cellStyle name="_03_长期资产申报表_pbc_pbc-2版（附表）maqiang_ABC-pbc表20060610" xfId="533"/>
    <cellStyle name="_03_长期资产申报表_pbc_pbc-2版（附表）maqiang_ABC-pbc表20060610_PBC(CG)-MASTER" xfId="534"/>
    <cellStyle name="Comma  - Style7" xfId="535"/>
    <cellStyle name="_03_长期资产申报表_pbc_pbc-2版（附表）maqiang_ABC-pbc表20060610_PBC(CG)-MASTER_PBC(CG)-MASTER" xfId="536"/>
    <cellStyle name="0,0_x000d__x000a_NA_x000d__x000a__常州变压器试算平衡表8-22" xfId="537"/>
    <cellStyle name="_03_长期资产申报表_pbc_pbc-2版（附表）maqiang_ABC-pbc表20060610－赵静" xfId="538"/>
    <cellStyle name="—_GS_Cash  (2)_Maxis_Model_1_Residential Broadband Financial Projection Model v8 Tier 2_Residential Broadband Financial Projection Model v14_final7.201" xfId="539"/>
    <cellStyle name="_03_长期资产申报表_pbc_pbc-2版（附表）maqiang_ABC-pbc表20060610－赵静_PBC(CG)-MASTER" xfId="540"/>
    <cellStyle name="_医股合并口径现金流预测1217（调整9-12月）" xfId="541"/>
    <cellStyle name="_03_长期资产申报表_pbc_pbc-2版（附表）maqiang_PBC(CG)-MASTER" xfId="542"/>
    <cellStyle name="t" xfId="543"/>
    <cellStyle name="_Part III.200406.Loan and Liabilities details.(Site Name)_评估明细表(新准则)电力0630" xfId="544"/>
    <cellStyle name="Enter Currency (2)" xfId="545"/>
    <cellStyle name="_03_长期资产申报表_pbc_pbc-汇总LAST1_股权等_原ABC-pbc表" xfId="546"/>
    <cellStyle name="_03_长期资产申报表_pbc_pbc-2版（附表）maqiang_PBC(CG)-MASTER_PBC(CG)-MASTER" xfId="547"/>
    <cellStyle name="_long term loan - others 300504_KPMG original version_附表1-审计评估联合申报明细表630新" xfId="548"/>
    <cellStyle name="_03_长期资产申报表_pbc_pbc-2版（附表）maqiang_股权等" xfId="549"/>
    <cellStyle name="—_GS_Balance_Maxis_Model_1_Residential Broadband Financial Projection Model v8 Tier 1_Residential Broadband Financial Projection Model v14_final7.16" xfId="550"/>
    <cellStyle name="style1" xfId="551"/>
    <cellStyle name="_CCB.HO.New TB template.CCB PRC IAS Sorting.040223 trial run" xfId="552"/>
    <cellStyle name="_03_长期资产申报表_pbc_pbc-2版（附表）maqiang_股权等_ABC-pbc表20060610_PBC(CG)-MASTER" xfId="553"/>
    <cellStyle name="_03_长期资产申报表_pbc_pbc-2版（附表）maqiang_股权等_ABC-pbc表20060610_PBC(CG)-MASTER_PBC(CG)-MASTER" xfId="554"/>
    <cellStyle name="—_GS_PNL_Maxis_Model_1_Residential Broadband Financial Projection Model v8 Tier 2_Residential Broadband Financial Projection Model v14.3_final7.16" xfId="555"/>
    <cellStyle name="_预测" xfId="556"/>
    <cellStyle name="_03_长期资产申报表_pbc_pbc-汇总LAST2_ABC-pbc表20060610_PBC(CG)-MASTER_PBC(CG)-MASTER" xfId="557"/>
    <cellStyle name="_03_长期资产申报表_pbc_pbc-2版（附表）maqiang_股权等_ABC-pbc表20060610－赵静" xfId="558"/>
    <cellStyle name="_03_长期资产申报表_pbc_pbc-2版（附表）maqiang_股权等_ABC-pbc表20060610－赵静_PBC(CG)-MASTER" xfId="559"/>
    <cellStyle name="_03_长期资产申报表_pbc_pbc-2版（附表）maqiang_股权等_PBC(CG)-MASTER" xfId="560"/>
    <cellStyle name="_03_长期资产申报表_pbc_pbc-2版（附表）maqiang_股权等_PBC(CG)-MASTER_PBC(CG)-MASTER" xfId="561"/>
    <cellStyle name="_03_长期资产申报表_pbc-汇总_股权等_ABC-pbc表20060610－赵静" xfId="562"/>
    <cellStyle name="_03_长期资产申报表_pbc_pbc-2版（附表）maqiang_股权等_原ABC-pbc表" xfId="563"/>
    <cellStyle name="_03_长期资产申报表_pbc_替换第二版_PBC(CG)-MASTER" xfId="564"/>
    <cellStyle name="_CCB.QH.Item12..ProfitNAVRecon.031206-HL.ML_CCB.HB.Item12.Housing Loan.ProfitNAVRecon.031218.JZ_CCB.Dec03AuditPack.GL.V2" xfId="565"/>
    <cellStyle name="—_Maxis_Model_1_Residential Broadband Financial Projection Model v8 Tier 3_final7.201" xfId="566"/>
    <cellStyle name="_03_长期资产申报表_pbc_pbc-汇总LAST" xfId="567"/>
    <cellStyle name="Comma  - Style4" xfId="568"/>
    <cellStyle name="_03_长期资产申报表_pbc_pbc-汇总LAST2_股权等_PBC(CG)-MASTER_PBC(CG)-MASTER" xfId="569"/>
    <cellStyle name="_03_长期资产申报表_pbc_pbc-汇总LAST1_ABC-pbc表20060610－赵静" xfId="570"/>
    <cellStyle name="_03_长期资产申报表_pbc_pbc-汇总LAST_ABC-pbc表20060610" xfId="571"/>
    <cellStyle name="_03_长期资产申报表_pbc_pbc-汇总LAST1_ABC-pbc表20060610－赵静_PBC(CG)-MASTER" xfId="572"/>
    <cellStyle name="_03_长期资产申报表_pbc_pbc-汇总LAST_ABC-pbc表20060610_PBC(CG)-MASTER" xfId="573"/>
    <cellStyle name="—_GS_Balance_Maxis_Model_1_Residential Broadband Financial Projection Model v8 Tier 3_Residential Broadband Financial Projection Model v14.3_final7.201" xfId="574"/>
    <cellStyle name="差_电力企业收益法表格" xfId="575"/>
    <cellStyle name="_CCB.HO.NAV Recon.031208.EL" xfId="576"/>
    <cellStyle name="_03_长期资产申报表_pbc_pbc-汇总LAST_股权等" xfId="577"/>
    <cellStyle name="差_宝源生物收益法模型表" xfId="578"/>
    <cellStyle name="_03_长期资产申报表_pbc_pbc-汇总LAST_股权等_ABC-pbc表20060610" xfId="579"/>
    <cellStyle name="_03_长期资产申报表_pbc_pbc-汇总LAST_股权等_ABC-pbc表20060610_PBC(CG)-MASTER_PBC(CG)-MASTER" xfId="580"/>
    <cellStyle name="_深南玻价值估计070319下午(深南玻收益率只考虑长期债务)" xfId="581"/>
    <cellStyle name="_CCB.HO.2003 Jnl summary by jnl.Gl.specific for HO branch_CCB.Dec03AuditPack.GL.V2" xfId="582"/>
    <cellStyle name="常规_评估明细表太原12-11" xfId="583"/>
    <cellStyle name="_03_长期资产申报表_pbc_pbc-汇总LAST_股权等_ABC-pbc表20060610－赵静" xfId="584"/>
    <cellStyle name="Tickmark" xfId="585"/>
    <cellStyle name="_03_长期资产申报表_pbc_pbc-汇总LAST_股权等_ABC-pbc表20060610－赵静_PBC(CG)-MASTER" xfId="586"/>
    <cellStyle name="—_GS_Cash  (2)_Maxis_Model_1_Residential Broadband Financial Projection Model v8 Tier 1_final7.16" xfId="587"/>
    <cellStyle name="_03_长期资产申报表_pbc_pbc-汇总LAST2_ABC-pbc表20060610" xfId="588"/>
    <cellStyle name="_03_长期资产申报表_pbc_pbc-汇总LAST_股权等_PBC(CG)-MASTER" xfId="589"/>
    <cellStyle name="_03_长期资产申报表_pbc_pbc-汇总LAST2_ABC-pbc表20060610_PBC(CG)-MASTER" xfId="590"/>
    <cellStyle name="_时代电气本部资产评估申报表    （成本1" xfId="591"/>
    <cellStyle name="_03_长期资产申报表_pbc_pbc-汇总LAST_股权等_PBC(CG)-MASTER_PBC(CG)-MASTER" xfId="592"/>
    <cellStyle name="_03_长期资产申报表_pbc_pbc-汇总LAST_股权等_原ABC-pbc表" xfId="593"/>
    <cellStyle name="NormalR" xfId="594"/>
    <cellStyle name="_03_长期资产申报表_pbc_pbc-汇总LAST_股权等_原ABC-pbc表_PBC(CG)-MASTER" xfId="595"/>
    <cellStyle name="差_宝源生物收益法评估明细表4-10-1" xfId="596"/>
    <cellStyle name="_CCB.HEN.Item12.ProfitNAVRecon.031209.LY_CCB.SC.Item12.ProfitNAVRecon.031210.EP" xfId="597"/>
    <cellStyle name="样式 1" xfId="598"/>
    <cellStyle name="Prefilled" xfId="599"/>
    <cellStyle name="_03_长期资产申报表_pbc_pbc-汇总LAST_原ABC-pbc表" xfId="600"/>
    <cellStyle name="_国旅估值调查表（旅游与免税销售）20061026" xfId="601"/>
    <cellStyle name="_03_长期资产申报表_pbc_pbc-汇总LAST_原ABC-pbc表_PBC(CG)-MASTER" xfId="602"/>
    <cellStyle name="_03_长期资产申报表_pbc_pbc-汇总LAST1_ABC-pbc表20060610_PBC(CG)-MASTER_PBC(CG)-MASTER" xfId="603"/>
    <cellStyle name="_03_长期资产申报表_pbc_pbc-汇总LAST1_PBC(CG)-MASTER_PBC(CG)-MASTER" xfId="604"/>
    <cellStyle name="百分比 2 4" xfId="605"/>
    <cellStyle name="_03_长期资产申报表_股权等_PBC(CG)-MASTER" xfId="606"/>
    <cellStyle name="COST1" xfId="607"/>
    <cellStyle name="_03_长期资产申报表_pbc_pbc-汇总LAST1_股权等" xfId="608"/>
    <cellStyle name="n_GB model V5.2 0914" xfId="609"/>
    <cellStyle name="_03_长期资产申报表_pbc_pbc-汇总LAST1_股权等_ABC-pbc表20060610_PBC(CG)-MASTER_PBC(CG)-MASTER" xfId="610"/>
    <cellStyle name="_03_长期资产申报表_pbc_pbc-汇总LAST1_股权等_ABC-pbc表20060610" xfId="611"/>
    <cellStyle name="_03_长期资产申报表_pbc_pbc-汇总LAST1_股权等_ABC-pbc表20060610_PBC(CG)-MASTER" xfId="612"/>
    <cellStyle name="—_GS_Balance_Maxis_Model_1_Residential Broadband Financial Projection Model v8 Tier 3_final7.16" xfId="613"/>
    <cellStyle name="_03_长期资产申报表_pbc-汇总_股权等_ABC-pbc表20060610_PBC(CG)-MASTER_PBC(CG)-MASTER" xfId="614"/>
    <cellStyle name="_03_长期资产申报表_pbc_pbc-汇总LAST1_股权等_ABC-pbc表20060610－赵静" xfId="615"/>
    <cellStyle name="_CCB.HO.Profit Recon.031108.AL" xfId="616"/>
    <cellStyle name="99/12/31" xfId="617"/>
    <cellStyle name="_03_长期资产申报表_pbc-汇总_Book2222222222222222222222222222222222222222222222222_ABC-pbc表20060610_PBC(CG)-MASTER" xfId="618"/>
    <cellStyle name="_03_长期资产申报表_股权等_PBC(CG)-MASTER_PBC(CG)-MASTER" xfId="619"/>
    <cellStyle name="_03_长期资产申报表_pbc_pbc-汇总LAST1_股权等_PBC(CG)-MASTER" xfId="620"/>
    <cellStyle name="—_GS Assumptions-F_Maxis_Model_1_Residential Broadband Financial Projection Model v8 Tier 2_Residential Broadband Financial Projection Model v14.3_final7.201" xfId="621"/>
    <cellStyle name="Date [mmm-yy]" xfId="622"/>
    <cellStyle name="_CCB.HEN.Item12.ProfitNAVRecon.031209.LY_CCB.HOBranch.Item12.1D.ProfitNAVRecon.031202_CCB.Dec03AuditPack.GL.V2" xfId="623"/>
    <cellStyle name="—_GS Assumptions-F_Maxis_Model_1_final7.201" xfId="624"/>
    <cellStyle name="Accent2 - 20%" xfId="625"/>
    <cellStyle name="—_GS_PNL_Maxis_Model_1_Residential Broadband Financial Projection Model v8 Tier 1_Residential Broadband Financial Projection Model v14_final7.201" xfId="626"/>
    <cellStyle name="F6" xfId="627"/>
    <cellStyle name="_03_长期资产申报表_pbc_pbc-汇总LAST1_股权等_原ABC-pbc表_PBC(CG)-MASTER" xfId="628"/>
    <cellStyle name="—_GS_Cash  (2)_Maxis_Model_1_Residential Broadband Financial Projection Model v8 Tier 1_Residential Broadband Financial Projection Model v14.3" xfId="629"/>
    <cellStyle name="_03_长期资产申报表_pbc_pbc-汇总LAST1_原ABC-pbc表" xfId="630"/>
    <cellStyle name="—_GS Assumptions-F_Maxis_Model_1_Residential Broadband Financial Projection Model v8 Tier 3_final7.16" xfId="631"/>
    <cellStyle name="n_铝厂" xfId="632"/>
    <cellStyle name="_03_长期资产申报表_pbc_pbc-汇总LAST1_原ABC-pbc表_PBC(CG)-MASTER" xfId="633"/>
    <cellStyle name="_long term loan - others 300504_KPMG original version_审计评估联合申报明细表－GG" xfId="634"/>
    <cellStyle name="n_铝厂现金流1125" xfId="635"/>
    <cellStyle name="_03_长期资产申报表_pbc_pbc-汇总LAST2_PBC(CG)-MASTER_PBC(CG)-MASTER" xfId="636"/>
    <cellStyle name="_03_长期资产申报表_pbc_pbc-汇总LAST2_股权等" xfId="637"/>
    <cellStyle name="_03_长期资产申报表_pbc_pbc-汇总LAST2_股权等_ABC-pbc表20060610" xfId="638"/>
    <cellStyle name="分级显示行_1_10--2其他收费权测算表" xfId="639"/>
    <cellStyle name="_03_长期资产申报表_pbc_pbc-汇总LAST2_股权等_ABC-pbc表20060610_PBC(CG)-MASTER" xfId="640"/>
    <cellStyle name="AA LOCK" xfId="641"/>
    <cellStyle name="_CCB.HO.2003 Jnl summary by jnl.GL PRC 31&amp;62.031221" xfId="642"/>
    <cellStyle name="_CCB.HO.2002 Jnl summary by jnl.GL PRC 41-80.grouped.031221_CCB.Dec03AuditPack.GL.V2" xfId="643"/>
    <cellStyle name="常规 3 4" xfId="644"/>
    <cellStyle name="差_Sheet5" xfId="645"/>
    <cellStyle name="_03_长期资产申报表_pbc_pbc-汇总LAST2_股权等_PBC(CG)-MASTER" xfId="646"/>
    <cellStyle name="_long term loan - others 300504_KPMG original version_(中企华)审计评估联合申报明细表.V1" xfId="647"/>
    <cellStyle name="常规 3 2" xfId="648"/>
    <cellStyle name="_CCB.HO.2003 Jnl summary by jnl.Gl.specific for HO branch_CCB.HO.2003 Jnl summary by jnl.GL PRC 60-80.031221" xfId="649"/>
    <cellStyle name="—_GS_Cash _Maxis_Model_1_Residential Broadband Financial Projection Model v8 Tier 3_final7.16" xfId="650"/>
    <cellStyle name="—_Maxis_Model_1_Residential Broadband Financial Projection Model v8 Tier 3_Residential Broadband Financial Projection Model v14.3_final7.201" xfId="651"/>
    <cellStyle name="_03_长期资产申报表_pbc_pbc-汇总LAST2_股权等_原ABC-pbc表_PBC(CG)-MASTER" xfId="652"/>
    <cellStyle name="—_Maxis_Model_1_Residential Broadband Financial Projection Model v8 Tier 2_final7.16" xfId="653"/>
    <cellStyle name="千位分隔 7 2 2" xfId="654"/>
    <cellStyle name="_03_长期资产申报表_pbc_pbc-汇总LAST2_原ABC-pbc表" xfId="655"/>
    <cellStyle name="_1024资江收益法明细表" xfId="656"/>
    <cellStyle name="{Date}" xfId="657"/>
    <cellStyle name="_03_长期资产申报表_pbc_pbc-汇总LAST3_ABC-pbc表20060610" xfId="658"/>
    <cellStyle name="t_GB model V5.2 0914" xfId="659"/>
    <cellStyle name="_03_长期资产申报表_pbc_pbc-汇总LAST3_ABC-pbc表20060610_PBC(CG)-MASTER" xfId="660"/>
    <cellStyle name="Accent6 - 40%" xfId="661"/>
    <cellStyle name="—_GS Assumptions-F" xfId="662"/>
    <cellStyle name="_03_长期资产申报表_pbc_pbc-汇总LAST3_ABC-pbc表20060610_PBC(CG)-MASTER_PBC(CG)-MASTER" xfId="663"/>
    <cellStyle name="_03_长期资产申报表_pbc_pbc-汇总LAST3_ABC-pbc表20060610－赵静_PBC(CG)-MASTER" xfId="664"/>
    <cellStyle name="_03_长期资产申报表_pbc_pbc-汇总LAST3_股权等" xfId="665"/>
    <cellStyle name="_03_长期资产申报表_pbc_pbc-汇总LAST3_股权等_ABC-pbc表20060610_PBC(CG)-MASTER" xfId="666"/>
    <cellStyle name="_03_长期资产申报表_pbc_pbc-汇总LAST3_股权等_ABC-pbc表20060610_PBC(CG)-MASTER_PBC(CG)-MASTER" xfId="667"/>
    <cellStyle name="—_GS_Balance_Maxis_Model_1_Residential Broadband Financial Projection Model v8 Tier 3_Residential Broadband Financial Projection Model v14_final7.201" xfId="668"/>
    <cellStyle name="千位分隔 10 2" xfId="669"/>
    <cellStyle name="InputArea" xfId="670"/>
    <cellStyle name="_03_长期资产申报表_pbc_pbc-汇总LAST3_股权等_ABC-pbc表20060610－赵静" xfId="671"/>
    <cellStyle name="—_GS_Cash _Maxis_Model_1_Residential Broadband Financial Projection Model v8 Tier 2_Residential Broadband Financial Projection Model v14" xfId="672"/>
    <cellStyle name="_03_长期资产申报表_pbc_pbc-汇总LAST3_股权等_ABC-pbc表20060610－赵静_PBC(CG)-MASTER" xfId="673"/>
    <cellStyle name="—_GS_Balance_Maxis_Model_1_Residential Broadband Financial Projection Model v8 Tier 1_Residential Broadband Financial Projection Model v14.3_final7.16" xfId="674"/>
    <cellStyle name="_Part III.200406.Loan and Liabilities details.(Site Name)_Shenhua PBC package 050530_评估明细表(新准则)电力0630" xfId="675"/>
    <cellStyle name="—_GS_Cash  (2)_Maxis_Model_1_Residential Broadband Financial Projection Model v8 Tier 2_Residential Broadband Financial Projection Model v14" xfId="676"/>
    <cellStyle name="_CCB.HEN.Item12.ProfitNAVRecon.031209.LY_1_CCB.HO.NAV Recon.031208.EL_CCB.Dec03AuditPack.GL.V2" xfId="677"/>
    <cellStyle name="—_GS_DCF_Maxis_Model_1_Residential Broadband Financial Projection Model v8 Tier 2_Residential Broadband Financial Projection Model v14_final7.201" xfId="678"/>
    <cellStyle name="_CCB.HO.Profit Recon.031208.AL" xfId="679"/>
    <cellStyle name="_03_长期资产申报表_pbc_pbc-汇总LAST3_股权等_PBC(CG)-MASTER" xfId="680"/>
    <cellStyle name="_评估申报表--老版－审计0000_宝源生物收益法评估明细表4-11(正式）" xfId="681"/>
    <cellStyle name="Date 2" xfId="682"/>
    <cellStyle name="_03_长期资产申报表_pbc_pbc-汇总LAST3_股权等_PBC(CG)-MASTER_PBC(CG)-MASTER" xfId="683"/>
    <cellStyle name="_long term loan - others 300504_Shenhua PBC package 050530_评估明细表(新准则)电力0630" xfId="684"/>
    <cellStyle name="_03_长期资产申报表_pbc_pbc-汇总LAST3_股权等_原ABC-pbc表" xfId="685"/>
    <cellStyle name="_03_长期资产申报表_pbc_pbc-汇总LAST3_股权等_原ABC-pbc表_PBC(CG)-MASTER" xfId="686"/>
    <cellStyle name="_CCB.QH.Item12..ProfitNAVRecon.031206-HL.ML_CCB.HEN.Item12.F.ProfitNAVRecon.HL.031214.KL" xfId="687"/>
    <cellStyle name="_IAS Adjustments030630" xfId="688"/>
    <cellStyle name="_03_长期资产申报表_pbc_pbc-汇总LAST3_原ABC-pbc表" xfId="689"/>
    <cellStyle name="货币 4" xfId="690"/>
    <cellStyle name="_03_长期资产申报表_pbc_替换第二版_股权等_ABC-pbc表20060610_PBC(CG)-MASTER" xfId="691"/>
    <cellStyle name="_03_长期资产申报表_pbc_Worksheet in   pbc-汇总LAST" xfId="692"/>
    <cellStyle name="_03_长期资产申报表_pbc_Worksheet in   pbc-汇总LAST_ABC-pbc表20060610－赵静" xfId="693"/>
    <cellStyle name="_TableRowHead" xfId="694"/>
    <cellStyle name="_03_长期资产申报表_pbc_Worksheet in   pbc-汇总LAST_ABC-pbc表20060610－赵静_PBC(CG)-MASTER" xfId="695"/>
    <cellStyle name="_norma1" xfId="696"/>
    <cellStyle name="_03_长期资产申报表_原ABC-pbc表" xfId="697"/>
    <cellStyle name="_03_长期资产申报表_pbc_替换第二版_股权等_ABC-pbc表20060610_PBC(CG)-MASTER_PBC(CG)-MASTER" xfId="698"/>
    <cellStyle name="_SubHeading_ICP_CSC_1Q_01_gStyle_5-30-2001" xfId="699"/>
    <cellStyle name="_03_长期资产申报表_pbc_原ABC-pbc表" xfId="700"/>
    <cellStyle name="_03_长期资产申报表_pbc_Worksheet in   pbc-汇总LAST_PBC(CG)-MASTER" xfId="701"/>
    <cellStyle name="_03_长期资产申报表_pbc_Worksheet in   pbc-汇总LAST_股权等" xfId="702"/>
    <cellStyle name="—_GS_DCF_Maxis_Model_1_Residential Broadband Financial Projection Model v8 Tier 1_Residential Broadband Financial Projection Model v14.3_final7.201" xfId="703"/>
    <cellStyle name="后继超级链接_02-06宝山" xfId="704"/>
    <cellStyle name="百分比 15" xfId="705"/>
    <cellStyle name="Percent (0)" xfId="706"/>
    <cellStyle name="_03_长期资产申报表_pbc_Worksheet in   pbc-汇总LAST_股权等_ABC-pbc表20060610" xfId="707"/>
    <cellStyle name="comma-d" xfId="708"/>
    <cellStyle name="_评估申报表--老版－审计0000_折现率wind计算模型-火电模型" xfId="709"/>
    <cellStyle name="_03_长期资产申报表_pbc_Worksheet in   pbc-汇总LAST_股权等_ABC-pbc表20060610－赵静" xfId="710"/>
    <cellStyle name="_03_长期资产申报表_pbc_Worksheet in   pbc-汇总LAST_股权等_ABC-pbc表20060610－赵静_PBC(CG)-MASTER" xfId="711"/>
    <cellStyle name="_CCB.HEN.Item12.ProfitNAVRecon.031209.LY_CCB.TG.Item12.F.ProfitNAVRecon.my.031212_CCB.Dec03AuditPack.GL.V2" xfId="712"/>
    <cellStyle name="_03_长期资产申报表_pbc_Worksheet in   pbc-汇总LAST_股权等_PBC(CG)-MASTER" xfId="713"/>
    <cellStyle name="_03_长期资产申报表_pbc_Worksheet in   pbc-汇总LAST_股权等_PBC(CG)-MASTER_PBC(CG)-MASTER" xfId="714"/>
    <cellStyle name="_Percent" xfId="715"/>
    <cellStyle name="_03_长期资产申报表_pbc_Worksheet in   pbc-汇总LAST_原ABC-pbc表" xfId="716"/>
    <cellStyle name="—_GS_Cash _Maxis_Model_1_Residential Broadband Financial Projection Model v8 Tier 2_Residential Broadband Financial Projection Model v14.3" xfId="717"/>
    <cellStyle name="_03_长期资产申报表_pbc_Worksheet in   pbc-汇总LAST_原ABC-pbc表_PBC(CG)-MASTER" xfId="718"/>
    <cellStyle name="_03_长期资产申报表_股权等_ABC-pbc表20060610_PBC(CG)-MASTER" xfId="719"/>
    <cellStyle name="_03_长期资产申报表_pbc_替换第二版_ABC-pbc表20060610_PBC(CG)-MASTER_PBC(CG)-MASTER" xfId="720"/>
    <cellStyle name="_03_长期资产申报表_pbc_替换第二版_ABC-pbc表20060610－赵静" xfId="721"/>
    <cellStyle name="_03_长期资产申报表_pbc-汇总_股权等_原ABC-pbc表" xfId="722"/>
    <cellStyle name="_03_长期资产申报表_pbc_替换第二版_ABC-pbc表20060610－赵静_PBC(CG)-MASTER" xfId="723"/>
    <cellStyle name="0,0_x000a__x000a_NA_x000a__x000a_" xfId="724"/>
    <cellStyle name="per.style" xfId="725"/>
    <cellStyle name="_CCB.HO.2002 Jnl summary by jnl.GL PRC 41-80.grouped.031221_CCB.HO.2003 Jnl summary by jnl.GL PRC 13-20.031221" xfId="726"/>
    <cellStyle name="_CCB.HEN.Item12.ProfitNAVRecon.031209.LY_CCB.CQ.Item12.1D.ProfitNAVRec.031213-revised.dhnc_CCB.Dec03AuditPack.GL.V2" xfId="727"/>
    <cellStyle name="_03_长期资产申报表_pbc_替换第二版_股权等" xfId="728"/>
    <cellStyle name="{Month}" xfId="729"/>
    <cellStyle name="_03_长期资产申报表_pbc_替换第二版_股权等_ABC-pbc表20060610" xfId="730"/>
    <cellStyle name="—_GS Assumptions-F_Maxis_Model_1_final7.16" xfId="731"/>
    <cellStyle name="_CCB.HO.2001 Jnl summary by jnl.GL PRC 1-12,33_CCB.Dec03AuditPack.GL.V2" xfId="732"/>
    <cellStyle name="—_GS_PNL_Maxis_Model_1_Residential Broadband Financial Projection Model v8 Tier 1_Residential Broadband Financial Projection Model v14_final7.16" xfId="733"/>
    <cellStyle name="_03_长期资产申报表_pbc_替换第二版_股权等_ABC-pbc表20060610－赵静" xfId="734"/>
    <cellStyle name="_03_长期资产申报表_pbc_替换第二版_股权等_ABC-pbc表20060610－赵静_PBC(CG)-MASTER" xfId="735"/>
    <cellStyle name="_03_长期资产申报表_pbc_替换第二版_股权等_原ABC-pbc表" xfId="736"/>
    <cellStyle name="—_Maxis_Model_1_Residential Broadband Financial Projection Model v8 Tier 1_final7.16" xfId="737"/>
    <cellStyle name="_03_长期资产申报表_pbc_替换第二版_股权等_原ABC-pbc表_PBC(CG)-MASTER" xfId="738"/>
    <cellStyle name="—_GS_DCF_Maxis_Model_1_Residential Broadband Financial Projection Model v8 Tier 3_Residential Broadband Financial Projection Model v14" xfId="739"/>
    <cellStyle name="PrePop Units (2)" xfId="740"/>
    <cellStyle name="_03_长期资产申报表_pbc_替换第二版_原ABC-pbc表_PBC(CG)-MASTER" xfId="741"/>
    <cellStyle name="—_GS_PNL_Maxis_Model_1_Residential Broadband Financial Projection Model v8 Tier 2_Residential Broadband Financial Projection Model v14" xfId="742"/>
    <cellStyle name="_03_长期资产申报表_pbc_替换第二版_原ABC-pbc表" xfId="743"/>
    <cellStyle name="_03_长期资产申报表_pbc-汇总" xfId="744"/>
    <cellStyle name="—_GS_DCF_Maxis_Model_1_Residential Broadband Financial Projection Model v8 Tier 2_Residential Broadband Financial Projection Model v14.3_final7.201" xfId="745"/>
    <cellStyle name="_IAS Adjustments021231_CCB.HO.New TB template.CCB PRC IAS Sorting.040223 trial run" xfId="746"/>
    <cellStyle name="Moeda_car" xfId="747"/>
    <cellStyle name="_03_长期资产申报表_pbc-汇总_ABC-pbc表20060610" xfId="748"/>
    <cellStyle name="—_GS_Cash  (2)_Maxis_Model_1_Residential Broadband Financial Projection Model v8 Tier 2_final7.201" xfId="749"/>
    <cellStyle name="_03_长期资产申报表_pbc-汇总_ABC-pbc表20060610_PBC(CG)-MASTER" xfId="750"/>
    <cellStyle name="_03_长期资产申报表_pbc-汇总_ABC-pbc表20060610_PBC(CG)-MASTER_PBC(CG)-MASTER" xfId="751"/>
    <cellStyle name="百分比 2" xfId="752"/>
    <cellStyle name="_CCB.HEN.Item12.ProfitNAVRecon.031209.LY_1" xfId="753"/>
    <cellStyle name="_03_长期资产申报表_pbc-汇总_ABC-pbc表20060610－赵静" xfId="754"/>
    <cellStyle name="_03_长期资产申报表_pbc-汇总_ABC-pbc表20060610－赵静_PBC(CG)-MASTER" xfId="755"/>
    <cellStyle name="_03_长期资产申报表_pbc-汇总_Book2222222222222222222222222222222222222222222222222" xfId="756"/>
    <cellStyle name="_永城煤电土地评估申报表" xfId="757"/>
    <cellStyle name="_03_长期资产申报表_pbc-汇总_股权等_ABC-pbc表20060610_PBC(CG)-MASTER" xfId="758"/>
    <cellStyle name="_PRC Adjustments 021231_CCB.HO.New TB template.PRC Sorting.040210" xfId="759"/>
    <cellStyle name="_03_长期资产申报表_pbc-汇总_Book2222222222222222222222222222222222222222222222222_ABC-pbc表20060610" xfId="760"/>
    <cellStyle name="_03_长期资产申报表_pbc-汇总_Book2222222222222222222222222222222222222222222222222_ABC-pbc表20060610－赵静_PBC(CG)-MASTER" xfId="761"/>
    <cellStyle name="_03_长期资产申报表_pbc-汇总_Book2222222222222222222222222222222222222222222222222_PBC(CG)-MASTER" xfId="762"/>
    <cellStyle name="_03_长期资产申报表_pbc-汇总_Book2222222222222222222222222222222222222222222222222_PBC(CG)-MASTER_PBC(CG)-MASTER" xfId="763"/>
    <cellStyle name="_03_长期资产申报表_pbc-汇总_Book2222222222222222222222222222222222222222222222222_原ABC-pbc表" xfId="764"/>
    <cellStyle name="_03_长期资产申报表_pbc-汇总_Book2222222222222222222222222222222222222222222222222_原ABC-pbc表_PBC(CG)-MASTER" xfId="765"/>
    <cellStyle name="_03_长期资产申报表_pbc-汇总_PBC(CG)-MASTER" xfId="766"/>
    <cellStyle name="_03_长期资产申报表_pbc-汇总_股权等_ABC-pbc表20060610" xfId="767"/>
    <cellStyle name="_03_长期资产申报表_pbc-汇总_股权等_PBC(CG)-MASTER" xfId="768"/>
    <cellStyle name="_CCB.HEN.Item12.ProfitNAVRecon.031209.LY_1_CCB.HO.NAV Recon.031208.EL" xfId="769"/>
    <cellStyle name="_03_长期资产申报表_pbc-汇总_原ABC-pbc表" xfId="770"/>
    <cellStyle name="Red" xfId="771"/>
    <cellStyle name="_CCB.HEN.Item12.ProfitNAVRecon.031209.LY_CCB.HO.NAV Recon.031222.AL" xfId="772"/>
    <cellStyle name="_03_长期资产申报表_pbc-汇总_原ABC-pbc表_PBC(CG)-MASTER" xfId="773"/>
    <cellStyle name="_03_长期资产申报表_股权等" xfId="774"/>
    <cellStyle name="—_GS_Balance_Maxis_Model_1_Residential Broadband Financial Projection Model v8 Tier 1_final7.201" xfId="775"/>
    <cellStyle name="_03_长期资产申报表_股权等_ABC-pbc表20060610_PBC(CG)-MASTER_PBC(CG)-MASTER" xfId="776"/>
    <cellStyle name="_估值(DCF)尽职调查预测表(收益法)xin7.23" xfId="777"/>
    <cellStyle name="_ANC_Model_1105" xfId="778"/>
    <cellStyle name="强调 2" xfId="779"/>
    <cellStyle name="む|靇Revenuenuesy L" xfId="780"/>
    <cellStyle name="_03_长期资产申报表_股权等_ABC-pbc表20060610－赵静_PBC(CG)-MASTER" xfId="781"/>
    <cellStyle name="—_GS_Cash _Maxis_Model_1_Residential Broadband Financial Projection Model v8 Tier 2_Residential Broadband Financial Projection Model v14.3_final7.16" xfId="782"/>
    <cellStyle name="_03_长期资产申报表_股权等_原ABC-pbc表_PBC(CG)-MASTER" xfId="783"/>
    <cellStyle name="_04年公司预算汇总表0323-final" xfId="784"/>
    <cellStyle name="_04年公司预算汇总表040324" xfId="785"/>
    <cellStyle name="_060402进出口现金流预测" xfId="786"/>
    <cellStyle name="þ_x001d_ðK_x000c_Fý_x001b__x000d_9ýU_x0001_Ð_x0008_¦)_x0007__x0001__x0001_" xfId="787"/>
    <cellStyle name="Input (£m)" xfId="788"/>
    <cellStyle name="_CCB.HO.NAV Recon.031108.AL_CCB.Dec03AuditPack.GL.V2" xfId="789"/>
    <cellStyle name="_0608三九内部抵消" xfId="790"/>
    <cellStyle name="—_GS Assumptions-F_Maxis_Model_1_Residential Broadband Financial Projection Model v8 Tier 2_Residential Broadband Financial Projection Model v14.3" xfId="791"/>
    <cellStyle name="_131甘肃万通电信物业集团有限公司070427核对后(减值）" xfId="792"/>
    <cellStyle name="_131甘肃中信通信建设监理有限责任公司070427核对后" xfId="793"/>
    <cellStyle name="標準_１０" xfId="794"/>
    <cellStyle name="_2005合并现金流量表TB" xfId="795"/>
    <cellStyle name="_2005三九合并TB" xfId="796"/>
    <cellStyle name="_ANC_Model_Sample" xfId="797"/>
    <cellStyle name="—_GS_DCF_Maxis_Model_1_Residential Broadband Financial Projection Model v8 Tier 2_final7.16" xfId="798"/>
    <cellStyle name="_Book1正龙" xfId="799"/>
    <cellStyle name="_CBRE明细表" xfId="800"/>
    <cellStyle name="iu" xfId="801"/>
    <cellStyle name="_CCB Consol Item12 NAV and Profit Recon 040202( to be updated) EL_CCB.Dec03AuditPack.GL.V2" xfId="802"/>
    <cellStyle name="_CCB.QH.Item12..ProfitNAVRecon.031206-HL.ML_CCB.JL.Item12.new NAV.031223_CCB.Dec03AuditPack.GL.V2" xfId="803"/>
    <cellStyle name="_CCB(1).JL.Item12.ProfitNAVRecon.031127.ty_CCB.Dec03AuditPack.GL.V2" xfId="804"/>
    <cellStyle name="t_铝厂现金流1125" xfId="805"/>
    <cellStyle name="_CCB.Dec03AuditPack.GL.V2" xfId="806"/>
    <cellStyle name="_CCB.GLAudit Package.040114" xfId="807"/>
    <cellStyle name="_CCB.GLAudit Package.040114_CCB.Dec03AuditPack.GL.V2" xfId="808"/>
    <cellStyle name="_CCB.HEN.Item12.ProfitNAVRecon.031209.LY_1_CCB.Dec03AuditPack.GL.V2" xfId="809"/>
    <cellStyle name="_CCB.HEN.Item12.ProfitNAVRecon.031209.LY_1_CCB.HO.NAV Recon.031222.AL" xfId="810"/>
    <cellStyle name="—_GS_Cash _Maxis_Model_1_Residential Broadband Financial Projection Model v8 Tier 3_Residential Broadband Financial Projection Model v14_final7.201" xfId="811"/>
    <cellStyle name="_CCB.HEN.Item12.ProfitNAVRecon.031209.LY_CCB.HO.NAV Recon.031208.EL" xfId="812"/>
    <cellStyle name="_CCB.HEN.Item12.ProfitNAVRecon.031209.LY_1_CCB.HO.NAV Recon.031226.AL" xfId="813"/>
    <cellStyle name="_CCB.HEN.Item12.ProfitNAVRecon.031209.LY_CCB.HO.NAV Recon.031208.EL_CCB.Dec03AuditPack.GL.V2" xfId="814"/>
    <cellStyle name="_CCB.HEN.Item12.ProfitNAVRecon.031209.LY_1_CCB.HO.NAV Recon.031226.AL_CCB.Dec03AuditPack.GL.V2" xfId="815"/>
    <cellStyle name="banner" xfId="816"/>
    <cellStyle name="_CCB.HEN.Item12.ProfitNAVRecon.031209.LY_1_CCB.SX.Item12.F.ProfitNAVRecon.031212.MS_CCB.Dec03AuditPack.GL.V2" xfId="817"/>
    <cellStyle name="_CCB.HEN.Item12.ProfitNAVRecon.031209.LY_CCB.CQ.Item12.1D.ProfitNAVRec.031213-revised.dhnc" xfId="818"/>
    <cellStyle name="_CCB.HEN.Item12.ProfitNAVRecon.031209.LY_CCB.Dec03AuditPack.GL.V2" xfId="819"/>
    <cellStyle name="_CCB.HEN.Item12.ProfitNAVRecon.031209.LY_CCB.HO.NAV Recon.031226.AL_CCB.Dec03AuditPack.GL.V2" xfId="820"/>
    <cellStyle name="_CCB.HEN.Item12.ProfitNAVRecon.031209.LY_CCB.JX.Item12.X.ProfitNAVRecon.031209.JW" xfId="821"/>
    <cellStyle name="Zhengnan" xfId="822"/>
    <cellStyle name="_CCB.HEN.Item12.ProfitNAVRecon.031209.LY_CCB.JX.Item12.X.ProfitNAVRecon.031209.JW_CCB.CQ.Item12.1D.ProfitNAVRec.031213-revised.dhnc_CCB.Dec03AuditPack.GL.V2" xfId="823"/>
    <cellStyle name="_CCB.HEN.Item12.ProfitNAVRecon.031209.LY_CCB.JX.Item12.X.ProfitNAVRecon.031209.JW_CCB.Dec03AuditPack.GL.V2" xfId="824"/>
    <cellStyle name="_CCB.HEN.Item12.ProfitNAVRecon.031209.LY_CCB.JX.Item12.X.ProfitNAVRecon.031209.JW_CCB.HO.NAV Recon.031222.AL" xfId="825"/>
    <cellStyle name="—_GS Assumptions-F_Maxis_Model_1_Residential Broadband Financial Projection Model v8 Tier 3_Residential Broadband Financial Projection Model v14_final7.201" xfId="826"/>
    <cellStyle name="—_GS_Balance_Maxis_Model_1_Residential Broadband Financial Projection Model v8 Tier 2" xfId="827"/>
    <cellStyle name="_CCB.HEN.Item12.ProfitNAVRecon.031209.LY_CCB.JX.Item12.X.ProfitNAVRecon.031209.JW_CCB.HO.NAV Recon.031226.AL" xfId="828"/>
    <cellStyle name="_CCB.HEN.Item12.ProfitNAVRecon.031209.LY_CCB.NB.Appendix 12 ProfitNAVRecon (GL).031204" xfId="829"/>
    <cellStyle name="_CCB.HEN.Item12.ProfitNAVRecon.031209.LY_CCB.JX.Item12.X.ProfitNAVRecon.031209.JW_CCB.SX.Item12.F.ProfitNAVRecon.031212.MS_CCB.Dec03AuditPack.GL.V2" xfId="830"/>
    <cellStyle name="_CCB.HEN.Item12.ProfitNAVRecon.031209.LY_CCB.LN.Item12.Profit  NAV reconciliation.031121_CCB.Dec03AuditPack.GL.V2" xfId="831"/>
    <cellStyle name="_湖北收入成本预测" xfId="832"/>
    <cellStyle name="_福建收入成本预测" xfId="833"/>
    <cellStyle name="_新准则评估明细表" xfId="834"/>
    <cellStyle name="_CCB.HEN.Item12.ProfitNAVRecon.031209.LY_CCB.SC.Item12.ProfitNAVRecon.031210.EP_CCB.Dec03AuditPack.GL.V2" xfId="835"/>
    <cellStyle name="_CCB.HO.New TB template.IAS Sorting.040210" xfId="836"/>
    <cellStyle name="—_Maxis_Model_1_Residential Broadband Financial Projection Model v8 Tier 3_Residential Broadband Financial Projection Model v14_final7.16" xfId="837"/>
    <cellStyle name="Comma[0]" xfId="838"/>
    <cellStyle name="_CCB.HEN.Item12.ProfitNAVRecon.031209.LY_CCB.SX.Item12.F.ProfitNAVRecon.031212.MS" xfId="839"/>
    <cellStyle name="_CCB.HEN.Item12.ProfitNAVRecon.031209.LY_CCB.TG.Item12.F.ProfitNAVRecon.my.031212" xfId="840"/>
    <cellStyle name="—_GS_Cash  (2)_Maxis_Model_1_Residential Broadband Financial Projection Model v8 Tier 2_final7.16" xfId="841"/>
    <cellStyle name="—_GS_Cash _Maxis_Model_1_Residential Broadband Financial Projection Model v8 Tier 1_final7.201" xfId="842"/>
    <cellStyle name="_CCB.HEN.Item12.ProfitNAVRecon.031209.LY_CCB.XZ.item12.3D.ProfitNAVRec.031124.dhnc" xfId="843"/>
    <cellStyle name="_CCB.HO.2002 Jnl summary by jnl.GL PRC 41-80.grouped.031221_CCB.HO.2001 Jnl summary by jnl.GL PRC 1-12,33" xfId="844"/>
    <cellStyle name="_CCB.HO.2002 Jnl summary by jnl.GL PRC 41-80.grouped.031221_CCB.HO.2001 Jnl summary by jnl.GL PRC 1-12,33_CCB.Dec03AuditPack.GL.V2" xfId="845"/>
    <cellStyle name="_CCB.HO.2003 Jnl summary by jnl.GL PRC 1-12,33.031221" xfId="846"/>
    <cellStyle name="_CCB.HO.2003 Jnl summary by jnl.GL PRC 1-12,33.031221_CCB.Dec03AuditPack.GL.V2" xfId="847"/>
    <cellStyle name="_CCB.HO.2003 Jnl summary by jnl.GL PRC 13-20.031221" xfId="848"/>
    <cellStyle name="_CCB.HO.2003 Jnl summary by jnl.GL PRC 13-20.031221_CCB.Dec03AuditPack.GL.V2" xfId="849"/>
    <cellStyle name="_CCB.HO.2003 Jnl summary by jnl.GL PRC 15,21-32.031221" xfId="850"/>
    <cellStyle name="Normal_廣朹廣電 shenjibaobiao 31.12.2000 (revised on 7.3.02)" xfId="851"/>
    <cellStyle name="_CCB.HO.2003 Jnl summary by jnl.GL PRC 15,21-32.031221_CCB.Dec03AuditPack.GL.V2" xfId="852"/>
    <cellStyle name="_CCB.HO.2003 Jnl summary by jnl.GL PRC 34-40.031221" xfId="853"/>
    <cellStyle name="Blue Title" xfId="854"/>
    <cellStyle name="_CCB.HO.2003 Jnl summary by jnl.GL PRC 34-40.031221_CCB.Dec03AuditPack.GL.V2" xfId="855"/>
    <cellStyle name="_CCB.HO.2003 Jnl summary by jnl.Gl.specific for HO branch_CCB.HO.2003 Jnl summary by jnl.GL PRC 60-80.031221_CCB.Dec03AuditPack.GL.V2" xfId="856"/>
    <cellStyle name="常规 2 8" xfId="857"/>
    <cellStyle name="_CCB.HO.2003 Jnl summary by jnl.Gl.specific for HO branch_CCB.HO.2003 Jnl summary by jnl.GL PRC 60-80.031221rev" xfId="858"/>
    <cellStyle name="千位分隔 14" xfId="859"/>
    <cellStyle name="Header2" xfId="860"/>
    <cellStyle name="_CCB.HO.2003 Jnl summary by jnl.Gl.specific for HO branch_CCB.HO.2003 Jnl summary by jnl.GL PRC 60-80.031221rev_CCB.Dec03AuditPack.GL.V2" xfId="861"/>
    <cellStyle name="—_GS_Cash  (2)_Maxis_Model_1" xfId="862"/>
    <cellStyle name="百分比 3 2" xfId="863"/>
    <cellStyle name="_CCB.HO.NAV Recon.031208.AL" xfId="864"/>
    <cellStyle name="_CCB.HO.NAV Recon.031208.EL_CCB.Dec03AuditPack.GL.V2" xfId="865"/>
    <cellStyle name="_CCB.HO.NAV Recon.HL.031113.AL" xfId="866"/>
    <cellStyle name="—_GS_PNL_Maxis_Model_1_Residential Broadband Financial Projection Model v8 Tier 3_Residential Broadband Financial Projection Model v14_final7.16" xfId="867"/>
    <cellStyle name="_CCB.HO.NAV Recon.HL.031113.AL_CCB.Dec03AuditPack.GL.V2" xfId="868"/>
    <cellStyle name="常规 2_不可流通折扣率估算表" xfId="869"/>
    <cellStyle name="常规 2 30" xfId="870"/>
    <cellStyle name="常规 2 25" xfId="871"/>
    <cellStyle name="_CCB.HO.New TB template.PRC Sorting.040210_CCB.Dec03AuditPack.GL.V2" xfId="872"/>
    <cellStyle name="—_GS_Cash _Maxis_Model_1_final7.201" xfId="873"/>
    <cellStyle name="_CCB.HO.Profit Recon.031108.AL_CCB.Dec03AuditPack.GL.V2" xfId="874"/>
    <cellStyle name="_CCB.HO.Profit Recon.031208.AL_CCB.Dec03AuditPack.GL.V2" xfId="875"/>
    <cellStyle name="_CCB.HO.Profit Recon.HL.031113.AL" xfId="876"/>
    <cellStyle name="_CCB.NX.Item 12.ProfitNAVRec.031121" xfId="877"/>
    <cellStyle name="_IAS Adjustments011231_CCB.HO.New TB template.PRC Sorting.040210" xfId="878"/>
    <cellStyle name="—_Maxis_Model_1_Residential Broadband Financial Projection Model v8 Tier 2_Residential Broadband Financial Projection Model v14" xfId="879"/>
    <cellStyle name="—_GS_Balance_Maxis_Model_1_Residential Broadband Financial Projection Model v8 Tier 2_final7.16" xfId="880"/>
    <cellStyle name="_CCB.NX.Item 12.ProfitNAVRec.031121_CCB.Dec03AuditPack.GL.V2" xfId="881"/>
    <cellStyle name="_IAS Adjustments011231_CCB.HO.New TB template.PRC Sorting.040210_CCB.Dec03AuditPack.GL.V2" xfId="882"/>
    <cellStyle name="_CCB.QH.Item12..ProfitNAVRecon.031206-HL.ML" xfId="883"/>
    <cellStyle name="_CCB.QH.Item12..ProfitNAVRecon.031206-HL.ML_CCB.Dec03AuditPack.GL.V2" xfId="884"/>
    <cellStyle name="_Part III.200406.Loan and Liabilities details.(Site Name)_KPMG original version_评估明细表(新准则)电力0630" xfId="885"/>
    <cellStyle name="Body" xfId="886"/>
    <cellStyle name="_CCB.QH.Item12..ProfitNAVRecon.031206-HL.ML_CCB.HO.Profit Recon.HL.031222.AL" xfId="887"/>
    <cellStyle name="千位分隔 3 2" xfId="888"/>
    <cellStyle name="好_折现率计算模型" xfId="889"/>
    <cellStyle name="_CCB.SX.Item12.F.ProfitNAVRecon.031212.MS" xfId="890"/>
    <cellStyle name="_CCB.SX.Item12.F.ProfitNAVRecon.031212.MS_CCB.Dec03AuditPack.GL.V2" xfId="891"/>
    <cellStyle name="_CCB.SZ.item1.journal list.031110.DY_CCB.Dec03AuditPack.GL.V2" xfId="892"/>
    <cellStyle name="_CCB.SZ.reporting Pack.031110.DY" xfId="893"/>
    <cellStyle name="_Part III.200406.Loan and Liabilities details.(Site Name)_KPMG original version_(中企华)审计评估联合申报明细表.V1" xfId="894"/>
    <cellStyle name="_CEA旭日项目成本法评估申报表-本部" xfId="895"/>
    <cellStyle name="_Comma" xfId="896"/>
    <cellStyle name="_三九集团收益法调查表2006三九医贸1103" xfId="897"/>
    <cellStyle name="千分位_ 白土" xfId="898"/>
    <cellStyle name="_Dollar" xfId="899"/>
    <cellStyle name="_汉元三九" xfId="900"/>
    <cellStyle name="_Euro" xfId="901"/>
    <cellStyle name="—_GS Assumptions-F_Maxis_Model_1" xfId="902"/>
    <cellStyle name="—_GS_PNL_Maxis_Model_1_Residential Broadband Financial Projection Model v8 Tier 1_Residential Broadband Financial Projection Model v14" xfId="903"/>
    <cellStyle name="_新华航空现金流预测060714初定送神华(回收营运资金)" xfId="904"/>
    <cellStyle name="—_GS Assumptions-F_Maxis_Model_1_Residential Broadband Financial Projection Model v8 Tier 1" xfId="905"/>
    <cellStyle name="—_GS Assumptions-F_Maxis_Model_1_Residential Broadband Financial Projection Model v8 Tier 1_final7.16" xfId="906"/>
    <cellStyle name="常规 25" xfId="907"/>
    <cellStyle name="—_GS Assumptions-F_Maxis_Model_1_Residential Broadband Financial Projection Model v8 Tier 1_Residential Broadband Financial Projection Model v14" xfId="908"/>
    <cellStyle name="_中联第一部分  资产评估申报表（收益法）" xfId="909"/>
    <cellStyle name="—_GS Assumptions-F_Maxis_Model_1_Residential Broadband Financial Projection Model v8 Tier 1_Residential Broadband Financial Projection Model v14.3" xfId="910"/>
    <cellStyle name="Unprotected" xfId="911"/>
    <cellStyle name="—_GS Assumptions-F_Maxis_Model_1_Residential Broadband Financial Projection Model v8 Tier 1_Residential Broadband Financial Projection Model v14.3_final7.16" xfId="912"/>
    <cellStyle name="—_GS Assumptions-F_Maxis_Model_1_Residential Broadband Financial Projection Model v8 Tier 1_Residential Broadband Financial Projection Model v14.3_final7.201" xfId="913"/>
    <cellStyle name="F7" xfId="914"/>
    <cellStyle name="—_GS_PNL_Maxis_Model_1_Residential Broadband Financial Projection Model v8 Tier 2_Residential Broadband Financial Projection Model v14_final7.16" xfId="915"/>
    <cellStyle name="—_GS Assumptions-F_Maxis_Model_1_Residential Broadband Financial Projection Model v8 Tier 1_Residential Broadband Financial Projection Model v14_final7.16" xfId="916"/>
    <cellStyle name="—_GS Assumptions-F_Maxis_Model_1_Residential Broadband Financial Projection Model v8 Tier 2" xfId="917"/>
    <cellStyle name="Mon閠aire [0]_!!!GO" xfId="918"/>
    <cellStyle name="—_GS Assumptions-F_Maxis_Model_1_Residential Broadband Financial Projection Model v8 Tier 2_final7.201" xfId="919"/>
    <cellStyle name="—_GS Assumptions-F_Maxis_Model_1_Residential Broadband Financial Projection Model v8 Tier 2_Residential Broadband Financial Projection Model v14.3_final7.16" xfId="920"/>
    <cellStyle name="_PRC Adjustments 030630" xfId="921"/>
    <cellStyle name="常规 2 34" xfId="922"/>
    <cellStyle name="常规 2 29" xfId="923"/>
    <cellStyle name="—_GS Assumptions-F_Maxis_Model_1_Residential Broadband Financial Projection Model v8 Tier 2_Residential Broadband Financial Projection Model v14_final7.16" xfId="924"/>
    <cellStyle name="_Part III.200406.Loan and Liabilities details.(Site Name)_Shenhua PBC package 050530_审计评估联合申报明细表－GG" xfId="925"/>
    <cellStyle name="捠壿 [0.00]_!!!GO" xfId="926"/>
    <cellStyle name="Red 2" xfId="927"/>
    <cellStyle name="Encabez1" xfId="928"/>
    <cellStyle name="—_GS Assumptions-F_Maxis_Model_1_Residential Broadband Financial Projection Model v8 Tier 2_Residential Broadband Financial Projection Model v14_final7.201" xfId="929"/>
    <cellStyle name="_评估申报表--老版－审计0000_宝源生物收益法评估明细表4-12(正式）" xfId="930"/>
    <cellStyle name="—_GS Assumptions-F_Maxis_Model_1_Residential Broadband Financial Projection Model v8 Tier 3" xfId="931"/>
    <cellStyle name="_long term loan - others 300504_附表1-审计评估联合申报明细表630新" xfId="932"/>
    <cellStyle name="Valuta_1FIX, page 2" xfId="933"/>
    <cellStyle name="Grey" xfId="934"/>
    <cellStyle name="0,0_x000d__x000a_NA_x000d__x000a_ 2" xfId="935"/>
    <cellStyle name="—_GS Assumptions-F_Maxis_Model_1_Residential Broadband Financial Projection Model v8 Tier 3_final7.201" xfId="936"/>
    <cellStyle name="—_GS_Cash _Maxis_Model_1" xfId="937"/>
    <cellStyle name="—_GS Assumptions-F_Maxis_Model_1_Residential Broadband Financial Projection Model v8 Tier 3_Residential Broadband Financial Projection Model v14" xfId="938"/>
    <cellStyle name="好_收益法模型表1" xfId="939"/>
    <cellStyle name="—_GS Assumptions-F_Maxis_Model_1_Residential Broadband Financial Projection Model v8 Tier 3_Residential Broadband Financial Projection Model v14.3" xfId="940"/>
    <cellStyle name="—_GS Assumptions-F_Maxis_Model_1_Residential Broadband Financial Projection Model v8 Tier 3_Residential Broadband Financial Projection Model v14.3_final7.16" xfId="941"/>
    <cellStyle name="—_GS Assumptions-F_Maxis_Model_1_Residential Broadband Financial Projection Model v8 Tier 3_Residential Broadband Financial Projection Model v14.3_final7.201" xfId="942"/>
    <cellStyle name="—_GS_Balance" xfId="943"/>
    <cellStyle name="—_GS_Balance_Maxis_Model_1" xfId="944"/>
    <cellStyle name="好_宝源生物收益法模型表4-6" xfId="945"/>
    <cellStyle name="—_GS_Balance_Maxis_Model_1_Residential Broadband Financial Projection Model v8 Tier 1" xfId="946"/>
    <cellStyle name="—_GS_Balance_Maxis_Model_1_Residential Broadband Financial Projection Model v8 Tier 1_Residential Broadband Financial Projection Model v14" xfId="947"/>
    <cellStyle name="—_GS_DCF_Maxis_Model_1_Residential Broadband Financial Projection Model v8 Tier 1_Residential Broadband Financial Projection Model v14_final7.201" xfId="948"/>
    <cellStyle name="—_GS_Balance_Maxis_Model_1_Residential Broadband Financial Projection Model v8 Tier 1_Residential Broadband Financial Projection Model v14.3" xfId="949"/>
    <cellStyle name="—_GS_Balance_Maxis_Model_1_Residential Broadband Financial Projection Model v8 Tier 1_Residential Broadband Financial Projection Model v14.3_final7.201" xfId="950"/>
    <cellStyle name="_国旅合并现金流（抵消后）" xfId="951"/>
    <cellStyle name="—_GS_Balance_Maxis_Model_1_Residential Broadband Financial Projection Model v8 Tier 1_Residential Broadband Financial Projection Model v14_final7.201" xfId="952"/>
    <cellStyle name="—_GS_Balance_Maxis_Model_1_Residential Broadband Financial Projection Model v8 Tier 2_final7.201" xfId="953"/>
    <cellStyle name="_Sailing Model-HK" xfId="954"/>
    <cellStyle name="—_GS_Balance_Maxis_Model_1_Residential Broadband Financial Projection Model v8 Tier 2_Residential Broadband Financial Projection Model v14" xfId="955"/>
    <cellStyle name="_Shenhua PBC package 050530_评估明细表(新准则)电力" xfId="956"/>
    <cellStyle name="AA MGR NAME" xfId="957"/>
    <cellStyle name="—_GS_Balance_Maxis_Model_1_Residential Broadband Financial Projection Model v8 Tier 2_Residential Broadband Financial Projection Model v14.3" xfId="958"/>
    <cellStyle name="—_GS_Balance_Maxis_Model_1_Residential Broadband Financial Projection Model v8 Tier 2_Residential Broadband Financial Projection Model v14.3_final7.201" xfId="959"/>
    <cellStyle name="—_GS_Cash _Maxis_Model_1_Residential Broadband Financial Projection Model v8 Tier 3_Residential Broadband Financial Projection Model v14" xfId="960"/>
    <cellStyle name="_成本法评估审计联合申报明细表" xfId="961"/>
    <cellStyle name="—_GS_Balance_Maxis_Model_1_Residential Broadband Financial Projection Model v8 Tier 3" xfId="962"/>
    <cellStyle name="—_GS_Balance_Maxis_Model_1_Residential Broadband Financial Projection Model v8 Tier 3_final7.201" xfId="963"/>
    <cellStyle name="—_GS_Balance_Maxis_Model_1_Residential Broadband Financial Projection Model v8 Tier 3_Residential Broadband Financial Projection Model v14.3" xfId="964"/>
    <cellStyle name="千位分隔 2 2" xfId="965"/>
    <cellStyle name="常规 2 22" xfId="966"/>
    <cellStyle name="常规 2 17" xfId="967"/>
    <cellStyle name="b" xfId="968"/>
    <cellStyle name="—_GS_Cash  (2)" xfId="969"/>
    <cellStyle name="gcd" xfId="970"/>
    <cellStyle name="_评估申报表--老版－审计0000_宝源生物收益法评估明细表4-10-1" xfId="971"/>
    <cellStyle name="—_GS_Cash  (2)_Maxis_Model_1_final7.201" xfId="972"/>
    <cellStyle name="—_GS_DCF_Maxis_Model_1_Residential Broadband Financial Projection Model v8 Tier 1" xfId="973"/>
    <cellStyle name="—_GS_Cash  (2)_Maxis_Model_1_Residential Broadband Financial Projection Model v8 Tier 1" xfId="974"/>
    <cellStyle name="—_GS_Cash  (2)_Maxis_Model_1_Residential Broadband Financial Projection Model v8 Tier 1_Residential Broadband Financial Projection Model v14.3_final7.201" xfId="975"/>
    <cellStyle name="_IAS Adjustments030630_CCB.HO.New TB template.CCB PRC IAS Sorting.040223 trial run_CCB.Dec03AuditPack.GL.V2" xfId="976"/>
    <cellStyle name="—_Maxis_Model_1_Residential Broadband Financial Projection Model v8 Tier 2_Residential Broadband Financial Projection Model v14.3_final7.16" xfId="977"/>
    <cellStyle name="subhead" xfId="978"/>
    <cellStyle name="—_GS_Cash  (2)_Maxis_Model_1_Residential Broadband Financial Projection Model v8 Tier 1_Residential Broadband Financial Projection Model v14_final7.16" xfId="979"/>
    <cellStyle name="_一重股份成本法评估表0630" xfId="980"/>
    <cellStyle name="—_GS_Cash  (2)_Maxis_Model_1_Residential Broadband Financial Projection Model v8 Tier 2" xfId="981"/>
    <cellStyle name="_PRC Adjustments 011231_CCB.GLAudit Package.040114_CCB.Dec03AuditPack.GL.V2" xfId="982"/>
    <cellStyle name="_新准则收益法调查表（庐山旅游公司）" xfId="983"/>
    <cellStyle name="—_GS_Cash  (2)_Maxis_Model_1_Residential Broadband Financial Projection Model v8 Tier 2_Residential Broadband Financial Projection Model v14.3_final7.201" xfId="984"/>
    <cellStyle name="_电厂三张主表" xfId="985"/>
    <cellStyle name="—_GS_Cash  (2)_Maxis_Model_1_Residential Broadband Financial Projection Model v8 Tier 2_Residential Broadband Financial Projection Model v14_final7.16" xfId="986"/>
    <cellStyle name="—_GS_Cash  (2)_Maxis_Model_1_Residential Broadband Financial Projection Model v8 Tier 3" xfId="987"/>
    <cellStyle name="—_GS_Cash  (2)_Maxis_Model_1_Residential Broadband Financial Projection Model v8 Tier 3_final7.16" xfId="988"/>
    <cellStyle name="—_GS_Cash  (2)_Maxis_Model_1_Residential Broadband Financial Projection Model v8 Tier 3_final7.201" xfId="989"/>
    <cellStyle name="—_GS_Cash  (2)_Maxis_Model_1_Residential Broadband Financial Projection Model v8 Tier 3_Residential Broadband Financial Projection Model v14" xfId="990"/>
    <cellStyle name="_Part III.200406.Loan and Liabilities details.(Site Name)_KPMG original version_审计评估联合申报明细表－GG" xfId="991"/>
    <cellStyle name="—_GS_Cash  (2)_Maxis_Model_1_Residential Broadband Financial Projection Model v8 Tier 3_Residential Broadband Financial Projection Model v14.3" xfId="992"/>
    <cellStyle name="—_GS_Cash  (2)_Maxis_Model_1_Residential Broadband Financial Projection Model v8 Tier 3_Residential Broadband Financial Projection Model v14_final7.16" xfId="993"/>
    <cellStyle name="—_GS_Cash  (2)_Maxis_Model_1_Residential Broadband Financial Projection Model v8 Tier 3_Residential Broadband Financial Projection Model v14.3_final7.201" xfId="994"/>
    <cellStyle name="—_GS_Cash _Maxis_Model_1_final7.16" xfId="995"/>
    <cellStyle name="_审计调整汇总-外高桥 9-1" xfId="996"/>
    <cellStyle name="—_GS_Cash _Maxis_Model_1_Residential Broadband Financial Projection Model v8 Tier 1" xfId="997"/>
    <cellStyle name="寘嬫愗傝_!!!GO" xfId="998"/>
    <cellStyle name="—_GS_Cash _Maxis_Model_1_Residential Broadband Financial Projection Model v8 Tier 1_final7.16" xfId="999"/>
    <cellStyle name="Model" xfId="1000"/>
    <cellStyle name="Column$Headings" xfId="1001"/>
    <cellStyle name="—_GS_Cash _Maxis_Model_1_Residential Broadband Financial Projection Model v8 Tier 1_Residential Broadband Financial Projection Model v14.3" xfId="1002"/>
    <cellStyle name="—_Maxis_Model_1_Residential Broadband Financial Projection Model v8 Tier 3_Residential Broadband Financial Projection Model v14.3_final7.16" xfId="1003"/>
    <cellStyle name="—_GS_Cash _Maxis_Model_1_Residential Broadband Financial Projection Model v8 Tier 1_Residential Broadband Financial Projection Model v14.3_final7.16" xfId="1004"/>
    <cellStyle name="—_GS_Cash _Maxis_Model_1_Residential Broadband Financial Projection Model v8 Tier 1_Residential Broadband Financial Projection Model v14.3_final7.201" xfId="1005"/>
    <cellStyle name="—_GS_Cash _Maxis_Model_1_Residential Broadband Financial Projection Model v8 Tier 1_Residential Broadband Financial Projection Model v14_final7.201" xfId="1006"/>
    <cellStyle name="Accent5 - 20%" xfId="1007"/>
    <cellStyle name="—_GS_Cash _Maxis_Model_1_Residential Broadband Financial Projection Model v8 Tier 2" xfId="1008"/>
    <cellStyle name="_TableRowHeading" xfId="1009"/>
    <cellStyle name="—_GS_Cash _Maxis_Model_1_Residential Broadband Financial Projection Model v8 Tier 2_final7.16" xfId="1010"/>
    <cellStyle name="—_GS_Cash _Maxis_Model_1_Residential Broadband Financial Projection Model v8 Tier 2_final7.201" xfId="1011"/>
    <cellStyle name="—_GS_Cash _Maxis_Model_1_Residential Broadband Financial Projection Model v8 Tier 3_Residential Broadband Financial Projection Model v14.3" xfId="1012"/>
    <cellStyle name="—_GS_Cash _Maxis_Model_1_Residential Broadband Financial Projection Model v8 Tier 3_Residential Broadband Financial Projection Model v14.3_final7.16" xfId="1013"/>
    <cellStyle name="—_GS_DCF_Maxis_Model_1_final7.201" xfId="1014"/>
    <cellStyle name="—_GS_DCF_Maxis_Model_1_Residential Broadband Financial Projection Model v8 Tier 1_final7.16" xfId="1015"/>
    <cellStyle name="Currency[2]" xfId="1016"/>
    <cellStyle name="—_GS_DCF_Maxis_Model_1_Residential Broadband Financial Projection Model v8 Tier 1_final7.201" xfId="1017"/>
    <cellStyle name="—_GS_DCF_Maxis_Model_1_Residential Broadband Financial Projection Model v8 Tier 1_Residential Broadband Financial Projection Model v14.3_final7.16" xfId="1018"/>
    <cellStyle name="—_GS_DCF_Maxis_Model_1_Residential Broadband Financial Projection Model v8 Tier 1_Residential Broadband Financial Projection Model v14_final7.16" xfId="1019"/>
    <cellStyle name="—_GS_DCF_Maxis_Model_1_Residential Broadband Financial Projection Model v8 Tier 2_Residential Broadband Financial Projection Model v14" xfId="1020"/>
    <cellStyle name="_KPMG original version_附件1：审计评估联合申报明细表" xfId="1021"/>
    <cellStyle name="超链接 4" xfId="1022"/>
    <cellStyle name="—_GS_DCF_Maxis_Model_1_Residential Broadband Financial Projection Model v8 Tier 2_Residential Broadband Financial Projection Model v14.3" xfId="1023"/>
    <cellStyle name="—_GS_DCF_Maxis_Model_1_Residential Broadband Financial Projection Model v8 Tier 2_Residential Broadband Financial Projection Model v14.3_final7.16" xfId="1024"/>
    <cellStyle name="钎霖_(沥焊何巩)岿喊牢盔拌裙" xfId="1025"/>
    <cellStyle name="—_GS_DCF_Maxis_Model_1_Residential Broadband Financial Projection Model v8 Tier 3" xfId="1026"/>
    <cellStyle name="_PRC Adjustments 030630_CCB.HO.New TB template.PRC Sorting.040210_CCB.Dec03AuditPack.GL.V2" xfId="1027"/>
    <cellStyle name="百分比 3 2 2" xfId="1028"/>
    <cellStyle name="_Heading" xfId="1029"/>
    <cellStyle name="—_GS_DCF_Maxis_Model_1_Residential Broadband Financial Projection Model v8 Tier 3_final7.16" xfId="1030"/>
    <cellStyle name="Table Units" xfId="1031"/>
    <cellStyle name="—_Maxis_Model_1_Residential Broadband Financial Projection Model v8 Tier 3_Residential Broadband Financial Projection Model v14" xfId="1032"/>
    <cellStyle name="—_GS_DCF_Maxis_Model_1_Residential Broadband Financial Projection Model v8 Tier 3_final7.201" xfId="1033"/>
    <cellStyle name="—_GS_DCF_Maxis_Model_1_Residential Broadband Financial Projection Model v8 Tier 3_Residential Broadband Financial Projection Model v14.3_final7.16" xfId="1034"/>
    <cellStyle name="—_GS_DCF_Maxis_Model_1_Residential Broadband Financial Projection Model v8 Tier 3_Residential Broadband Financial Projection Model v14.3_final7.201" xfId="1035"/>
    <cellStyle name="Link Currency (0)" xfId="1036"/>
    <cellStyle name="—_GS_DCF_Maxis_Model_1_Residential Broadband Financial Projection Model v8 Tier 3_Residential Broadband Financial Projection Model v14_final7.16" xfId="1037"/>
    <cellStyle name="—_GS_PNL_Maxis_Model_1" xfId="1038"/>
    <cellStyle name="百分比 3" xfId="1039"/>
    <cellStyle name="—_GS_PNL_Maxis_Model_1_Residential Broadband Financial Projection Model v8 Tier 1_final7.16" xfId="1040"/>
    <cellStyle name="_PRC Adjustments 030630_CCB.HO.New TB template.CCB PRC IAS Sorting.040223 trial run" xfId="1041"/>
    <cellStyle name="—_GS_PNL_Maxis_Model_1_Residential Broadband Financial Projection Model v8 Tier 1_Residential Broadband Financial Projection Model v14.3" xfId="1042"/>
    <cellStyle name="_Shenhua PBC package 050530_附表1-审计评估联合申报明细表630新" xfId="1043"/>
    <cellStyle name="—_GS_PNL_Maxis_Model_1_Residential Broadband Financial Projection Model v8 Tier 1_Residential Broadband Financial Projection Model v14.3_final7.16" xfId="1044"/>
    <cellStyle name="—_GS_PNL_Maxis_Model_1_Residential Broadband Financial Projection Model v8 Tier 1_Residential Broadband Financial Projection Model v14.3_final7.201" xfId="1045"/>
    <cellStyle name="パーセント_laroux" xfId="1046"/>
    <cellStyle name="—_GS_PNL_Maxis_Model_1_Residential Broadband Financial Projection Model v8 Tier 2" xfId="1047"/>
    <cellStyle name="千位_ 方正PC" xfId="1048"/>
    <cellStyle name="—_GS_PNL_Maxis_Model_1_Residential Broadband Financial Projection Model v8 Tier 2_final7.16" xfId="1049"/>
    <cellStyle name="—_GS_PNL_Maxis_Model_1_Residential Broadband Financial Projection Model v8 Tier 2_final7.201" xfId="1050"/>
    <cellStyle name="0,0_x000d__x000a_NA_x000d__x000a_" xfId="1051"/>
    <cellStyle name="—_GS_PNL_Maxis_Model_1_Residential Broadband Financial Projection Model v8 Tier 2_Residential Broadband Financial Projection Model v14.3" xfId="1052"/>
    <cellStyle name="0%" xfId="1053"/>
    <cellStyle name="_IAS Adjustments011231_CCB.GLAudit Package.040114" xfId="1054"/>
    <cellStyle name="_PRC Adjustments 030630_CCB.HO.New TB template.IAS Sorting.040210" xfId="1055"/>
    <cellStyle name="—_GS_PNL_Maxis_Model_1_Residential Broadband Financial Projection Model v8 Tier 2_Residential Broadband Financial Projection Model v14.3_final7.201" xfId="1056"/>
    <cellStyle name="—_GS_PNL_Maxis_Model_1_Residential Broadband Financial Projection Model v8 Tier 2_Residential Broadband Financial Projection Model v14_final7.201" xfId="1057"/>
    <cellStyle name="—_GS_PNL_Maxis_Model_1_Residential Broadband Financial Projection Model v8 Tier 3" xfId="1058"/>
    <cellStyle name="c_铝厂现金流1122B" xfId="1059"/>
    <cellStyle name="s_Design Yield" xfId="1060"/>
    <cellStyle name="_三九集团收益法调查表（2006年9月）" xfId="1061"/>
    <cellStyle name="—_GS_PNL_Maxis_Model_1_Residential Broadband Financial Projection Model v8 Tier 3_final7.16" xfId="1062"/>
    <cellStyle name="Accent6 - 60%" xfId="1063"/>
    <cellStyle name="—_GS_PNL_Maxis_Model_1_Residential Broadband Financial Projection Model v8 Tier 3_final7.201" xfId="1064"/>
    <cellStyle name="标题1" xfId="1065"/>
    <cellStyle name="桁区切り [0.00]_１１月価格表" xfId="1066"/>
    <cellStyle name="—_GS_PNL_Maxis_Model_1_Residential Broadband Financial Projection Model v8 Tier 3_Residential Broadband Financial Projection Model v14" xfId="1067"/>
    <cellStyle name="Black" xfId="1068"/>
    <cellStyle name="—_GS_PNL_Maxis_Model_1_Residential Broadband Financial Projection Model v8 Tier 3_Residential Broadband Financial Projection Model v14.3" xfId="1069"/>
    <cellStyle name="—_GS_PNL_Maxis_Model_1_Residential Broadband Financial Projection Model v8 Tier 3_Residential Broadband Financial Projection Model v14.3_final7.16" xfId="1070"/>
    <cellStyle name="Normal2" xfId="1071"/>
    <cellStyle name="0.0%" xfId="1072"/>
    <cellStyle name="_雅安三九中药材科技产业化有限公司收益法调查表（2006年9月）" xfId="1073"/>
    <cellStyle name="—_GS_PNL_Maxis_Model_1_Residential Broadband Financial Projection Model v8 Tier 3_Residential Broadband Financial Projection Model v14.3_final7.201" xfId="1074"/>
    <cellStyle name="Output Line Items" xfId="1075"/>
    <cellStyle name="—_GS_PNL_Maxis_Model_1_Residential Broadband Financial Projection Model v8 Tier 3_Residential Broadband Financial Projection Model v14_final7.201" xfId="1076"/>
    <cellStyle name="F8" xfId="1077"/>
    <cellStyle name="好_宝源生物收益法评估明细表4-10-1" xfId="1078"/>
    <cellStyle name="_Highlight" xfId="1079"/>
    <cellStyle name="_IAS Adjustments011231" xfId="1080"/>
    <cellStyle name="_IAS Adjustments011231_CCB.Dec03AuditPack.GL.V2" xfId="1081"/>
    <cellStyle name="_IAS Adjustments011231_CCB.GLAudit Package.040114_CCB.Dec03AuditPack.GL.V2" xfId="1082"/>
    <cellStyle name="_IAS Adjustments011231_CCB.HO.New TB template.CCB PRC IAS Sorting.040223 trial run_CCB.Dec03AuditPack.GL.V2" xfId="1083"/>
    <cellStyle name="—_Maxis_Model_1_Residential Broadband Financial Projection Model v8 Tier 1_Residential Broadband Financial Projection Model v14_final7.16" xfId="1084"/>
    <cellStyle name="_IAS Adjustments011231_CCB.HO.New TB template.IAS Sorting.040210" xfId="1085"/>
    <cellStyle name="_IAS Adjustments011231_CCB.HO.New TB template.IAS Sorting.040210_CCB.Dec03AuditPack.GL.V2" xfId="1086"/>
    <cellStyle name="_一重股份收益法630-2" xfId="1087"/>
    <cellStyle name="_IAS Adjustments021231" xfId="1088"/>
    <cellStyle name="_IAS Adjustments021231_CCB.Dec03AuditPack.GL.V2" xfId="1089"/>
    <cellStyle name="通貨_１１月価格表" xfId="1090"/>
    <cellStyle name="_PRC Adjustments 011231_CCB.HO.New TB template.IAS Sorting.040210" xfId="1091"/>
    <cellStyle name="_IAS Adjustments021231_CCB.GLAudit Package.040114" xfId="1092"/>
    <cellStyle name="Hide" xfId="1093"/>
    <cellStyle name="_IAS Adjustments021231_CCB.HO.New TB template.CCB PRC IAS Sorting.040223 trial run_CCB.Dec03AuditPack.GL.V2" xfId="1094"/>
    <cellStyle name="_IAS Adjustments021231_CCB.HO.New TB template.IAS Sorting.040210" xfId="1095"/>
    <cellStyle name="calc" xfId="1096"/>
    <cellStyle name="差_2010年固定资产" xfId="1097"/>
    <cellStyle name="_IAS Adjustments021231_CCB.HO.New TB template.IAS Sorting.040210_CCB.Dec03AuditPack.GL.V2" xfId="1098"/>
    <cellStyle name="Normalny_Arkusz1" xfId="1099"/>
    <cellStyle name="—_Maxis_Model_1_Residential Broadband Financial Projection Model v8 Tier 2_Residential Broadband Financial Projection Model v14_final7.16" xfId="1100"/>
    <cellStyle name="_IAS Adjustments021231_CCB.HO.New TB template.PRC Sorting.040210" xfId="1101"/>
    <cellStyle name="Calc Currency (0)" xfId="1102"/>
    <cellStyle name="_IAS Adjustments030630_CCB.GLAudit Package.040114" xfId="1103"/>
    <cellStyle name="_IAS Adjustments030630_CCB.GLAudit Package.040114_CCB.Dec03AuditPack.GL.V2" xfId="1104"/>
    <cellStyle name="常规 2 2 2" xfId="1105"/>
    <cellStyle name="_IAS Adjustments030630_CCB.HO.New TB template.IAS Sorting.040210" xfId="1106"/>
    <cellStyle name="_IAS Adjustments030630_CCB.HO.New TB template.PRC Sorting.040210" xfId="1107"/>
    <cellStyle name="_KPMG original version" xfId="1108"/>
    <cellStyle name="_KPMG original version_附表1-审计评估联合申报明细表630新" xfId="1109"/>
    <cellStyle name="_KPMG original version_审计评估联合申报明细表－GG" xfId="1110"/>
    <cellStyle name="_long term loan - others 300504_(中企华)审计评估联合申报明细表.V1" xfId="1111"/>
    <cellStyle name="_long term loan - others 300504_KPMG original version" xfId="1112"/>
    <cellStyle name="_long term loan - others 300504_KPMG original version_附件1：审计评估联合申报明细表" xfId="1113"/>
    <cellStyle name="_long term loan - others 300504_KPMG original version_评估明细表(新准则)电力" xfId="1114"/>
    <cellStyle name="Input Cells" xfId="1115"/>
    <cellStyle name="_long term loan - others 300504_KPMG original version_评估明细表(新准则)电力0630" xfId="1116"/>
    <cellStyle name="Topheader" xfId="1117"/>
    <cellStyle name="_long term loan - others 300504_Shenhua PBC package 050530" xfId="1118"/>
    <cellStyle name="_long term loan - others 300504_Shenhua PBC package 050530_(中企华)审计评估联合申报明细表.V1" xfId="1119"/>
    <cellStyle name="_PRC Adjustments 021231_CCB.HO.New TB template.PRC Sorting.040210_CCB.Dec03AuditPack.GL.V2" xfId="1120"/>
    <cellStyle name="_long term loan - others 300504_Shenhua PBC package 050530_附表1-审计评估联合申报明细表630新" xfId="1121"/>
    <cellStyle name="Comma  - Style1" xfId="1122"/>
    <cellStyle name="_long term loan - others 300504_Shenhua PBC package 050530_评估明细表(新准则)电力" xfId="1123"/>
    <cellStyle name="_long term loan - others 300504_Shenhua PBC package 050530_审计评估联合申报明细表－GG" xfId="1124"/>
    <cellStyle name="_long term loan - others 300504_附件1：审计评估联合申报明细表" xfId="1125"/>
    <cellStyle name="_long term loan - others 300504_评估明细表(新准则)电力" xfId="1126"/>
    <cellStyle name="Table Title" xfId="1127"/>
    <cellStyle name="_long term loan - others 300504_评估明细表(新准则)电力0630" xfId="1128"/>
    <cellStyle name="_long term loan - others 300504_审计调查表.V3" xfId="1129"/>
    <cellStyle name="—_Maxis_Model_1_Residential Broadband Financial Projection Model v8 Tier 1" xfId="1130"/>
    <cellStyle name="_long term loan - others 300504_审计评估联合申报明细表－GG" xfId="1131"/>
    <cellStyle name="—_Maxis_Model_1" xfId="1132"/>
    <cellStyle name="—_Maxis_Model_1_final7.201" xfId="1133"/>
    <cellStyle name="믅됞 [0.00]_PRODUCT DETAIL Q1" xfId="1134"/>
    <cellStyle name="—_Maxis_Model_1_Residential Broadband Financial Projection Model v8 Tier 1_final7.201" xfId="1135"/>
    <cellStyle name="—_Maxis_Model_1_Residential Broadband Financial Projection Model v8 Tier 1_Residential Broadband Financial Projection Model v14" xfId="1136"/>
    <cellStyle name="—_Maxis_Model_1_Residential Broadband Financial Projection Model v8 Tier 1_Residential Broadband Financial Projection Model v14.3" xfId="1137"/>
    <cellStyle name="—_Maxis_Model_1_Residential Broadband Financial Projection Model v8 Tier 1_Residential Broadband Financial Projection Model v14.3_final7.16" xfId="1138"/>
    <cellStyle name="—_Maxis_Model_1_Residential Broadband Financial Projection Model v8 Tier 2_final7.201" xfId="1139"/>
    <cellStyle name="—_Maxis_Model_1_Residential Broadband Financial Projection Model v8 Tier 2_Residential Broadband Financial Projection Model v14_final7.201" xfId="1140"/>
    <cellStyle name="_PRC Adjustments 011231_CCB.HO.New TB template.CCB PRC IAS Sorting.040223 trial run_CCB.Dec03AuditPack.GL.V2" xfId="1141"/>
    <cellStyle name="—_Maxis_Model_1_Residential Broadband Financial Projection Model v8 Tier 3" xfId="1142"/>
    <cellStyle name="—_Maxis_Model_1_Residential Broadband Financial Projection Model v8 Tier 3_Residential Broadband Financial Projection Model v14_final7.201" xfId="1143"/>
    <cellStyle name="Company Name" xfId="1144"/>
    <cellStyle name="_MultipleSpace" xfId="1145"/>
    <cellStyle name="_Part III.200406.Loan and Liabilities details.(Site Name)" xfId="1146"/>
    <cellStyle name="1,000" xfId="1147"/>
    <cellStyle name="_Part III.200406.Loan and Liabilities details.(Site Name)_KPMG original version" xfId="1148"/>
    <cellStyle name="10" xfId="1149"/>
    <cellStyle name="_Part III.200406.Loan and Liabilities details.(Site Name)_KPMG original version_附表1-审计评估联合申报明细表630新" xfId="1150"/>
    <cellStyle name="_Part III.200406.Loan and Liabilities details.(Site Name)_KPMG original version_附件1：审计评估联合申报明细表" xfId="1151"/>
    <cellStyle name="Accent1 - 20%" xfId="1152"/>
    <cellStyle name="_书刊提成差价明细表-美术社" xfId="1153"/>
    <cellStyle name="_Part III.200406.Loan and Liabilities details.(Site Name)_KPMG original version_评估明细表(新准则)电力" xfId="1154"/>
    <cellStyle name="_文函专递0211-施工企业调查表（附件）" xfId="1155"/>
    <cellStyle name="_Part III.200406.Loan and Liabilities details.(Site Name)_Shenhua PBC package 050530_附表1-审计评估联合申报明细表630新" xfId="1156"/>
    <cellStyle name="_Part III.200406.Loan and Liabilities details.(Site Name)_Shenhua PBC package 050530_附件1：审计评估联合申报明细表" xfId="1157"/>
    <cellStyle name="entry box" xfId="1158"/>
    <cellStyle name="_PercentSpace" xfId="1159"/>
    <cellStyle name="_Part III.200406.Loan and Liabilities details.(Site Name)_Shenhua PBC package 050530_评估明细表(新准则)电力" xfId="1160"/>
    <cellStyle name="_Part III.200406.Loan and Liabilities details.(Site Name)_附表1-审计评估联合申报明细表630新" xfId="1161"/>
    <cellStyle name="Percent.1" xfId="1162"/>
    <cellStyle name="常规 2 28" xfId="1163"/>
    <cellStyle name="常规 2 33" xfId="1164"/>
    <cellStyle name="_Part III.200406.Loan and Liabilities details.(Site Name)_评估明细表(新准则)电力" xfId="1165"/>
    <cellStyle name="Normal (%)" xfId="1166"/>
    <cellStyle name="数量" xfId="1167"/>
    <cellStyle name="_Part III.200406.Loan and Liabilities details.(Site Name)_审计调查表.V3" xfId="1168"/>
    <cellStyle name="千位分隔 2" xfId="1169"/>
    <cellStyle name="_Part III.200406.Loan and Liabilities details.(Site Name)_审计评估联合申报明细表－GG" xfId="1170"/>
    <cellStyle name="_PBC content" xfId="1171"/>
    <cellStyle name="_PBC-assets1" xfId="1172"/>
    <cellStyle name="_PL" xfId="1173"/>
    <cellStyle name="{Z'0000(4 dec)}" xfId="1174"/>
    <cellStyle name="_PRC Adjustments 011231" xfId="1175"/>
    <cellStyle name="_PRC Adjustments 011231_CCB.Dec03AuditPack.GL.V2" xfId="1176"/>
    <cellStyle name="_PRC Adjustments 011231_CCB.GLAudit Package.040114" xfId="1177"/>
    <cellStyle name="_PRC Adjustments 011231_CCB.HO.New TB template.PRC Sorting.040210" xfId="1178"/>
    <cellStyle name="_PRC Adjustments 011231_CCB.HO.New TB template.PRC Sorting.040210_CCB.Dec03AuditPack.GL.V2" xfId="1179"/>
    <cellStyle name="_PRC Adjustments 021231" xfId="1180"/>
    <cellStyle name="Comma0 - Modelo1" xfId="1181"/>
    <cellStyle name="_PRC Adjustments 021231_CCB.GLAudit Package.040114" xfId="1182"/>
    <cellStyle name="EY House" xfId="1183"/>
    <cellStyle name="_海南收入成本预测" xfId="1184"/>
    <cellStyle name="_PRC Adjustments 021231_CCB.GLAudit Package.040114_CCB.Dec03AuditPack.GL.V2" xfId="1185"/>
    <cellStyle name="_Shenhua PBC package 050530_评估明细表(新准则)电力0630" xfId="1186"/>
    <cellStyle name="_PRC Adjustments 021231_CCB.HO.New TB template.CCB PRC IAS Sorting.040223 trial run" xfId="1187"/>
    <cellStyle name="_三九集团收益法调查表（九恒2006年8月）" xfId="1188"/>
    <cellStyle name="_PRC Adjustments 021231_CCB.HO.New TB template.CCB PRC IAS Sorting.040223 trial run_CCB.Dec03AuditPack.GL.V2" xfId="1189"/>
    <cellStyle name="_PRC Adjustments 030630_CCB.Dec03AuditPack.GL.V2" xfId="1190"/>
    <cellStyle name="AA NORMAL" xfId="1191"/>
    <cellStyle name="_PRC Adjustments 030630_CCB.GLAudit Package.040114" xfId="1192"/>
    <cellStyle name="14" xfId="1193"/>
    <cellStyle name="_PRC Adjustments 030630_CCB.GLAudit Package.040114_CCB.Dec03AuditPack.GL.V2" xfId="1194"/>
    <cellStyle name="_PRC Adjustments 030630_CCB.HO.New TB template.CCB PRC IAS Sorting.040223 trial run_CCB.Dec03AuditPack.GL.V2" xfId="1195"/>
    <cellStyle name="_PRC Adjustments 030630_CCB.HO.New TB template.IAS Sorting.040210_CCB.Dec03AuditPack.GL.V2" xfId="1196"/>
    <cellStyle name="_PRC Adjustments 030630_CCB.HO.New TB template.PRC Sorting.040210" xfId="1197"/>
    <cellStyle name="u_Module1 (2)" xfId="1198"/>
    <cellStyle name="好_新准则报表－融辉2007-06-20" xfId="1199"/>
    <cellStyle name="_Shenhua PBC package 050530" xfId="1200"/>
    <cellStyle name="_TableHeading" xfId="1201"/>
    <cellStyle name="_Shenhua PBC package 050530_附件1：审计评估联合申报明细表" xfId="1202"/>
    <cellStyle name="_Shenhua PBC package 050530_审计评估联合申报明细表－GG" xfId="1203"/>
    <cellStyle name="千位分隔[0] 3" xfId="1204"/>
    <cellStyle name="_Table" xfId="1205"/>
    <cellStyle name="常规 3" xfId="1206"/>
    <cellStyle name="_TableHead" xfId="1207"/>
    <cellStyle name="_TableRowBorder" xfId="1208"/>
    <cellStyle name="_TableSuperHead" xfId="1209"/>
    <cellStyle name="_TableSuperHeading_ICP_CSC_1Q_01_gStyle_5-30-2001" xfId="1210"/>
    <cellStyle name="_TableText" xfId="1211"/>
    <cellStyle name="_东兴热电评估汇总表" xfId="1212"/>
    <cellStyle name="_房屋建筑评估申报表" xfId="1213"/>
    <cellStyle name="_非电力业务收益法申报表" xfId="1214"/>
    <cellStyle name="Percent[0]" xfId="1215"/>
    <cellStyle name="_附表1-资产评估成本法申报表0630" xfId="1216"/>
    <cellStyle name="Followed Hyperlink" xfId="1217"/>
    <cellStyle name="常规 11" xfId="1218"/>
    <cellStyle name="_副本PBC-liab &amp; equity-II" xfId="1219"/>
    <cellStyle name="_固定资产评估明细表" xfId="1220"/>
    <cellStyle name="KPMG Heading 3" xfId="1221"/>
    <cellStyle name="_广西新天德--收益法预测表" xfId="1222"/>
    <cellStyle name="_折线系数" xfId="1223"/>
    <cellStyle name="_评估申报表--老版－审计0000_宝源生物收益法评估明细表4-6" xfId="1224"/>
    <cellStyle name="section" xfId="1225"/>
    <cellStyle name="_国电双辽发电厂1017（按原来模型）" xfId="1226"/>
    <cellStyle name="_国电双辽发电厂1019(feng)调整一年内到期长期借款" xfId="1227"/>
    <cellStyle name="_国电双辽发电公司1020(定)" xfId="1228"/>
    <cellStyle name="_海航集团--航空公司评估表格(填表版）1" xfId="1229"/>
    <cellStyle name="常规 5 2" xfId="1230"/>
    <cellStyle name="_合并（武汉双鹤）" xfId="1231"/>
    <cellStyle name="Moneda_10 AVERIAS MASIVAS + ANT" xfId="1232"/>
    <cellStyle name="1,000x" xfId="1233"/>
    <cellStyle name="_评估申报表--老版－审计0000" xfId="1234"/>
    <cellStyle name="百分比 9" xfId="1235"/>
    <cellStyle name="_评估申报表--老版－审计0000_Book1" xfId="1236"/>
    <cellStyle name="_评估申报表--老版－审计0000_宝源生物收益法模型表4-6" xfId="1237"/>
    <cellStyle name="_评估申报表--老版－审计0000_常州东芝收益法模型表-Toshiba折现率" xfId="1238"/>
    <cellStyle name="_评估申报表--老版－审计0000_收益法模型表" xfId="1239"/>
    <cellStyle name="_评估申报表--老版－审计0000_收益法模型表1" xfId="1240"/>
    <cellStyle name="n_EVP3.01" xfId="1241"/>
    <cellStyle name="_评估申报表--老版－审计0000_特车收益法各种指标" xfId="1242"/>
    <cellStyle name="_评估申报表--老版－审计0000_无风险收益表" xfId="1243"/>
    <cellStyle name="_评估申报表--老版－审计0000_债券收益率" xfId="1244"/>
    <cellStyle name="Milliers_!!!GO" xfId="1245"/>
    <cellStyle name="_其他应收款帐龄分析12月份" xfId="1246"/>
    <cellStyle name="_三河成本法1期20060721" xfId="1247"/>
    <cellStyle name="calculated" xfId="1248"/>
    <cellStyle name="_上市公司名单" xfId="1249"/>
    <cellStyle name="KPMG Heading 2" xfId="1250"/>
    <cellStyle name="_深圳赤湾胜宝旺工程有限公司现金流模型预测0806(5)" xfId="1251"/>
    <cellStyle name="_审定报表(初稿）OK" xfId="1252"/>
    <cellStyle name="pcent" xfId="1253"/>
    <cellStyle name="t_GB model V7 0921" xfId="1254"/>
    <cellStyle name="_审计调查表.V3" xfId="1255"/>
    <cellStyle name="_石嘴山一电收益法计算表" xfId="1256"/>
    <cellStyle name="千位分隔 12" xfId="1257"/>
    <cellStyle name="_试算-新钢钒收益表(11.16)" xfId="1258"/>
    <cellStyle name="_收益法评估预测表8.22" xfId="1259"/>
    <cellStyle name="_收益预测表（正龙煤业）" xfId="1260"/>
    <cellStyle name="_四川通建本部" xfId="1261"/>
    <cellStyle name="_图书存货评估表" xfId="1262"/>
    <cellStyle name="_烟台渤海轮渡现金流预测061121下午" xfId="1263"/>
    <cellStyle name="_浙江收入成本预测" xfId="1264"/>
    <cellStyle name="_指令11(附件：电信实业调查表(补充财务" xfId="1265"/>
    <cellStyle name="_总体：财务数据长期投资情况统计表" xfId="1266"/>
    <cellStyle name="{Comma [0]}" xfId="1267"/>
    <cellStyle name="£ BP" xfId="1268"/>
    <cellStyle name="{Comma}" xfId="1269"/>
    <cellStyle name="{Percent}" xfId="1270"/>
    <cellStyle name="{Thousand [0]}" xfId="1271"/>
    <cellStyle name="PSInt" xfId="1272"/>
    <cellStyle name="常规 2 4" xfId="1273"/>
    <cellStyle name="¥ JY" xfId="1274"/>
    <cellStyle name="t_GB model V7 0914" xfId="1275"/>
    <cellStyle name="0,0_x000d__x000a_NA_x000d__x000a_ 2 2" xfId="1276"/>
    <cellStyle name="0,0_x000d__x000a_NA_x000d__x000a_ 3" xfId="1277"/>
    <cellStyle name="0.00%" xfId="1278"/>
    <cellStyle name="00" xfId="1279"/>
    <cellStyle name="Accent2" xfId="1280"/>
    <cellStyle name="18" xfId="1281"/>
    <cellStyle name="24" xfId="1282"/>
    <cellStyle name="3?1?_REF" xfId="1283"/>
    <cellStyle name="3￡1?_REFF" xfId="1284"/>
    <cellStyle name="³£¹æ_Conso.new4" xfId="1285"/>
    <cellStyle name="6mal" xfId="1286"/>
    <cellStyle name="9" xfId="1287"/>
    <cellStyle name="aa" xfId="1288"/>
    <cellStyle name="AA FRAME" xfId="1289"/>
    <cellStyle name="AA INITIALS" xfId="1290"/>
    <cellStyle name="InputBlueFont" xfId="1291"/>
    <cellStyle name="AA INPUT" xfId="1292"/>
    <cellStyle name="AA NUMBER" xfId="1293"/>
    <cellStyle name="AA SHADE" xfId="1294"/>
    <cellStyle name="s" xfId="1295"/>
    <cellStyle name="Accent1" xfId="1296"/>
    <cellStyle name="ShOut" xfId="1297"/>
    <cellStyle name="Accent1 - 40%" xfId="1298"/>
    <cellStyle name="Accent1 - 60%" xfId="1299"/>
    <cellStyle name="Accent2 - 60%" xfId="1300"/>
    <cellStyle name="日期" xfId="1301"/>
    <cellStyle name="Accent3" xfId="1302"/>
    <cellStyle name="Accent3 - 20%" xfId="1303"/>
    <cellStyle name="Comma  - Style2" xfId="1304"/>
    <cellStyle name="하이퍼링크_000727 IMT-2000 시설투자물량(4210) 4FA고려 필요 " xfId="1305"/>
    <cellStyle name="Accent3 - 40%" xfId="1306"/>
    <cellStyle name="Accent4" xfId="1307"/>
    <cellStyle name="Accent4 - 20%" xfId="1308"/>
    <cellStyle name="Accent4 - 40%" xfId="1309"/>
    <cellStyle name="Accent5 - 40%" xfId="1310"/>
    <cellStyle name="千分位[0]_ 白土" xfId="1311"/>
    <cellStyle name="Accent5 - 60%" xfId="1312"/>
    <cellStyle name="Accent6" xfId="1313"/>
    <cellStyle name="Accent6 - 20%" xfId="1314"/>
    <cellStyle name="accounting" xfId="1315"/>
    <cellStyle name="args.style" xfId="1316"/>
    <cellStyle name="background" xfId="1317"/>
    <cellStyle name="bl" xfId="1318"/>
    <cellStyle name="Date Short" xfId="1319"/>
    <cellStyle name="blank" xfId="1320"/>
    <cellStyle name="Blue" xfId="1321"/>
    <cellStyle name="Bold/Border" xfId="1322"/>
    <cellStyle name="Hyperlink" xfId="1323"/>
    <cellStyle name="Border Heavy" xfId="1324"/>
    <cellStyle name="Border Thin" xfId="1325"/>
    <cellStyle name="c_铝厂" xfId="1326"/>
    <cellStyle name="Bullet" xfId="1327"/>
    <cellStyle name="c" xfId="1328"/>
    <cellStyle name="常规 2 18" xfId="1329"/>
    <cellStyle name="常规 2 23" xfId="1330"/>
    <cellStyle name="千位分隔 2 3" xfId="1331"/>
    <cellStyle name="c_1028ERP明细估值(DCF)尽职调查表(金嗓子)" xfId="1332"/>
    <cellStyle name="c_GB MODEL 083103 PRC  V3 w product mix change" xfId="1333"/>
    <cellStyle name="c_GB model V7 0914" xfId="1334"/>
    <cellStyle name="c_GB model V7 0921" xfId="1335"/>
    <cellStyle name="c_铝厂现金流1125" xfId="1336"/>
    <cellStyle name="c_现金流" xfId="1337"/>
    <cellStyle name="Calc Currency (0) 2" xfId="1338"/>
    <cellStyle name="超级链接_02-06宝山" xfId="1339"/>
    <cellStyle name="Calc Currency (2)" xfId="1340"/>
    <cellStyle name="Calc Percent (0)" xfId="1341"/>
    <cellStyle name="Calc Percent (2)" xfId="1342"/>
    <cellStyle name="F5" xfId="1343"/>
    <cellStyle name="Calc Units (0)" xfId="1344"/>
    <cellStyle name="Calc Units (1)" xfId="1345"/>
    <cellStyle name="Calc Units (2)" xfId="1346"/>
    <cellStyle name="category" xfId="1347"/>
    <cellStyle name="Centered Heading" xfId="1348"/>
    <cellStyle name="claire" xfId="1349"/>
    <cellStyle name="Collegamento ipertestuale" xfId="1350"/>
    <cellStyle name="Column_Title" xfId="1351"/>
    <cellStyle name="Comma  - Style3" xfId="1352"/>
    <cellStyle name="Comma  - Style6" xfId="1353"/>
    <cellStyle name="Comma  - Style8" xfId="1354"/>
    <cellStyle name="Comma [00]" xfId="1355"/>
    <cellStyle name="样式 1 2" xfId="1356"/>
    <cellStyle name="Comma 2" xfId="1357"/>
    <cellStyle name="百分比 7" xfId="1358"/>
    <cellStyle name="comma zerodec" xfId="1359"/>
    <cellStyle name="Comma,0" xfId="1360"/>
    <cellStyle name="Comma,1" xfId="1361"/>
    <cellStyle name="PrePop Units (0)" xfId="1362"/>
    <cellStyle name="Comma,2" xfId="1363"/>
    <cellStyle name="Comma[2]" xfId="1364"/>
    <cellStyle name="Comma0 - Style1" xfId="1365"/>
    <cellStyle name="multiple" xfId="1366"/>
    <cellStyle name="Percent Hard" xfId="1367"/>
    <cellStyle name="Comma1 - Modelo2" xfId="1368"/>
    <cellStyle name="Comma1 - Style2" xfId="1369"/>
    <cellStyle name="data" xfId="1370"/>
    <cellStyle name="Copied" xfId="1371"/>
    <cellStyle name="cr" xfId="1372"/>
    <cellStyle name="cu" xfId="1373"/>
    <cellStyle name="千位分隔 2 2 2" xfId="1374"/>
    <cellStyle name="Currency $" xfId="1375"/>
    <cellStyle name="result" xfId="1376"/>
    <cellStyle name="Currency [00]" xfId="1377"/>
    <cellStyle name="Currency [2]" xfId="1378"/>
    <cellStyle name="Currency$[2]" xfId="1379"/>
    <cellStyle name="Currency,2" xfId="1380"/>
    <cellStyle name="Currency\[0]" xfId="1381"/>
    <cellStyle name="Currency0" xfId="1382"/>
    <cellStyle name="Currency1" xfId="1383"/>
    <cellStyle name="d" xfId="1384"/>
    <cellStyle name="Input [yellow]" xfId="1385"/>
    <cellStyle name="常规 2 19" xfId="1386"/>
    <cellStyle name="常规 2 24" xfId="1387"/>
    <cellStyle name="千位分隔 2 4" xfId="1388"/>
    <cellStyle name="d." xfId="1389"/>
    <cellStyle name="d1" xfId="1390"/>
    <cellStyle name="一般_2004年油库会计报表" xfId="1391"/>
    <cellStyle name="d2" xfId="1392"/>
    <cellStyle name="d3" xfId="1393"/>
    <cellStyle name="Date" xfId="1394"/>
    <cellStyle name="normal1$" xfId="1395"/>
    <cellStyle name="Date_04年公司预算汇总表0323-final" xfId="1396"/>
    <cellStyle name="datetime" xfId="1397"/>
    <cellStyle name="default" xfId="1398"/>
    <cellStyle name="常规 180" xfId="1399"/>
    <cellStyle name="Dezimal [0]_laroux" xfId="1400"/>
    <cellStyle name="Fijo" xfId="1401"/>
    <cellStyle name="Dezimal_laroux" xfId="1402"/>
    <cellStyle name="Dollar (zero dec)" xfId="1403"/>
    <cellStyle name="DQ" xfId="1404"/>
    <cellStyle name="Normal" xfId="1405"/>
    <cellStyle name="du" xfId="1406"/>
    <cellStyle name="E&amp;Y House" xfId="1407"/>
    <cellStyle name="Encabez2" xfId="1408"/>
    <cellStyle name="Enter Currency (0)" xfId="1409"/>
    <cellStyle name="Enter Units (0)" xfId="1410"/>
    <cellStyle name="Enter Units (1)" xfId="1411"/>
    <cellStyle name="Entered" xfId="1412"/>
    <cellStyle name="EPS" xfId="1413"/>
    <cellStyle name="Table Sub Head" xfId="1414"/>
    <cellStyle name="Euro" xfId="1415"/>
    <cellStyle name="e鯪9Y_x000b_" xfId="1416"/>
    <cellStyle name="e鯪9Y_x000b_ 2" xfId="1417"/>
    <cellStyle name="Ratio" xfId="1418"/>
    <cellStyle name="Financiero" xfId="1419"/>
    <cellStyle name="Format Number Column" xfId="1420"/>
    <cellStyle name="hard no." xfId="1421"/>
    <cellStyle name="Hardcoded 0" xfId="1422"/>
    <cellStyle name="HEADER" xfId="1423"/>
    <cellStyle name="Header 2" xfId="1424"/>
    <cellStyle name="Heading" xfId="1425"/>
    <cellStyle name="Heading No Underline" xfId="1426"/>
    <cellStyle name="常规 2 5" xfId="1427"/>
    <cellStyle name="HEADING1" xfId="1428"/>
    <cellStyle name="HEADING2" xfId="1429"/>
    <cellStyle name="Hipervínculo" xfId="1430"/>
    <cellStyle name="Hipervínculo visitado" xfId="1431"/>
    <cellStyle name="Hipervínculo_固定资产清单" xfId="1432"/>
    <cellStyle name="Input" xfId="1433"/>
    <cellStyle name="Input (%)" xfId="1434"/>
    <cellStyle name="Input (No)" xfId="1435"/>
    <cellStyle name="Input_financial model2004.8.3" xfId="1436"/>
    <cellStyle name="KPMG Heading 1" xfId="1437"/>
    <cellStyle name="KPMG Heading 4" xfId="1438"/>
    <cellStyle name="KPMG Normal" xfId="1439"/>
    <cellStyle name="KPMG Normal Text" xfId="1440"/>
    <cellStyle name="label" xfId="1441"/>
    <cellStyle name="烹拳 [0]_1202" xfId="1442"/>
    <cellStyle name="left" xfId="1443"/>
    <cellStyle name="Lines Fill" xfId="1444"/>
    <cellStyle name="常规 2" xfId="1445"/>
    <cellStyle name="Link Currency (2)" xfId="1446"/>
    <cellStyle name="Link Units (2)" xfId="1447"/>
    <cellStyle name="Linked Cells" xfId="1448"/>
    <cellStyle name="main_input" xfId="1449"/>
    <cellStyle name="Millares [0]_10 AVERIAS MASIVAS + ANT" xfId="1450"/>
    <cellStyle name="千位分隔 4" xfId="1451"/>
    <cellStyle name="Milliers [0]_!!!GO" xfId="1452"/>
    <cellStyle name="Moeda [0]_car" xfId="1453"/>
    <cellStyle name="昗弨_!!!GO" xfId="1454"/>
    <cellStyle name="Moneda [0]_10 AVERIAS MASIVAS + ANT" xfId="1455"/>
    <cellStyle name="Monétaire [0]_!!!GO" xfId="1456"/>
    <cellStyle name="Monétaire_!!!GO" xfId="1457"/>
    <cellStyle name="Mon閠aire_!!!GO" xfId="1458"/>
    <cellStyle name="percentr" xfId="1459"/>
    <cellStyle name="n" xfId="1460"/>
    <cellStyle name="n_1028ERP明细估值(DCF)尽职调查表(金嗓子)" xfId="1461"/>
    <cellStyle name="n_GB MODEL 083103 PRC  V3 w product mix change" xfId="1462"/>
    <cellStyle name="표준_#6기본예산 " xfId="1463"/>
    <cellStyle name="n_GB model V7 0921" xfId="1464"/>
    <cellStyle name="n_铝厂现金流1122B" xfId="1465"/>
    <cellStyle name="n_现金流" xfId="1466"/>
    <cellStyle name="New Times Roman" xfId="1467"/>
    <cellStyle name="Next holiday" xfId="1468"/>
    <cellStyle name="no dec" xfId="1469"/>
    <cellStyle name="Non défini" xfId="1470"/>
    <cellStyle name="nonmultiple" xfId="1471"/>
    <cellStyle name="Normal - Style1" xfId="1472"/>
    <cellStyle name="Normal - Style1 2" xfId="1473"/>
    <cellStyle name="Normal (£m)" xfId="1474"/>
    <cellStyle name="Normal (No)" xfId="1475"/>
    <cellStyle name="Normal (x)" xfId="1476"/>
    <cellStyle name="Normal 2" xfId="1477"/>
    <cellStyle name="Normal$" xfId="1478"/>
    <cellStyle name="t_现金流" xfId="1479"/>
    <cellStyle name="normal1" xfId="1480"/>
    <cellStyle name="好_常州东芝收益法模型表-Toshiba折现率" xfId="1481"/>
    <cellStyle name="normal12" xfId="1482"/>
    <cellStyle name="Œ…‹æØ‚è [0.00]_Region Orders (2)" xfId="1483"/>
    <cellStyle name="Œ…‹æØ‚è_Region Orders (2)" xfId="1484"/>
    <cellStyle name="oft Excel]_x000d__x000a_Comment=open=/f ‚ðw’è‚·‚é‚ÆAƒ†[ƒU[’è‹`ŠÖ”‚ðŠÖ”“\‚è•t‚¯‚Ìˆê——‚É“o˜^‚·‚é‚±‚Æ‚ª‚Å‚«‚Ü‚·B_x000d__x000a_Maximized" xfId="1485"/>
    <cellStyle name="Output Column Headings" xfId="1486"/>
    <cellStyle name="Output Report Heading" xfId="1487"/>
    <cellStyle name="Output Report Title" xfId="1488"/>
    <cellStyle name="P" xfId="1489"/>
    <cellStyle name="Page Heading Large" xfId="1490"/>
    <cellStyle name="Page Heading Small" xfId="1491"/>
    <cellStyle name="Patterna" xfId="1492"/>
    <cellStyle name="pc1" xfId="1493"/>
    <cellStyle name="Percent [0.00%]" xfId="1494"/>
    <cellStyle name="Percent [0]" xfId="1495"/>
    <cellStyle name="Percent [00]" xfId="1496"/>
    <cellStyle name="Percent [2]" xfId="1497"/>
    <cellStyle name="Percent1" xfId="1498"/>
    <cellStyle name="PrePop Currency (0)" xfId="1499"/>
    <cellStyle name="똿뗦먛귟 [0.00]_PRODUCT DETAIL Q1" xfId="1500"/>
    <cellStyle name="强调 1" xfId="1501"/>
    <cellStyle name="PrePop Currency (2)" xfId="1502"/>
    <cellStyle name="price" xfId="1503"/>
    <cellStyle name="pricing" xfId="1504"/>
    <cellStyle name="PSDec" xfId="1505"/>
    <cellStyle name="PSHeading" xfId="1506"/>
    <cellStyle name="PSSpacer" xfId="1507"/>
    <cellStyle name="RangeBelow" xfId="1508"/>
    <cellStyle name="Rates" xfId="1509"/>
    <cellStyle name="realtime" xfId="1510"/>
    <cellStyle name="revised" xfId="1511"/>
    <cellStyle name="通貨 [0.00]_１１月価格表" xfId="1512"/>
    <cellStyle name="RevList" xfId="1513"/>
    <cellStyle name="row_def_array" xfId="1514"/>
    <cellStyle name="rt" xfId="1515"/>
    <cellStyle name="s]_x000d__x000a_load=_x000d__x000a_run=_x000d__x000a_NullPort=None_x000d__x000a_device=HP LaserJet 4 Plus,HPPCL5MS,LPT1:_x000d__x000a__x000d__x000a_[Desktop]_x000d__x000a_Wallpaper=(无)_x000d__x000a_TileWallpaper=0_x000d_" xfId="1516"/>
    <cellStyle name="s]_x000d__x000a_spooler=yes_x000d__x000a_load=mbtn.exe_x000d__x000a_run=_x000d__x000a_Beep=yes_x000d__x000a_NullPort=None_x000d__x000a_BorderWidth=1_x000d__x000a_CursorBlinkRate=522_x000d__x000a_DoubleClickSpeed=740" xfId="1517"/>
    <cellStyle name="s_RRC" xfId="1518"/>
    <cellStyle name="Shaded" xfId="1519"/>
    <cellStyle name="Sheet Head" xfId="1520"/>
    <cellStyle name="好_力源收益法表定稿（赵总改）" xfId="1521"/>
    <cellStyle name="SOR" xfId="1522"/>
    <cellStyle name="好_电力企业收益法表格" xfId="1523"/>
    <cellStyle name="Special" xfId="1524"/>
    <cellStyle name="sstot" xfId="1525"/>
    <cellStyle name="Standard_AREAS" xfId="1526"/>
    <cellStyle name="static" xfId="1527"/>
    <cellStyle name="样式 2" xfId="1528"/>
    <cellStyle name="style" xfId="1529"/>
    <cellStyle name="常规 18" xfId="1530"/>
    <cellStyle name="常规 23" xfId="1531"/>
    <cellStyle name="Style 1" xfId="1532"/>
    <cellStyle name="SubRoutine" xfId="1533"/>
    <cellStyle name="Subtotal" xfId="1534"/>
    <cellStyle name="t_1028ERP明细估值(DCF)尽职调查表(金嗓子)" xfId="1535"/>
    <cellStyle name="千位分隔 3 2 2" xfId="1536"/>
    <cellStyle name="t_HVAC Equipment (3)" xfId="1537"/>
    <cellStyle name="t_铝厂" xfId="1538"/>
    <cellStyle name="Table Col Head" xfId="1539"/>
    <cellStyle name="text" xfId="1540"/>
    <cellStyle name="Text Indent B" xfId="1541"/>
    <cellStyle name="Text Indent C" xfId="1542"/>
    <cellStyle name="Thousands" xfId="1543"/>
    <cellStyle name="title" xfId="1544"/>
    <cellStyle name="差_泰山复合材料有限公司成本法" xfId="1545"/>
    <cellStyle name="Tusental (0)_1FIX, page 2" xfId="1546"/>
    <cellStyle name="u" xfId="1547"/>
    <cellStyle name="好_泰山复合材料有限公司成本法" xfId="1548"/>
    <cellStyle name="u_Matrix" xfId="1549"/>
    <cellStyle name="Unprotect" xfId="1550"/>
    <cellStyle name="Valuta (0)_1FIX, page 2" xfId="1551"/>
    <cellStyle name="wrap" xfId="1552"/>
    <cellStyle name="x" xfId="1553"/>
    <cellStyle name="百分比 2 4 2" xfId="1554"/>
    <cellStyle name="Year" xfId="1555"/>
    <cellStyle name="_PLDT" xfId="1556"/>
    <cellStyle name="_laroux" xfId="1557"/>
    <cellStyle name="だ[0]_PLDT" xfId="1558"/>
    <cellStyle name="だ_PLDT" xfId="1559"/>
    <cellStyle name="だ[0]_Total (2)" xfId="1560"/>
    <cellStyle name="だ_laroux" xfId="1561"/>
    <cellStyle name="む|靃0]_Revenuesy Lr L" xfId="1562"/>
    <cellStyle name="百分比 2 2" xfId="1563"/>
    <cellStyle name="百分比 2 3" xfId="1564"/>
    <cellStyle name="百分比 2 5" xfId="1565"/>
    <cellStyle name="百分比 4" xfId="1566"/>
    <cellStyle name="百分比 8" xfId="1567"/>
    <cellStyle name="捠壿_!!!GO" xfId="1568"/>
    <cellStyle name="编号" xfId="1569"/>
    <cellStyle name="表标题" xfId="1570"/>
    <cellStyle name="差_常州东芝收益法模型表-Toshiba折现率" xfId="1571"/>
    <cellStyle name="部门" xfId="1572"/>
    <cellStyle name="差_04-雷沃动力收益法评估表2008-06(dxz)" xfId="1573"/>
    <cellStyle name="差_Book1" xfId="1574"/>
    <cellStyle name="差_宝源生物收益法模型表4-6" xfId="1575"/>
    <cellStyle name="差_宝源生物收益法评估明细表4-12(正式）" xfId="1576"/>
    <cellStyle name="差_宝源生物收益法评估明细表4-6" xfId="1577"/>
    <cellStyle name="差_不可流通折扣率估算表" xfId="1578"/>
    <cellStyle name="差_常州变压器试算平衡表8-22" xfId="1579"/>
    <cellStyle name="差_评估明细表（新准则）" xfId="1580"/>
    <cellStyle name="差_上海-收益法12-20" xfId="1581"/>
    <cellStyle name="差_上海所技术评估计算模型" xfId="1582"/>
    <cellStyle name="差_收益法模型表" xfId="1583"/>
    <cellStyle name="差_无风险收益表" xfId="1584"/>
    <cellStyle name="差_新准则报表－融辉2007-06-20" xfId="1585"/>
    <cellStyle name="差_一重股份收益法630-2" xfId="1586"/>
    <cellStyle name="差_债券收益率" xfId="1587"/>
    <cellStyle name="常规 10 3" xfId="1588"/>
    <cellStyle name="好_评估明细表（新准则）" xfId="1589"/>
    <cellStyle name="常规 101 2" xfId="1590"/>
    <cellStyle name="콤마 [0]_#6기본예산 " xfId="1591"/>
    <cellStyle name="常规 117" xfId="1592"/>
    <cellStyle name="常规 12" xfId="1593"/>
    <cellStyle name="常规 12 2" xfId="1594"/>
    <cellStyle name="常规 12 2_04-雷沃动力收益法评估表2008-06(dxz)" xfId="1595"/>
    <cellStyle name="常规 12_04-雷沃动力收益法评估表2008-06(dxz)" xfId="1596"/>
    <cellStyle name="常规 13" xfId="1597"/>
    <cellStyle name="常规 14" xfId="1598"/>
    <cellStyle name="常规 15" xfId="1599"/>
    <cellStyle name="常规 20" xfId="1600"/>
    <cellStyle name="常规 15 2" xfId="1601"/>
    <cellStyle name="常规 16" xfId="1602"/>
    <cellStyle name="常规 21" xfId="1603"/>
    <cellStyle name="常规 17" xfId="1604"/>
    <cellStyle name="常规 22" xfId="1605"/>
    <cellStyle name="常规 2 10" xfId="1606"/>
    <cellStyle name="常规 2 11" xfId="1607"/>
    <cellStyle name="常规 2 12" xfId="1608"/>
    <cellStyle name="常规 2 14" xfId="1609"/>
    <cellStyle name="常规 2 16" xfId="1610"/>
    <cellStyle name="常规 2 21" xfId="1611"/>
    <cellStyle name="常规 2 2" xfId="1612"/>
    <cellStyle name="常规 2 2 5" xfId="1613"/>
    <cellStyle name="常规 2 27" xfId="1614"/>
    <cellStyle name="常规 2 32" xfId="1615"/>
    <cellStyle name="常规 2 3" xfId="1616"/>
    <cellStyle name="常规 2 3 2 2" xfId="1617"/>
    <cellStyle name="常规 2 6" xfId="1618"/>
    <cellStyle name="常规 2 7" xfId="1619"/>
    <cellStyle name="常规 2 9" xfId="1620"/>
    <cellStyle name="常规 3 2 2" xfId="1621"/>
    <cellStyle name="常规 3 3" xfId="1622"/>
    <cellStyle name="常规 3_04-雷沃动力收益法评估表2008-06(dxz)" xfId="1623"/>
    <cellStyle name="常规 4" xfId="1624"/>
    <cellStyle name="常规 4 2" xfId="1625"/>
    <cellStyle name="常规 4 3" xfId="1626"/>
    <cellStyle name="常规 5" xfId="1627"/>
    <cellStyle name="常规 5 12" xfId="1628"/>
    <cellStyle name="常规 6" xfId="1629"/>
    <cellStyle name="常规 7" xfId="1630"/>
    <cellStyle name="常规 8" xfId="1631"/>
    <cellStyle name="常规 9" xfId="1632"/>
    <cellStyle name="常规 93" xfId="1633"/>
    <cellStyle name="常规_3--设备及交通工具评估表" xfId="1634"/>
    <cellStyle name="公司标准表" xfId="1635"/>
    <cellStyle name="常规_佳通评估明细表(成本法)" xfId="1636"/>
    <cellStyle name="常规_龙东井巷评估表" xfId="1637"/>
    <cellStyle name="常规_评估空白套表1" xfId="1638"/>
    <cellStyle name="超链接 2 10" xfId="1639"/>
    <cellStyle name="超链接 3" xfId="1640"/>
    <cellStyle name="超链接 5" xfId="1641"/>
    <cellStyle name="超链接 6" xfId="1642"/>
    <cellStyle name="好_Sheet5" xfId="1643"/>
    <cellStyle name="分级显示列_1_Book1" xfId="1644"/>
    <cellStyle name="公司标准表 2" xfId="1645"/>
    <cellStyle name="好_Book1" xfId="1646"/>
    <cellStyle name="好_宝源生物收益法模型表" xfId="1647"/>
    <cellStyle name="好_宝源生物收益法评估明细表4-11(正式）" xfId="1648"/>
    <cellStyle name="好_宝源生物收益法评估明细表4-12(正式）" xfId="1649"/>
    <cellStyle name="好_宝源生物收益法评估明细表4-6" xfId="1650"/>
    <cellStyle name="好_不可流通折扣率估算表" xfId="1651"/>
    <cellStyle name="好_常州变压器试算平衡表8-22" xfId="1652"/>
    <cellStyle name="好_江苏方天成本法评估申报表（正式）" xfId="1653"/>
    <cellStyle name="好_评估申报表-潮州远泰0112" xfId="1654"/>
    <cellStyle name="好_上海所技术评估计算模型" xfId="1655"/>
    <cellStyle name="好_收益法模型表" xfId="1656"/>
    <cellStyle name="好_特车收益法各种指标" xfId="1657"/>
    <cellStyle name="好_无风险收益表" xfId="1658"/>
    <cellStyle name="好_一重股份收益法630-2" xfId="1659"/>
    <cellStyle name="好_债券收益率" xfId="1660"/>
    <cellStyle name="货币 2" xfId="1661"/>
    <cellStyle name="货币 2 2" xfId="1662"/>
    <cellStyle name="货币 3" xfId="1663"/>
    <cellStyle name="貨幣 [0]_Equipment Model 0605" xfId="1664"/>
    <cellStyle name="借出原因" xfId="1665"/>
    <cellStyle name="霓付 [0]_1202" xfId="1666"/>
    <cellStyle name="똿뗦먛귟_PRODUCT DETAIL Q1" xfId="1667"/>
    <cellStyle name="烹拳_1202" xfId="1668"/>
    <cellStyle name="砯刽 [0]_PLDT" xfId="1669"/>
    <cellStyle name="砯刽_PLDT" xfId="1670"/>
    <cellStyle name="千位[0]_ 方正PC" xfId="1671"/>
    <cellStyle name="千位分隔 10" xfId="1672"/>
    <cellStyle name="千位分隔 17" xfId="1673"/>
    <cellStyle name="千位分隔 17 2" xfId="1674"/>
    <cellStyle name="千位分隔 17 2 2" xfId="1675"/>
    <cellStyle name="千位分隔 3" xfId="1676"/>
    <cellStyle name="千位分隔 3 2 3" xfId="1677"/>
    <cellStyle name="千位分隔 5" xfId="1678"/>
    <cellStyle name="千位分隔 6" xfId="1679"/>
    <cellStyle name="千位分隔 6 2" xfId="1680"/>
    <cellStyle name="千位分隔 7" xfId="1681"/>
    <cellStyle name="千位分隔 8" xfId="1682"/>
    <cellStyle name="千位分隔 9" xfId="1683"/>
    <cellStyle name="千位分隔[0] 4" xfId="1684"/>
    <cellStyle name="强调 3" xfId="1685"/>
    <cellStyle name="商品名称" xfId="1686"/>
    <cellStyle name="样式 1 3" xfId="1687"/>
    <cellStyle name="样式 3" xfId="1688"/>
    <cellStyle name="믅됞_PRODUCT DETAIL Q1" xfId="1689"/>
    <cellStyle name="寘嬫愗傝 [0.00]_!!!GO" xfId="1690"/>
    <cellStyle name="资产" xfId="1691"/>
    <cellStyle name="콤마_#6기본예산 " xfId="1692"/>
    <cellStyle name="통화 [0]_#6기본예산 " xfId="1693"/>
    <cellStyle name="통화_#6기본예산 " xfId="169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8" Type="http://schemas.openxmlformats.org/officeDocument/2006/relationships/sharedStrings" Target="sharedStrings.xml"/><Relationship Id="rId107" Type="http://schemas.openxmlformats.org/officeDocument/2006/relationships/styles" Target="styles.xml"/><Relationship Id="rId106" Type="http://schemas.openxmlformats.org/officeDocument/2006/relationships/theme" Target="theme/theme1.xml"/><Relationship Id="rId105" Type="http://schemas.openxmlformats.org/officeDocument/2006/relationships/externalLink" Target="externalLinks/externalLink2.xml"/><Relationship Id="rId104" Type="http://schemas.openxmlformats.org/officeDocument/2006/relationships/externalLink" Target="externalLinks/externalLink1.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111125</xdr:colOff>
      <xdr:row>3</xdr:row>
      <xdr:rowOff>148166</xdr:rowOff>
    </xdr:from>
    <xdr:to>
      <xdr:col>4</xdr:col>
      <xdr:colOff>113242</xdr:colOff>
      <xdr:row>6</xdr:row>
      <xdr:rowOff>0</xdr:rowOff>
    </xdr:to>
    <xdr:sp>
      <xdr:nvSpPr>
        <xdr:cNvPr id="2" name="TextBox 1"/>
        <xdr:cNvSpPr txBox="1"/>
      </xdr:nvSpPr>
      <xdr:spPr>
        <a:xfrm>
          <a:off x="583565" y="1043305"/>
          <a:ext cx="1861185" cy="509270"/>
        </a:xfrm>
        <a:prstGeom prst="rect">
          <a:avLst/>
        </a:prstGeom>
        <a:solidFill>
          <a:schemeClr val="accent6">
            <a:lumMod val="40000"/>
            <a:lumOff val="60000"/>
          </a:schemeClr>
        </a:solidFill>
        <a:ln w="9525" cmpd="sng">
          <a:solidFill>
            <a:srgbClr val="0070C0"/>
          </a:solidFill>
        </a:ln>
        <a:scene3d>
          <a:camera prst="orthographicFront"/>
          <a:lightRig rig="threePt" dir="t">
            <a:rot lat="0" lon="0" rev="600000"/>
          </a:lightRig>
        </a:scene3d>
        <a:sp3d>
          <a:bevelT w="6350" h="120650"/>
          <a:bevelB w="38100"/>
        </a:sp3d>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1200" b="1"/>
            <a:t>第一步</a:t>
          </a:r>
          <a:endParaRPr lang="en-US" altLang="zh-CN" sz="1200" b="1"/>
        </a:p>
        <a:p>
          <a:pPr algn="ctr"/>
          <a:r>
            <a:rPr lang="zh-CN" altLang="en-US" sz="1200" b="1"/>
            <a:t>输入企业原始信息</a:t>
          </a:r>
          <a:endParaRPr lang="zh-CN" altLang="en-US" sz="1200" b="1"/>
        </a:p>
      </xdr:txBody>
    </xdr:sp>
    <xdr:clientData/>
  </xdr:twoCellAnchor>
  <xdr:twoCellAnchor>
    <xdr:from>
      <xdr:col>6</xdr:col>
      <xdr:colOff>135465</xdr:colOff>
      <xdr:row>3</xdr:row>
      <xdr:rowOff>162984</xdr:rowOff>
    </xdr:from>
    <xdr:to>
      <xdr:col>8</xdr:col>
      <xdr:colOff>137583</xdr:colOff>
      <xdr:row>6</xdr:row>
      <xdr:rowOff>0</xdr:rowOff>
    </xdr:to>
    <xdr:sp>
      <xdr:nvSpPr>
        <xdr:cNvPr id="3" name="TextBox 2"/>
        <xdr:cNvSpPr txBox="1"/>
      </xdr:nvSpPr>
      <xdr:spPr>
        <a:xfrm>
          <a:off x="3015615" y="1057910"/>
          <a:ext cx="1861185" cy="494665"/>
        </a:xfrm>
        <a:prstGeom prst="rect">
          <a:avLst/>
        </a:prstGeom>
        <a:solidFill>
          <a:schemeClr val="accent6">
            <a:lumMod val="40000"/>
            <a:lumOff val="60000"/>
          </a:schemeClr>
        </a:solidFill>
        <a:ln w="9525" cmpd="sng">
          <a:solidFill>
            <a:srgbClr val="0070C0"/>
          </a:solidFill>
        </a:ln>
        <a:scene3d>
          <a:camera prst="orthographicFront"/>
          <a:lightRig rig="threePt" dir="t">
            <a:rot lat="0" lon="0" rev="600000"/>
          </a:lightRig>
        </a:scene3d>
        <a:sp3d>
          <a:bevelT w="6350" h="120650"/>
          <a:bevelB w="38100"/>
        </a:sp3d>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1200" b="1"/>
            <a:t>第二步</a:t>
          </a:r>
          <a:endParaRPr lang="en-US" altLang="zh-CN" sz="1200" b="1"/>
        </a:p>
        <a:p>
          <a:pPr algn="ctr"/>
          <a:r>
            <a:rPr lang="zh-CN" altLang="en-US" sz="1200" b="1"/>
            <a:t>输入审计调整</a:t>
          </a:r>
          <a:endParaRPr lang="zh-CN" altLang="en-US" sz="1200" b="1"/>
        </a:p>
      </xdr:txBody>
    </xdr:sp>
    <xdr:clientData/>
  </xdr:twoCellAnchor>
  <xdr:twoCellAnchor>
    <xdr:from>
      <xdr:col>10</xdr:col>
      <xdr:colOff>105836</xdr:colOff>
      <xdr:row>3</xdr:row>
      <xdr:rowOff>148168</xdr:rowOff>
    </xdr:from>
    <xdr:to>
      <xdr:col>12</xdr:col>
      <xdr:colOff>107955</xdr:colOff>
      <xdr:row>6</xdr:row>
      <xdr:rowOff>0</xdr:rowOff>
    </xdr:to>
    <xdr:sp>
      <xdr:nvSpPr>
        <xdr:cNvPr id="4" name="TextBox 3"/>
        <xdr:cNvSpPr txBox="1"/>
      </xdr:nvSpPr>
      <xdr:spPr>
        <a:xfrm>
          <a:off x="5393690" y="1043305"/>
          <a:ext cx="1861820" cy="509270"/>
        </a:xfrm>
        <a:prstGeom prst="rect">
          <a:avLst/>
        </a:prstGeom>
        <a:solidFill>
          <a:schemeClr val="accent6">
            <a:lumMod val="40000"/>
            <a:lumOff val="60000"/>
          </a:schemeClr>
        </a:solidFill>
        <a:ln w="9525" cmpd="sng">
          <a:solidFill>
            <a:srgbClr val="0070C0"/>
          </a:solidFill>
        </a:ln>
        <a:scene3d>
          <a:camera prst="orthographicFront"/>
          <a:lightRig rig="threePt" dir="t">
            <a:rot lat="0" lon="0" rev="600000"/>
          </a:lightRig>
        </a:scene3d>
        <a:sp3d>
          <a:bevelT w="6350" h="120650"/>
          <a:bevelB w="38100"/>
        </a:sp3d>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1200" b="1"/>
            <a:t>第三步</a:t>
          </a:r>
          <a:endParaRPr lang="en-US" altLang="zh-CN" sz="1200" b="1"/>
        </a:p>
        <a:p>
          <a:pPr algn="ctr"/>
          <a:r>
            <a:rPr lang="zh-CN" altLang="en-US" sz="1200" b="1"/>
            <a:t>调查核实</a:t>
          </a:r>
          <a:endParaRPr lang="zh-CN" altLang="en-US" sz="1200" b="1"/>
        </a:p>
      </xdr:txBody>
    </xdr:sp>
    <xdr:clientData/>
  </xdr:twoCellAnchor>
  <xdr:twoCellAnchor>
    <xdr:from>
      <xdr:col>14</xdr:col>
      <xdr:colOff>127001</xdr:colOff>
      <xdr:row>3</xdr:row>
      <xdr:rowOff>126999</xdr:rowOff>
    </xdr:from>
    <xdr:to>
      <xdr:col>16</xdr:col>
      <xdr:colOff>129119</xdr:colOff>
      <xdr:row>6</xdr:row>
      <xdr:rowOff>0</xdr:rowOff>
    </xdr:to>
    <xdr:sp>
      <xdr:nvSpPr>
        <xdr:cNvPr id="6" name="TextBox 5"/>
        <xdr:cNvSpPr txBox="1"/>
      </xdr:nvSpPr>
      <xdr:spPr>
        <a:xfrm>
          <a:off x="7823200" y="1021715"/>
          <a:ext cx="1861185" cy="530860"/>
        </a:xfrm>
        <a:prstGeom prst="rect">
          <a:avLst/>
        </a:prstGeom>
        <a:solidFill>
          <a:schemeClr val="accent6">
            <a:lumMod val="40000"/>
            <a:lumOff val="60000"/>
          </a:schemeClr>
        </a:solidFill>
        <a:ln w="9525" cmpd="sng">
          <a:solidFill>
            <a:srgbClr val="0070C0"/>
          </a:solidFill>
        </a:ln>
        <a:scene3d>
          <a:camera prst="orthographicFront"/>
          <a:lightRig rig="threePt" dir="t">
            <a:rot lat="0" lon="0" rev="600000"/>
          </a:lightRig>
        </a:scene3d>
        <a:sp3d>
          <a:bevelT w="6350" h="120650"/>
          <a:bevelB w="38100"/>
        </a:sp3d>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1200" b="1"/>
            <a:t>第四步</a:t>
          </a:r>
          <a:endParaRPr lang="en-US" altLang="zh-CN" sz="1200" b="1"/>
        </a:p>
        <a:p>
          <a:pPr algn="ctr"/>
          <a:r>
            <a:rPr lang="zh-CN" altLang="en-US" sz="1200" b="1"/>
            <a:t>评定估算</a:t>
          </a:r>
          <a:endParaRPr lang="zh-CN" altLang="en-US" sz="1200" b="1"/>
        </a:p>
      </xdr:txBody>
    </xdr:sp>
    <xdr:clientData/>
  </xdr:twoCellAnchor>
  <xdr:twoCellAnchor>
    <xdr:from>
      <xdr:col>18</xdr:col>
      <xdr:colOff>63500</xdr:colOff>
      <xdr:row>3</xdr:row>
      <xdr:rowOff>126999</xdr:rowOff>
    </xdr:from>
    <xdr:to>
      <xdr:col>20</xdr:col>
      <xdr:colOff>65619</xdr:colOff>
      <xdr:row>6</xdr:row>
      <xdr:rowOff>0</xdr:rowOff>
    </xdr:to>
    <xdr:sp>
      <xdr:nvSpPr>
        <xdr:cNvPr id="7" name="TextBox 6"/>
        <xdr:cNvSpPr txBox="1"/>
      </xdr:nvSpPr>
      <xdr:spPr>
        <a:xfrm>
          <a:off x="10167620" y="1021715"/>
          <a:ext cx="1861185" cy="530860"/>
        </a:xfrm>
        <a:prstGeom prst="rect">
          <a:avLst/>
        </a:prstGeom>
        <a:solidFill>
          <a:schemeClr val="accent6">
            <a:lumMod val="40000"/>
            <a:lumOff val="60000"/>
          </a:schemeClr>
        </a:solidFill>
        <a:ln w="9525" cmpd="sng">
          <a:solidFill>
            <a:srgbClr val="0070C0"/>
          </a:solidFill>
        </a:ln>
        <a:scene3d>
          <a:camera prst="orthographicFront"/>
          <a:lightRig rig="threePt" dir="t">
            <a:rot lat="0" lon="0" rev="600000"/>
          </a:lightRig>
        </a:scene3d>
        <a:sp3d>
          <a:bevelT w="6350" h="120650"/>
          <a:bevelB w="38100"/>
        </a:sp3d>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1200" b="1"/>
            <a:t>第五步</a:t>
          </a:r>
          <a:endParaRPr lang="en-US" altLang="zh-CN" sz="1200" b="1"/>
        </a:p>
        <a:p>
          <a:pPr algn="ctr"/>
          <a:r>
            <a:rPr lang="zh-CN" altLang="en-US" sz="1200" b="1"/>
            <a:t>结果分析及输出</a:t>
          </a:r>
          <a:endParaRPr lang="zh-CN" altLang="en-US" sz="1200" b="1"/>
        </a:p>
      </xdr:txBody>
    </xdr:sp>
    <xdr:clientData/>
  </xdr:twoCellAnchor>
  <xdr:twoCellAnchor>
    <xdr:from>
      <xdr:col>3</xdr:col>
      <xdr:colOff>677333</xdr:colOff>
      <xdr:row>8</xdr:row>
      <xdr:rowOff>10583</xdr:rowOff>
    </xdr:from>
    <xdr:to>
      <xdr:col>3</xdr:col>
      <xdr:colOff>857250</xdr:colOff>
      <xdr:row>8</xdr:row>
      <xdr:rowOff>222250</xdr:rowOff>
    </xdr:to>
    <xdr:sp>
      <xdr:nvSpPr>
        <xdr:cNvPr id="8" name="下箭头 7"/>
        <xdr:cNvSpPr/>
      </xdr:nvSpPr>
      <xdr:spPr>
        <a:xfrm>
          <a:off x="1355090" y="20580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7</xdr:col>
      <xdr:colOff>681566</xdr:colOff>
      <xdr:row>8</xdr:row>
      <xdr:rowOff>25399</xdr:rowOff>
    </xdr:from>
    <xdr:to>
      <xdr:col>7</xdr:col>
      <xdr:colOff>861483</xdr:colOff>
      <xdr:row>8</xdr:row>
      <xdr:rowOff>228600</xdr:rowOff>
    </xdr:to>
    <xdr:sp>
      <xdr:nvSpPr>
        <xdr:cNvPr id="9" name="下箭头 8"/>
        <xdr:cNvSpPr/>
      </xdr:nvSpPr>
      <xdr:spPr>
        <a:xfrm>
          <a:off x="3767455" y="2072640"/>
          <a:ext cx="179705" cy="2038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11</xdr:col>
      <xdr:colOff>677333</xdr:colOff>
      <xdr:row>8</xdr:row>
      <xdr:rowOff>10583</xdr:rowOff>
    </xdr:from>
    <xdr:to>
      <xdr:col>11</xdr:col>
      <xdr:colOff>857250</xdr:colOff>
      <xdr:row>8</xdr:row>
      <xdr:rowOff>222250</xdr:rowOff>
    </xdr:to>
    <xdr:sp>
      <xdr:nvSpPr>
        <xdr:cNvPr id="10" name="下箭头 9"/>
        <xdr:cNvSpPr/>
      </xdr:nvSpPr>
      <xdr:spPr>
        <a:xfrm>
          <a:off x="6170930" y="20580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15</xdr:col>
      <xdr:colOff>677333</xdr:colOff>
      <xdr:row>8</xdr:row>
      <xdr:rowOff>10583</xdr:rowOff>
    </xdr:from>
    <xdr:to>
      <xdr:col>15</xdr:col>
      <xdr:colOff>857250</xdr:colOff>
      <xdr:row>8</xdr:row>
      <xdr:rowOff>222250</xdr:rowOff>
    </xdr:to>
    <xdr:sp>
      <xdr:nvSpPr>
        <xdr:cNvPr id="11" name="下箭头 10"/>
        <xdr:cNvSpPr/>
      </xdr:nvSpPr>
      <xdr:spPr>
        <a:xfrm>
          <a:off x="8578850" y="20580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11</xdr:col>
      <xdr:colOff>677333</xdr:colOff>
      <xdr:row>10</xdr:row>
      <xdr:rowOff>10583</xdr:rowOff>
    </xdr:from>
    <xdr:to>
      <xdr:col>11</xdr:col>
      <xdr:colOff>857250</xdr:colOff>
      <xdr:row>10</xdr:row>
      <xdr:rowOff>222250</xdr:rowOff>
    </xdr:to>
    <xdr:sp>
      <xdr:nvSpPr>
        <xdr:cNvPr id="12" name="下箭头 11"/>
        <xdr:cNvSpPr/>
      </xdr:nvSpPr>
      <xdr:spPr>
        <a:xfrm>
          <a:off x="6170930" y="25533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11</xdr:col>
      <xdr:colOff>677333</xdr:colOff>
      <xdr:row>12</xdr:row>
      <xdr:rowOff>10583</xdr:rowOff>
    </xdr:from>
    <xdr:to>
      <xdr:col>11</xdr:col>
      <xdr:colOff>857250</xdr:colOff>
      <xdr:row>12</xdr:row>
      <xdr:rowOff>222250</xdr:rowOff>
    </xdr:to>
    <xdr:sp>
      <xdr:nvSpPr>
        <xdr:cNvPr id="13" name="下箭头 12"/>
        <xdr:cNvSpPr/>
      </xdr:nvSpPr>
      <xdr:spPr>
        <a:xfrm>
          <a:off x="6170930" y="30486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15</xdr:col>
      <xdr:colOff>677333</xdr:colOff>
      <xdr:row>10</xdr:row>
      <xdr:rowOff>10583</xdr:rowOff>
    </xdr:from>
    <xdr:to>
      <xdr:col>15</xdr:col>
      <xdr:colOff>857250</xdr:colOff>
      <xdr:row>10</xdr:row>
      <xdr:rowOff>222250</xdr:rowOff>
    </xdr:to>
    <xdr:sp>
      <xdr:nvSpPr>
        <xdr:cNvPr id="14" name="下箭头 13"/>
        <xdr:cNvSpPr/>
      </xdr:nvSpPr>
      <xdr:spPr>
        <a:xfrm>
          <a:off x="8578850" y="25533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15</xdr:col>
      <xdr:colOff>677333</xdr:colOff>
      <xdr:row>12</xdr:row>
      <xdr:rowOff>10583</xdr:rowOff>
    </xdr:from>
    <xdr:to>
      <xdr:col>15</xdr:col>
      <xdr:colOff>857250</xdr:colOff>
      <xdr:row>12</xdr:row>
      <xdr:rowOff>222250</xdr:rowOff>
    </xdr:to>
    <xdr:sp>
      <xdr:nvSpPr>
        <xdr:cNvPr id="15" name="下箭头 14"/>
        <xdr:cNvSpPr/>
      </xdr:nvSpPr>
      <xdr:spPr>
        <a:xfrm>
          <a:off x="8578850" y="30486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19</xdr:col>
      <xdr:colOff>677333</xdr:colOff>
      <xdr:row>8</xdr:row>
      <xdr:rowOff>10583</xdr:rowOff>
    </xdr:from>
    <xdr:to>
      <xdr:col>19</xdr:col>
      <xdr:colOff>857250</xdr:colOff>
      <xdr:row>8</xdr:row>
      <xdr:rowOff>222250</xdr:rowOff>
    </xdr:to>
    <xdr:sp>
      <xdr:nvSpPr>
        <xdr:cNvPr id="16" name="下箭头 15"/>
        <xdr:cNvSpPr/>
      </xdr:nvSpPr>
      <xdr:spPr>
        <a:xfrm>
          <a:off x="10986770" y="20580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19</xdr:col>
      <xdr:colOff>677333</xdr:colOff>
      <xdr:row>10</xdr:row>
      <xdr:rowOff>10583</xdr:rowOff>
    </xdr:from>
    <xdr:to>
      <xdr:col>19</xdr:col>
      <xdr:colOff>857250</xdr:colOff>
      <xdr:row>10</xdr:row>
      <xdr:rowOff>222250</xdr:rowOff>
    </xdr:to>
    <xdr:sp>
      <xdr:nvSpPr>
        <xdr:cNvPr id="17" name="下箭头 16"/>
        <xdr:cNvSpPr/>
      </xdr:nvSpPr>
      <xdr:spPr>
        <a:xfrm>
          <a:off x="10986770" y="25533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twoCellAnchor>
    <xdr:from>
      <xdr:col>3</xdr:col>
      <xdr:colOff>677333</xdr:colOff>
      <xdr:row>10</xdr:row>
      <xdr:rowOff>10583</xdr:rowOff>
    </xdr:from>
    <xdr:to>
      <xdr:col>3</xdr:col>
      <xdr:colOff>857250</xdr:colOff>
      <xdr:row>10</xdr:row>
      <xdr:rowOff>222250</xdr:rowOff>
    </xdr:to>
    <xdr:sp>
      <xdr:nvSpPr>
        <xdr:cNvPr id="18" name="下箭头 17"/>
        <xdr:cNvSpPr/>
      </xdr:nvSpPr>
      <xdr:spPr>
        <a:xfrm>
          <a:off x="1355090" y="2553335"/>
          <a:ext cx="180340" cy="2120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t> </a:t>
          </a:r>
          <a:endParaRPr lang="zh-CN" altLang="en-US" sz="11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3</xdr:col>
      <xdr:colOff>933450</xdr:colOff>
      <xdr:row>8</xdr:row>
      <xdr:rowOff>133350</xdr:rowOff>
    </xdr:from>
    <xdr:to>
      <xdr:col>4</xdr:col>
      <xdr:colOff>28575</xdr:colOff>
      <xdr:row>8</xdr:row>
      <xdr:rowOff>133350</xdr:rowOff>
    </xdr:to>
    <xdr:sp>
      <xdr:nvSpPr>
        <xdr:cNvPr id="2" name="Line 1"/>
        <xdr:cNvSpPr>
          <a:spLocks noChangeShapeType="1"/>
        </xdr:cNvSpPr>
      </xdr:nvSpPr>
      <xdr:spPr>
        <a:xfrm>
          <a:off x="3272790" y="1123950"/>
          <a:ext cx="4819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1104900</xdr:colOff>
      <xdr:row>8</xdr:row>
      <xdr:rowOff>133350</xdr:rowOff>
    </xdr:from>
    <xdr:to>
      <xdr:col>3</xdr:col>
      <xdr:colOff>1104900</xdr:colOff>
      <xdr:row>11</xdr:row>
      <xdr:rowOff>133350</xdr:rowOff>
    </xdr:to>
    <xdr:sp>
      <xdr:nvSpPr>
        <xdr:cNvPr id="3" name="Line 2"/>
        <xdr:cNvSpPr>
          <a:spLocks noChangeShapeType="1"/>
        </xdr:cNvSpPr>
      </xdr:nvSpPr>
      <xdr:spPr>
        <a:xfrm flipH="1">
          <a:off x="3444240"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1377950</xdr:colOff>
      <xdr:row>9</xdr:row>
      <xdr:rowOff>104775</xdr:rowOff>
    </xdr:from>
    <xdr:to>
      <xdr:col>3</xdr:col>
      <xdr:colOff>1377950</xdr:colOff>
      <xdr:row>9</xdr:row>
      <xdr:rowOff>104775</xdr:rowOff>
    </xdr:to>
    <xdr:sp>
      <xdr:nvSpPr>
        <xdr:cNvPr id="4" name="Line 3"/>
        <xdr:cNvSpPr>
          <a:spLocks noChangeShapeType="1"/>
        </xdr:cNvSpPr>
      </xdr:nvSpPr>
      <xdr:spPr>
        <a:xfrm flipV="1">
          <a:off x="3717290"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571500</xdr:colOff>
      <xdr:row>5</xdr:row>
      <xdr:rowOff>114300</xdr:rowOff>
    </xdr:from>
    <xdr:to>
      <xdr:col>4</xdr:col>
      <xdr:colOff>19050</xdr:colOff>
      <xdr:row>5</xdr:row>
      <xdr:rowOff>114300</xdr:rowOff>
    </xdr:to>
    <xdr:sp>
      <xdr:nvSpPr>
        <xdr:cNvPr id="5" name="Line 4"/>
        <xdr:cNvSpPr>
          <a:spLocks noChangeShapeType="1"/>
        </xdr:cNvSpPr>
      </xdr:nvSpPr>
      <xdr:spPr>
        <a:xfrm>
          <a:off x="2910840" y="1123950"/>
          <a:ext cx="8343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828675</xdr:colOff>
      <xdr:row>5</xdr:row>
      <xdr:rowOff>114300</xdr:rowOff>
    </xdr:from>
    <xdr:to>
      <xdr:col>3</xdr:col>
      <xdr:colOff>828675</xdr:colOff>
      <xdr:row>7</xdr:row>
      <xdr:rowOff>95250</xdr:rowOff>
    </xdr:to>
    <xdr:sp>
      <xdr:nvSpPr>
        <xdr:cNvPr id="6" name="Line 6"/>
        <xdr:cNvSpPr>
          <a:spLocks noChangeShapeType="1"/>
        </xdr:cNvSpPr>
      </xdr:nvSpPr>
      <xdr:spPr>
        <a:xfrm>
          <a:off x="3168015"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819150</xdr:colOff>
      <xdr:row>6</xdr:row>
      <xdr:rowOff>85725</xdr:rowOff>
    </xdr:from>
    <xdr:to>
      <xdr:col>4</xdr:col>
      <xdr:colOff>9525</xdr:colOff>
      <xdr:row>6</xdr:row>
      <xdr:rowOff>85725</xdr:rowOff>
    </xdr:to>
    <xdr:sp>
      <xdr:nvSpPr>
        <xdr:cNvPr id="7" name="Line 7"/>
        <xdr:cNvSpPr>
          <a:spLocks noChangeShapeType="1"/>
        </xdr:cNvSpPr>
      </xdr:nvSpPr>
      <xdr:spPr>
        <a:xfrm>
          <a:off x="3158490" y="1123950"/>
          <a:ext cx="5772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819150</xdr:colOff>
      <xdr:row>7</xdr:row>
      <xdr:rowOff>85725</xdr:rowOff>
    </xdr:from>
    <xdr:to>
      <xdr:col>3</xdr:col>
      <xdr:colOff>1377950</xdr:colOff>
      <xdr:row>7</xdr:row>
      <xdr:rowOff>85725</xdr:rowOff>
    </xdr:to>
    <xdr:sp>
      <xdr:nvSpPr>
        <xdr:cNvPr id="8" name="Line 8"/>
        <xdr:cNvSpPr>
          <a:spLocks noChangeShapeType="1"/>
        </xdr:cNvSpPr>
      </xdr:nvSpPr>
      <xdr:spPr>
        <a:xfrm>
          <a:off x="3158490" y="1123950"/>
          <a:ext cx="5588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1247775</xdr:colOff>
      <xdr:row>20</xdr:row>
      <xdr:rowOff>133350</xdr:rowOff>
    </xdr:from>
    <xdr:to>
      <xdr:col>3</xdr:col>
      <xdr:colOff>1257301</xdr:colOff>
      <xdr:row>32</xdr:row>
      <xdr:rowOff>133350</xdr:rowOff>
    </xdr:to>
    <xdr:sp>
      <xdr:nvSpPr>
        <xdr:cNvPr id="9" name="Line 10"/>
        <xdr:cNvSpPr>
          <a:spLocks noChangeShapeType="1"/>
        </xdr:cNvSpPr>
      </xdr:nvSpPr>
      <xdr:spPr>
        <a:xfrm flipH="1">
          <a:off x="3587115"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26</xdr:row>
      <xdr:rowOff>114300</xdr:rowOff>
    </xdr:from>
    <xdr:to>
      <xdr:col>4</xdr:col>
      <xdr:colOff>0</xdr:colOff>
      <xdr:row>26</xdr:row>
      <xdr:rowOff>114300</xdr:rowOff>
    </xdr:to>
    <xdr:sp>
      <xdr:nvSpPr>
        <xdr:cNvPr id="10" name="Line 15"/>
        <xdr:cNvSpPr>
          <a:spLocks noChangeShapeType="1"/>
        </xdr:cNvSpPr>
      </xdr:nvSpPr>
      <xdr:spPr>
        <a:xfrm>
          <a:off x="3596640" y="1123950"/>
          <a:ext cx="1295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1266825</xdr:colOff>
      <xdr:row>21</xdr:row>
      <xdr:rowOff>95250</xdr:rowOff>
    </xdr:from>
    <xdr:to>
      <xdr:col>4</xdr:col>
      <xdr:colOff>19050</xdr:colOff>
      <xdr:row>21</xdr:row>
      <xdr:rowOff>95250</xdr:rowOff>
    </xdr:to>
    <xdr:sp>
      <xdr:nvSpPr>
        <xdr:cNvPr id="11" name="Line 16"/>
        <xdr:cNvSpPr>
          <a:spLocks noChangeShapeType="1"/>
        </xdr:cNvSpPr>
      </xdr:nvSpPr>
      <xdr:spPr>
        <a:xfrm>
          <a:off x="3606165" y="1123950"/>
          <a:ext cx="1390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323850</xdr:colOff>
      <xdr:row>20</xdr:row>
      <xdr:rowOff>114300</xdr:rowOff>
    </xdr:from>
    <xdr:to>
      <xdr:col>3</xdr:col>
      <xdr:colOff>1371600</xdr:colOff>
      <xdr:row>20</xdr:row>
      <xdr:rowOff>114300</xdr:rowOff>
    </xdr:to>
    <xdr:sp>
      <xdr:nvSpPr>
        <xdr:cNvPr id="12" name="Line 17"/>
        <xdr:cNvSpPr>
          <a:spLocks noChangeShapeType="1"/>
        </xdr:cNvSpPr>
      </xdr:nvSpPr>
      <xdr:spPr>
        <a:xfrm>
          <a:off x="2663190" y="1123950"/>
          <a:ext cx="10477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26</xdr:row>
      <xdr:rowOff>114300</xdr:rowOff>
    </xdr:from>
    <xdr:to>
      <xdr:col>4</xdr:col>
      <xdr:colOff>9525</xdr:colOff>
      <xdr:row>26</xdr:row>
      <xdr:rowOff>114300</xdr:rowOff>
    </xdr:to>
    <xdr:sp>
      <xdr:nvSpPr>
        <xdr:cNvPr id="13" name="Line 18"/>
        <xdr:cNvSpPr>
          <a:spLocks noChangeShapeType="1"/>
        </xdr:cNvSpPr>
      </xdr:nvSpPr>
      <xdr:spPr>
        <a:xfrm>
          <a:off x="3596640" y="1123950"/>
          <a:ext cx="1390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27</xdr:row>
      <xdr:rowOff>152400</xdr:rowOff>
    </xdr:from>
    <xdr:to>
      <xdr:col>4</xdr:col>
      <xdr:colOff>19050</xdr:colOff>
      <xdr:row>27</xdr:row>
      <xdr:rowOff>152400</xdr:rowOff>
    </xdr:to>
    <xdr:sp>
      <xdr:nvSpPr>
        <xdr:cNvPr id="14" name="Line 19"/>
        <xdr:cNvSpPr>
          <a:spLocks noChangeShapeType="1"/>
        </xdr:cNvSpPr>
      </xdr:nvSpPr>
      <xdr:spPr>
        <a:xfrm>
          <a:off x="3596640"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542925</xdr:colOff>
      <xdr:row>34</xdr:row>
      <xdr:rowOff>123825</xdr:rowOff>
    </xdr:from>
    <xdr:to>
      <xdr:col>3</xdr:col>
      <xdr:colOff>19050</xdr:colOff>
      <xdr:row>34</xdr:row>
      <xdr:rowOff>123825</xdr:rowOff>
    </xdr:to>
    <xdr:sp>
      <xdr:nvSpPr>
        <xdr:cNvPr id="15" name="Line 23"/>
        <xdr:cNvSpPr>
          <a:spLocks noChangeShapeType="1"/>
        </xdr:cNvSpPr>
      </xdr:nvSpPr>
      <xdr:spPr>
        <a:xfrm>
          <a:off x="1685925" y="1123950"/>
          <a:ext cx="6724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847725</xdr:colOff>
      <xdr:row>34</xdr:row>
      <xdr:rowOff>123825</xdr:rowOff>
    </xdr:from>
    <xdr:to>
      <xdr:col>2</xdr:col>
      <xdr:colOff>847725</xdr:colOff>
      <xdr:row>40</xdr:row>
      <xdr:rowOff>95250</xdr:rowOff>
    </xdr:to>
    <xdr:sp>
      <xdr:nvSpPr>
        <xdr:cNvPr id="16" name="Line 24"/>
        <xdr:cNvSpPr>
          <a:spLocks noChangeShapeType="1"/>
        </xdr:cNvSpPr>
      </xdr:nvSpPr>
      <xdr:spPr>
        <a:xfrm>
          <a:off x="1990725"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514350</xdr:colOff>
      <xdr:row>46</xdr:row>
      <xdr:rowOff>123825</xdr:rowOff>
    </xdr:from>
    <xdr:to>
      <xdr:col>4</xdr:col>
      <xdr:colOff>28575</xdr:colOff>
      <xdr:row>46</xdr:row>
      <xdr:rowOff>123825</xdr:rowOff>
    </xdr:to>
    <xdr:sp>
      <xdr:nvSpPr>
        <xdr:cNvPr id="17" name="Line 27"/>
        <xdr:cNvSpPr>
          <a:spLocks noChangeShapeType="1"/>
        </xdr:cNvSpPr>
      </xdr:nvSpPr>
      <xdr:spPr>
        <a:xfrm>
          <a:off x="2853690" y="1428750"/>
          <a:ext cx="9010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865910</xdr:colOff>
      <xdr:row>46</xdr:row>
      <xdr:rowOff>114301</xdr:rowOff>
    </xdr:from>
    <xdr:to>
      <xdr:col>2</xdr:col>
      <xdr:colOff>866776</xdr:colOff>
      <xdr:row>55</xdr:row>
      <xdr:rowOff>99581</xdr:rowOff>
    </xdr:to>
    <xdr:sp>
      <xdr:nvSpPr>
        <xdr:cNvPr id="18" name="Line 28"/>
        <xdr:cNvSpPr>
          <a:spLocks noChangeShapeType="1"/>
        </xdr:cNvSpPr>
      </xdr:nvSpPr>
      <xdr:spPr>
        <a:xfrm flipH="1">
          <a:off x="2008505" y="1419225"/>
          <a:ext cx="1270" cy="1442085"/>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55</xdr:row>
      <xdr:rowOff>95250</xdr:rowOff>
    </xdr:from>
    <xdr:to>
      <xdr:col>2</xdr:col>
      <xdr:colOff>1123950</xdr:colOff>
      <xdr:row>55</xdr:row>
      <xdr:rowOff>95250</xdr:rowOff>
    </xdr:to>
    <xdr:sp>
      <xdr:nvSpPr>
        <xdr:cNvPr id="19" name="Line 29"/>
        <xdr:cNvSpPr>
          <a:spLocks noChangeShapeType="1"/>
        </xdr:cNvSpPr>
      </xdr:nvSpPr>
      <xdr:spPr>
        <a:xfrm>
          <a:off x="2009775" y="2857500"/>
          <a:ext cx="2571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57</xdr:row>
      <xdr:rowOff>104775</xdr:rowOff>
    </xdr:from>
    <xdr:to>
      <xdr:col>2</xdr:col>
      <xdr:colOff>1190625</xdr:colOff>
      <xdr:row>57</xdr:row>
      <xdr:rowOff>104775</xdr:rowOff>
    </xdr:to>
    <xdr:sp>
      <xdr:nvSpPr>
        <xdr:cNvPr id="20" name="Line 35"/>
        <xdr:cNvSpPr>
          <a:spLocks noChangeShapeType="1"/>
        </xdr:cNvSpPr>
      </xdr:nvSpPr>
      <xdr:spPr>
        <a:xfrm>
          <a:off x="2009775" y="308610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552450</xdr:colOff>
      <xdr:row>55</xdr:row>
      <xdr:rowOff>114300</xdr:rowOff>
    </xdr:from>
    <xdr:to>
      <xdr:col>4</xdr:col>
      <xdr:colOff>38100</xdr:colOff>
      <xdr:row>55</xdr:row>
      <xdr:rowOff>114300</xdr:rowOff>
    </xdr:to>
    <xdr:sp>
      <xdr:nvSpPr>
        <xdr:cNvPr id="21" name="Line 36"/>
        <xdr:cNvSpPr>
          <a:spLocks noChangeShapeType="1"/>
        </xdr:cNvSpPr>
      </xdr:nvSpPr>
      <xdr:spPr>
        <a:xfrm>
          <a:off x="2891790" y="2876550"/>
          <a:ext cx="8724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1133475</xdr:colOff>
      <xdr:row>56</xdr:row>
      <xdr:rowOff>85725</xdr:rowOff>
    </xdr:from>
    <xdr:to>
      <xdr:col>4</xdr:col>
      <xdr:colOff>19050</xdr:colOff>
      <xdr:row>56</xdr:row>
      <xdr:rowOff>85725</xdr:rowOff>
    </xdr:to>
    <xdr:sp>
      <xdr:nvSpPr>
        <xdr:cNvPr id="22" name="Line 37"/>
        <xdr:cNvSpPr>
          <a:spLocks noChangeShapeType="1"/>
        </xdr:cNvSpPr>
      </xdr:nvSpPr>
      <xdr:spPr>
        <a:xfrm>
          <a:off x="3472815" y="3009900"/>
          <a:ext cx="2724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876300</xdr:colOff>
      <xdr:row>58</xdr:row>
      <xdr:rowOff>85725</xdr:rowOff>
    </xdr:from>
    <xdr:to>
      <xdr:col>3</xdr:col>
      <xdr:colOff>0</xdr:colOff>
      <xdr:row>58</xdr:row>
      <xdr:rowOff>85725</xdr:rowOff>
    </xdr:to>
    <xdr:sp>
      <xdr:nvSpPr>
        <xdr:cNvPr id="23" name="Line 39"/>
        <xdr:cNvSpPr>
          <a:spLocks noChangeShapeType="1"/>
        </xdr:cNvSpPr>
      </xdr:nvSpPr>
      <xdr:spPr>
        <a:xfrm>
          <a:off x="2019300" y="3086100"/>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885825</xdr:colOff>
      <xdr:row>59</xdr:row>
      <xdr:rowOff>85725</xdr:rowOff>
    </xdr:from>
    <xdr:to>
      <xdr:col>3</xdr:col>
      <xdr:colOff>9525</xdr:colOff>
      <xdr:row>59</xdr:row>
      <xdr:rowOff>85725</xdr:rowOff>
    </xdr:to>
    <xdr:sp>
      <xdr:nvSpPr>
        <xdr:cNvPr id="24" name="Line 40"/>
        <xdr:cNvSpPr>
          <a:spLocks noChangeShapeType="1"/>
        </xdr:cNvSpPr>
      </xdr:nvSpPr>
      <xdr:spPr>
        <a:xfrm>
          <a:off x="2028825" y="3086100"/>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514350</xdr:colOff>
      <xdr:row>5</xdr:row>
      <xdr:rowOff>104775</xdr:rowOff>
    </xdr:from>
    <xdr:to>
      <xdr:col>2</xdr:col>
      <xdr:colOff>1104900</xdr:colOff>
      <xdr:row>5</xdr:row>
      <xdr:rowOff>104775</xdr:rowOff>
    </xdr:to>
    <xdr:sp>
      <xdr:nvSpPr>
        <xdr:cNvPr id="25" name="Line 42"/>
        <xdr:cNvSpPr>
          <a:spLocks noChangeShapeType="1"/>
        </xdr:cNvSpPr>
      </xdr:nvSpPr>
      <xdr:spPr>
        <a:xfrm>
          <a:off x="1657350" y="1123950"/>
          <a:ext cx="590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5</xdr:row>
      <xdr:rowOff>123825</xdr:rowOff>
    </xdr:from>
    <xdr:to>
      <xdr:col>2</xdr:col>
      <xdr:colOff>866775</xdr:colOff>
      <xdr:row>30</xdr:row>
      <xdr:rowOff>104775</xdr:rowOff>
    </xdr:to>
    <xdr:sp>
      <xdr:nvSpPr>
        <xdr:cNvPr id="26" name="Line 43"/>
        <xdr:cNvSpPr>
          <a:spLocks noChangeShapeType="1"/>
        </xdr:cNvSpPr>
      </xdr:nvSpPr>
      <xdr:spPr>
        <a:xfrm>
          <a:off x="2000250"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1114425</xdr:colOff>
      <xdr:row>11</xdr:row>
      <xdr:rowOff>123825</xdr:rowOff>
    </xdr:from>
    <xdr:to>
      <xdr:col>3</xdr:col>
      <xdr:colOff>1371600</xdr:colOff>
      <xdr:row>11</xdr:row>
      <xdr:rowOff>123825</xdr:rowOff>
    </xdr:to>
    <xdr:sp>
      <xdr:nvSpPr>
        <xdr:cNvPr id="27" name="Line 46"/>
        <xdr:cNvSpPr>
          <a:spLocks noChangeShapeType="1"/>
        </xdr:cNvSpPr>
      </xdr:nvSpPr>
      <xdr:spPr>
        <a:xfrm>
          <a:off x="3453765" y="1123950"/>
          <a:ext cx="2571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1114425</xdr:colOff>
      <xdr:row>9</xdr:row>
      <xdr:rowOff>114300</xdr:rowOff>
    </xdr:from>
    <xdr:to>
      <xdr:col>3</xdr:col>
      <xdr:colOff>1371600</xdr:colOff>
      <xdr:row>9</xdr:row>
      <xdr:rowOff>114300</xdr:rowOff>
    </xdr:to>
    <xdr:sp>
      <xdr:nvSpPr>
        <xdr:cNvPr id="28" name="Line 47"/>
        <xdr:cNvSpPr>
          <a:spLocks noChangeShapeType="1"/>
        </xdr:cNvSpPr>
      </xdr:nvSpPr>
      <xdr:spPr>
        <a:xfrm>
          <a:off x="3453765" y="1123950"/>
          <a:ext cx="2571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13</xdr:row>
      <xdr:rowOff>85725</xdr:rowOff>
    </xdr:from>
    <xdr:to>
      <xdr:col>3</xdr:col>
      <xdr:colOff>0</xdr:colOff>
      <xdr:row>13</xdr:row>
      <xdr:rowOff>85725</xdr:rowOff>
    </xdr:to>
    <xdr:sp>
      <xdr:nvSpPr>
        <xdr:cNvPr id="29" name="Line 48"/>
        <xdr:cNvSpPr>
          <a:spLocks noChangeShapeType="1"/>
        </xdr:cNvSpPr>
      </xdr:nvSpPr>
      <xdr:spPr>
        <a:xfrm>
          <a:off x="2009775" y="1123950"/>
          <a:ext cx="3295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885825</xdr:colOff>
      <xdr:row>20</xdr:row>
      <xdr:rowOff>123825</xdr:rowOff>
    </xdr:from>
    <xdr:to>
      <xdr:col>3</xdr:col>
      <xdr:colOff>9525</xdr:colOff>
      <xdr:row>20</xdr:row>
      <xdr:rowOff>123825</xdr:rowOff>
    </xdr:to>
    <xdr:sp>
      <xdr:nvSpPr>
        <xdr:cNvPr id="30" name="Line 54"/>
        <xdr:cNvSpPr>
          <a:spLocks noChangeShapeType="1"/>
        </xdr:cNvSpPr>
      </xdr:nvSpPr>
      <xdr:spPr>
        <a:xfrm>
          <a:off x="2028825" y="1123950"/>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30</xdr:row>
      <xdr:rowOff>114300</xdr:rowOff>
    </xdr:from>
    <xdr:to>
      <xdr:col>2</xdr:col>
      <xdr:colOff>1181100</xdr:colOff>
      <xdr:row>30</xdr:row>
      <xdr:rowOff>114300</xdr:rowOff>
    </xdr:to>
    <xdr:sp>
      <xdr:nvSpPr>
        <xdr:cNvPr id="31" name="Line 56"/>
        <xdr:cNvSpPr>
          <a:spLocks noChangeShapeType="1"/>
        </xdr:cNvSpPr>
      </xdr:nvSpPr>
      <xdr:spPr>
        <a:xfrm>
          <a:off x="2000250"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161925</xdr:colOff>
      <xdr:row>5</xdr:row>
      <xdr:rowOff>114300</xdr:rowOff>
    </xdr:from>
    <xdr:to>
      <xdr:col>7</xdr:col>
      <xdr:colOff>923925</xdr:colOff>
      <xdr:row>5</xdr:row>
      <xdr:rowOff>114300</xdr:rowOff>
    </xdr:to>
    <xdr:sp>
      <xdr:nvSpPr>
        <xdr:cNvPr id="32" name="Line 59"/>
        <xdr:cNvSpPr>
          <a:spLocks noChangeShapeType="1"/>
        </xdr:cNvSpPr>
      </xdr:nvSpPr>
      <xdr:spPr>
        <a:xfrm>
          <a:off x="6181725" y="1123950"/>
          <a:ext cx="7620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5</xdr:row>
      <xdr:rowOff>123825</xdr:rowOff>
    </xdr:from>
    <xdr:to>
      <xdr:col>7</xdr:col>
      <xdr:colOff>552450</xdr:colOff>
      <xdr:row>19</xdr:row>
      <xdr:rowOff>123825</xdr:rowOff>
    </xdr:to>
    <xdr:sp>
      <xdr:nvSpPr>
        <xdr:cNvPr id="33" name="Line 60"/>
        <xdr:cNvSpPr>
          <a:spLocks noChangeShapeType="1"/>
        </xdr:cNvSpPr>
      </xdr:nvSpPr>
      <xdr:spPr>
        <a:xfrm>
          <a:off x="6543675" y="1123950"/>
          <a:ext cx="285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533400</xdr:colOff>
      <xdr:row>7</xdr:row>
      <xdr:rowOff>76200</xdr:rowOff>
    </xdr:from>
    <xdr:to>
      <xdr:col>7</xdr:col>
      <xdr:colOff>952500</xdr:colOff>
      <xdr:row>7</xdr:row>
      <xdr:rowOff>76200</xdr:rowOff>
    </xdr:to>
    <xdr:sp>
      <xdr:nvSpPr>
        <xdr:cNvPr id="34" name="Line 61"/>
        <xdr:cNvSpPr>
          <a:spLocks noChangeShapeType="1"/>
        </xdr:cNvSpPr>
      </xdr:nvSpPr>
      <xdr:spPr>
        <a:xfrm>
          <a:off x="6553200" y="1123950"/>
          <a:ext cx="4191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8</xdr:row>
      <xdr:rowOff>85725</xdr:rowOff>
    </xdr:from>
    <xdr:to>
      <xdr:col>7</xdr:col>
      <xdr:colOff>962025</xdr:colOff>
      <xdr:row>8</xdr:row>
      <xdr:rowOff>85725</xdr:rowOff>
    </xdr:to>
    <xdr:sp>
      <xdr:nvSpPr>
        <xdr:cNvPr id="35" name="Line 62"/>
        <xdr:cNvSpPr>
          <a:spLocks noChangeShapeType="1"/>
        </xdr:cNvSpPr>
      </xdr:nvSpPr>
      <xdr:spPr>
        <a:xfrm>
          <a:off x="6543675" y="1123950"/>
          <a:ext cx="4381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533400</xdr:colOff>
      <xdr:row>9</xdr:row>
      <xdr:rowOff>104775</xdr:rowOff>
    </xdr:from>
    <xdr:to>
      <xdr:col>7</xdr:col>
      <xdr:colOff>962025</xdr:colOff>
      <xdr:row>9</xdr:row>
      <xdr:rowOff>104775</xdr:rowOff>
    </xdr:to>
    <xdr:sp>
      <xdr:nvSpPr>
        <xdr:cNvPr id="36" name="Line 63"/>
        <xdr:cNvSpPr>
          <a:spLocks noChangeShapeType="1"/>
        </xdr:cNvSpPr>
      </xdr:nvSpPr>
      <xdr:spPr>
        <a:xfrm>
          <a:off x="6553200" y="1123950"/>
          <a:ext cx="4286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11</xdr:row>
      <xdr:rowOff>123825</xdr:rowOff>
    </xdr:from>
    <xdr:to>
      <xdr:col>7</xdr:col>
      <xdr:colOff>914400</xdr:colOff>
      <xdr:row>11</xdr:row>
      <xdr:rowOff>123825</xdr:rowOff>
    </xdr:to>
    <xdr:sp>
      <xdr:nvSpPr>
        <xdr:cNvPr id="37" name="Line 64"/>
        <xdr:cNvSpPr>
          <a:spLocks noChangeShapeType="1"/>
        </xdr:cNvSpPr>
      </xdr:nvSpPr>
      <xdr:spPr>
        <a:xfrm>
          <a:off x="6543675" y="1123950"/>
          <a:ext cx="390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552450</xdr:colOff>
      <xdr:row>17</xdr:row>
      <xdr:rowOff>95250</xdr:rowOff>
    </xdr:from>
    <xdr:to>
      <xdr:col>7</xdr:col>
      <xdr:colOff>962025</xdr:colOff>
      <xdr:row>17</xdr:row>
      <xdr:rowOff>95250</xdr:rowOff>
    </xdr:to>
    <xdr:sp>
      <xdr:nvSpPr>
        <xdr:cNvPr id="38" name="Line 65"/>
        <xdr:cNvSpPr>
          <a:spLocks noChangeShapeType="1"/>
        </xdr:cNvSpPr>
      </xdr:nvSpPr>
      <xdr:spPr>
        <a:xfrm>
          <a:off x="6572250" y="1123950"/>
          <a:ext cx="4095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561975</xdr:colOff>
      <xdr:row>14</xdr:row>
      <xdr:rowOff>95250</xdr:rowOff>
    </xdr:from>
    <xdr:to>
      <xdr:col>7</xdr:col>
      <xdr:colOff>952500</xdr:colOff>
      <xdr:row>14</xdr:row>
      <xdr:rowOff>95250</xdr:rowOff>
    </xdr:to>
    <xdr:sp>
      <xdr:nvSpPr>
        <xdr:cNvPr id="39" name="Line 67"/>
        <xdr:cNvSpPr>
          <a:spLocks noChangeShapeType="1"/>
        </xdr:cNvSpPr>
      </xdr:nvSpPr>
      <xdr:spPr>
        <a:xfrm>
          <a:off x="6581775" y="1123950"/>
          <a:ext cx="390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533400</xdr:colOff>
      <xdr:row>13</xdr:row>
      <xdr:rowOff>104775</xdr:rowOff>
    </xdr:from>
    <xdr:to>
      <xdr:col>7</xdr:col>
      <xdr:colOff>933450</xdr:colOff>
      <xdr:row>13</xdr:row>
      <xdr:rowOff>104775</xdr:rowOff>
    </xdr:to>
    <xdr:sp>
      <xdr:nvSpPr>
        <xdr:cNvPr id="40" name="Line 68"/>
        <xdr:cNvSpPr>
          <a:spLocks noChangeShapeType="1"/>
        </xdr:cNvSpPr>
      </xdr:nvSpPr>
      <xdr:spPr>
        <a:xfrm>
          <a:off x="6553200" y="1123950"/>
          <a:ext cx="4000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561975</xdr:colOff>
      <xdr:row>16</xdr:row>
      <xdr:rowOff>123825</xdr:rowOff>
    </xdr:from>
    <xdr:to>
      <xdr:col>7</xdr:col>
      <xdr:colOff>942975</xdr:colOff>
      <xdr:row>16</xdr:row>
      <xdr:rowOff>123825</xdr:rowOff>
    </xdr:to>
    <xdr:sp>
      <xdr:nvSpPr>
        <xdr:cNvPr id="41" name="Line 69"/>
        <xdr:cNvSpPr>
          <a:spLocks noChangeShapeType="1"/>
        </xdr:cNvSpPr>
      </xdr:nvSpPr>
      <xdr:spPr>
        <a:xfrm>
          <a:off x="6581775" y="1123950"/>
          <a:ext cx="3810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6</xdr:row>
      <xdr:rowOff>104775</xdr:rowOff>
    </xdr:from>
    <xdr:to>
      <xdr:col>7</xdr:col>
      <xdr:colOff>885825</xdr:colOff>
      <xdr:row>6</xdr:row>
      <xdr:rowOff>104775</xdr:rowOff>
    </xdr:to>
    <xdr:sp>
      <xdr:nvSpPr>
        <xdr:cNvPr id="42" name="Line 70"/>
        <xdr:cNvSpPr>
          <a:spLocks noChangeShapeType="1"/>
        </xdr:cNvSpPr>
      </xdr:nvSpPr>
      <xdr:spPr>
        <a:xfrm>
          <a:off x="6543675" y="1123950"/>
          <a:ext cx="3619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561975</xdr:colOff>
      <xdr:row>18</xdr:row>
      <xdr:rowOff>133350</xdr:rowOff>
    </xdr:from>
    <xdr:to>
      <xdr:col>7</xdr:col>
      <xdr:colOff>933450</xdr:colOff>
      <xdr:row>18</xdr:row>
      <xdr:rowOff>133350</xdr:rowOff>
    </xdr:to>
    <xdr:sp>
      <xdr:nvSpPr>
        <xdr:cNvPr id="43" name="Line 72"/>
        <xdr:cNvSpPr>
          <a:spLocks noChangeShapeType="1"/>
        </xdr:cNvSpPr>
      </xdr:nvSpPr>
      <xdr:spPr>
        <a:xfrm>
          <a:off x="6581775" y="1123950"/>
          <a:ext cx="3714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571500</xdr:colOff>
      <xdr:row>19</xdr:row>
      <xdr:rowOff>123825</xdr:rowOff>
    </xdr:from>
    <xdr:to>
      <xdr:col>7</xdr:col>
      <xdr:colOff>952500</xdr:colOff>
      <xdr:row>19</xdr:row>
      <xdr:rowOff>123825</xdr:rowOff>
    </xdr:to>
    <xdr:sp>
      <xdr:nvSpPr>
        <xdr:cNvPr id="44" name="Line 73"/>
        <xdr:cNvSpPr>
          <a:spLocks noChangeShapeType="1"/>
        </xdr:cNvSpPr>
      </xdr:nvSpPr>
      <xdr:spPr>
        <a:xfrm>
          <a:off x="6591300" y="1123950"/>
          <a:ext cx="3810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6</xdr:col>
      <xdr:colOff>368300</xdr:colOff>
      <xdr:row>22</xdr:row>
      <xdr:rowOff>104775</xdr:rowOff>
    </xdr:from>
    <xdr:to>
      <xdr:col>6</xdr:col>
      <xdr:colOff>368300</xdr:colOff>
      <xdr:row>22</xdr:row>
      <xdr:rowOff>104775</xdr:rowOff>
    </xdr:to>
    <xdr:sp>
      <xdr:nvSpPr>
        <xdr:cNvPr id="45" name="Line 75"/>
        <xdr:cNvSpPr>
          <a:spLocks noChangeShapeType="1"/>
        </xdr:cNvSpPr>
      </xdr:nvSpPr>
      <xdr:spPr>
        <a:xfrm>
          <a:off x="6019800"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22</xdr:row>
      <xdr:rowOff>95250</xdr:rowOff>
    </xdr:from>
    <xdr:to>
      <xdr:col>7</xdr:col>
      <xdr:colOff>533400</xdr:colOff>
      <xdr:row>29</xdr:row>
      <xdr:rowOff>123825</xdr:rowOff>
    </xdr:to>
    <xdr:sp>
      <xdr:nvSpPr>
        <xdr:cNvPr id="46" name="Line 76"/>
        <xdr:cNvSpPr>
          <a:spLocks noChangeShapeType="1"/>
        </xdr:cNvSpPr>
      </xdr:nvSpPr>
      <xdr:spPr>
        <a:xfrm>
          <a:off x="6543675"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523875</xdr:colOff>
      <xdr:row>23</xdr:row>
      <xdr:rowOff>76200</xdr:rowOff>
    </xdr:from>
    <xdr:to>
      <xdr:col>7</xdr:col>
      <xdr:colOff>942975</xdr:colOff>
      <xdr:row>23</xdr:row>
      <xdr:rowOff>76200</xdr:rowOff>
    </xdr:to>
    <xdr:sp>
      <xdr:nvSpPr>
        <xdr:cNvPr id="47" name="Line 77"/>
        <xdr:cNvSpPr>
          <a:spLocks noChangeShapeType="1"/>
        </xdr:cNvSpPr>
      </xdr:nvSpPr>
      <xdr:spPr>
        <a:xfrm>
          <a:off x="6543675" y="1123950"/>
          <a:ext cx="4191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514350</xdr:colOff>
      <xdr:row>24</xdr:row>
      <xdr:rowOff>85725</xdr:rowOff>
    </xdr:from>
    <xdr:to>
      <xdr:col>7</xdr:col>
      <xdr:colOff>952500</xdr:colOff>
      <xdr:row>24</xdr:row>
      <xdr:rowOff>85725</xdr:rowOff>
    </xdr:to>
    <xdr:sp>
      <xdr:nvSpPr>
        <xdr:cNvPr id="48" name="Line 78"/>
        <xdr:cNvSpPr>
          <a:spLocks noChangeShapeType="1"/>
        </xdr:cNvSpPr>
      </xdr:nvSpPr>
      <xdr:spPr>
        <a:xfrm>
          <a:off x="6534150" y="1123950"/>
          <a:ext cx="4381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542925</xdr:colOff>
      <xdr:row>29</xdr:row>
      <xdr:rowOff>114300</xdr:rowOff>
    </xdr:from>
    <xdr:to>
      <xdr:col>7</xdr:col>
      <xdr:colOff>933450</xdr:colOff>
      <xdr:row>29</xdr:row>
      <xdr:rowOff>114300</xdr:rowOff>
    </xdr:to>
    <xdr:sp>
      <xdr:nvSpPr>
        <xdr:cNvPr id="49" name="Line 80"/>
        <xdr:cNvSpPr>
          <a:spLocks noChangeShapeType="1"/>
        </xdr:cNvSpPr>
      </xdr:nvSpPr>
      <xdr:spPr>
        <a:xfrm>
          <a:off x="6562725" y="1123950"/>
          <a:ext cx="390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552450</xdr:colOff>
      <xdr:row>27</xdr:row>
      <xdr:rowOff>142875</xdr:rowOff>
    </xdr:from>
    <xdr:to>
      <xdr:col>7</xdr:col>
      <xdr:colOff>942975</xdr:colOff>
      <xdr:row>27</xdr:row>
      <xdr:rowOff>142875</xdr:rowOff>
    </xdr:to>
    <xdr:sp>
      <xdr:nvSpPr>
        <xdr:cNvPr id="50" name="Line 81"/>
        <xdr:cNvSpPr>
          <a:spLocks noChangeShapeType="1"/>
        </xdr:cNvSpPr>
      </xdr:nvSpPr>
      <xdr:spPr>
        <a:xfrm>
          <a:off x="6572250" y="1123950"/>
          <a:ext cx="390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514350</xdr:colOff>
      <xdr:row>25</xdr:row>
      <xdr:rowOff>85725</xdr:rowOff>
    </xdr:from>
    <xdr:to>
      <xdr:col>7</xdr:col>
      <xdr:colOff>952500</xdr:colOff>
      <xdr:row>25</xdr:row>
      <xdr:rowOff>85725</xdr:rowOff>
    </xdr:to>
    <xdr:sp>
      <xdr:nvSpPr>
        <xdr:cNvPr id="51" name="Line 84"/>
        <xdr:cNvSpPr>
          <a:spLocks noChangeShapeType="1"/>
        </xdr:cNvSpPr>
      </xdr:nvSpPr>
      <xdr:spPr>
        <a:xfrm>
          <a:off x="6534150" y="1123950"/>
          <a:ext cx="4381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1377950</xdr:colOff>
      <xdr:row>11</xdr:row>
      <xdr:rowOff>123825</xdr:rowOff>
    </xdr:from>
    <xdr:to>
      <xdr:col>3</xdr:col>
      <xdr:colOff>1377950</xdr:colOff>
      <xdr:row>11</xdr:row>
      <xdr:rowOff>123825</xdr:rowOff>
    </xdr:to>
    <xdr:sp>
      <xdr:nvSpPr>
        <xdr:cNvPr id="52" name="Line 86"/>
        <xdr:cNvSpPr>
          <a:spLocks noChangeShapeType="1"/>
        </xdr:cNvSpPr>
      </xdr:nvSpPr>
      <xdr:spPr>
        <a:xfrm flipV="1">
          <a:off x="3717290" y="112395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1266825</xdr:colOff>
      <xdr:row>22</xdr:row>
      <xdr:rowOff>114300</xdr:rowOff>
    </xdr:from>
    <xdr:to>
      <xdr:col>4</xdr:col>
      <xdr:colOff>0</xdr:colOff>
      <xdr:row>22</xdr:row>
      <xdr:rowOff>114300</xdr:rowOff>
    </xdr:to>
    <xdr:sp>
      <xdr:nvSpPr>
        <xdr:cNvPr id="53" name="Line 89"/>
        <xdr:cNvSpPr>
          <a:spLocks noChangeShapeType="1"/>
        </xdr:cNvSpPr>
      </xdr:nvSpPr>
      <xdr:spPr>
        <a:xfrm>
          <a:off x="3606165" y="1123950"/>
          <a:ext cx="1200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1019175</xdr:colOff>
      <xdr:row>34</xdr:row>
      <xdr:rowOff>133350</xdr:rowOff>
    </xdr:from>
    <xdr:to>
      <xdr:col>4</xdr:col>
      <xdr:colOff>28575</xdr:colOff>
      <xdr:row>34</xdr:row>
      <xdr:rowOff>133350</xdr:rowOff>
    </xdr:to>
    <xdr:sp>
      <xdr:nvSpPr>
        <xdr:cNvPr id="54" name="Line 95"/>
        <xdr:cNvSpPr>
          <a:spLocks noChangeShapeType="1"/>
        </xdr:cNvSpPr>
      </xdr:nvSpPr>
      <xdr:spPr>
        <a:xfrm>
          <a:off x="3358515" y="1123950"/>
          <a:ext cx="3962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1190625</xdr:colOff>
      <xdr:row>35</xdr:row>
      <xdr:rowOff>104775</xdr:rowOff>
    </xdr:from>
    <xdr:to>
      <xdr:col>4</xdr:col>
      <xdr:colOff>19050</xdr:colOff>
      <xdr:row>35</xdr:row>
      <xdr:rowOff>104775</xdr:rowOff>
    </xdr:to>
    <xdr:sp>
      <xdr:nvSpPr>
        <xdr:cNvPr id="55" name="Line 96"/>
        <xdr:cNvSpPr>
          <a:spLocks noChangeShapeType="1"/>
        </xdr:cNvSpPr>
      </xdr:nvSpPr>
      <xdr:spPr>
        <a:xfrm flipV="1">
          <a:off x="3529965" y="1123950"/>
          <a:ext cx="2152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1181100</xdr:colOff>
      <xdr:row>36</xdr:row>
      <xdr:rowOff>123825</xdr:rowOff>
    </xdr:from>
    <xdr:to>
      <xdr:col>4</xdr:col>
      <xdr:colOff>9525</xdr:colOff>
      <xdr:row>36</xdr:row>
      <xdr:rowOff>123825</xdr:rowOff>
    </xdr:to>
    <xdr:sp>
      <xdr:nvSpPr>
        <xdr:cNvPr id="56" name="Line 97"/>
        <xdr:cNvSpPr>
          <a:spLocks noChangeShapeType="1"/>
        </xdr:cNvSpPr>
      </xdr:nvSpPr>
      <xdr:spPr>
        <a:xfrm flipV="1">
          <a:off x="3520440" y="1123950"/>
          <a:ext cx="2152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1181100</xdr:colOff>
      <xdr:row>34</xdr:row>
      <xdr:rowOff>142875</xdr:rowOff>
    </xdr:from>
    <xdr:to>
      <xdr:col>3</xdr:col>
      <xdr:colOff>1190625</xdr:colOff>
      <xdr:row>36</xdr:row>
      <xdr:rowOff>142875</xdr:rowOff>
    </xdr:to>
    <xdr:sp>
      <xdr:nvSpPr>
        <xdr:cNvPr id="57" name="Line 98"/>
        <xdr:cNvSpPr>
          <a:spLocks noChangeShapeType="1"/>
        </xdr:cNvSpPr>
      </xdr:nvSpPr>
      <xdr:spPr>
        <a:xfrm flipH="1">
          <a:off x="3520440"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1123950</xdr:colOff>
      <xdr:row>46</xdr:row>
      <xdr:rowOff>133350</xdr:rowOff>
    </xdr:from>
    <xdr:to>
      <xdr:col>3</xdr:col>
      <xdr:colOff>1133475</xdr:colOff>
      <xdr:row>54</xdr:row>
      <xdr:rowOff>114300</xdr:rowOff>
    </xdr:to>
    <xdr:sp>
      <xdr:nvSpPr>
        <xdr:cNvPr id="58" name="Line 100"/>
        <xdr:cNvSpPr>
          <a:spLocks noChangeShapeType="1"/>
        </xdr:cNvSpPr>
      </xdr:nvSpPr>
      <xdr:spPr>
        <a:xfrm flipH="1">
          <a:off x="3463290" y="1438275"/>
          <a:ext cx="9525" cy="127635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1200150</xdr:colOff>
      <xdr:row>38</xdr:row>
      <xdr:rowOff>114300</xdr:rowOff>
    </xdr:from>
    <xdr:to>
      <xdr:col>3</xdr:col>
      <xdr:colOff>9525</xdr:colOff>
      <xdr:row>38</xdr:row>
      <xdr:rowOff>114300</xdr:rowOff>
    </xdr:to>
    <xdr:sp>
      <xdr:nvSpPr>
        <xdr:cNvPr id="59" name="Line 103"/>
        <xdr:cNvSpPr>
          <a:spLocks noChangeShapeType="1"/>
        </xdr:cNvSpPr>
      </xdr:nvSpPr>
      <xdr:spPr>
        <a:xfrm>
          <a:off x="2339340"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1371600</xdr:colOff>
      <xdr:row>37</xdr:row>
      <xdr:rowOff>104775</xdr:rowOff>
    </xdr:from>
    <xdr:to>
      <xdr:col>4</xdr:col>
      <xdr:colOff>0</xdr:colOff>
      <xdr:row>37</xdr:row>
      <xdr:rowOff>104775</xdr:rowOff>
    </xdr:to>
    <xdr:sp>
      <xdr:nvSpPr>
        <xdr:cNvPr id="60" name="Line 108"/>
        <xdr:cNvSpPr>
          <a:spLocks noChangeShapeType="1"/>
        </xdr:cNvSpPr>
      </xdr:nvSpPr>
      <xdr:spPr>
        <a:xfrm>
          <a:off x="3710940" y="1123950"/>
          <a:ext cx="152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847725</xdr:colOff>
      <xdr:row>8</xdr:row>
      <xdr:rowOff>133350</xdr:rowOff>
    </xdr:from>
    <xdr:to>
      <xdr:col>2</xdr:col>
      <xdr:colOff>1104900</xdr:colOff>
      <xdr:row>8</xdr:row>
      <xdr:rowOff>133350</xdr:rowOff>
    </xdr:to>
    <xdr:sp>
      <xdr:nvSpPr>
        <xdr:cNvPr id="61" name="Line 109"/>
        <xdr:cNvSpPr>
          <a:spLocks noChangeShapeType="1"/>
        </xdr:cNvSpPr>
      </xdr:nvSpPr>
      <xdr:spPr>
        <a:xfrm>
          <a:off x="1990725" y="1123950"/>
          <a:ext cx="2571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1266825</xdr:colOff>
      <xdr:row>23</xdr:row>
      <xdr:rowOff>104775</xdr:rowOff>
    </xdr:from>
    <xdr:to>
      <xdr:col>4</xdr:col>
      <xdr:colOff>0</xdr:colOff>
      <xdr:row>23</xdr:row>
      <xdr:rowOff>104775</xdr:rowOff>
    </xdr:to>
    <xdr:sp>
      <xdr:nvSpPr>
        <xdr:cNvPr id="62" name="Line 118"/>
        <xdr:cNvSpPr>
          <a:spLocks noChangeShapeType="1"/>
        </xdr:cNvSpPr>
      </xdr:nvSpPr>
      <xdr:spPr>
        <a:xfrm>
          <a:off x="3606165" y="1123950"/>
          <a:ext cx="1200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1266825</xdr:colOff>
      <xdr:row>24</xdr:row>
      <xdr:rowOff>104775</xdr:rowOff>
    </xdr:from>
    <xdr:to>
      <xdr:col>4</xdr:col>
      <xdr:colOff>0</xdr:colOff>
      <xdr:row>24</xdr:row>
      <xdr:rowOff>104775</xdr:rowOff>
    </xdr:to>
    <xdr:sp>
      <xdr:nvSpPr>
        <xdr:cNvPr id="63" name="Line 119"/>
        <xdr:cNvSpPr>
          <a:spLocks noChangeShapeType="1"/>
        </xdr:cNvSpPr>
      </xdr:nvSpPr>
      <xdr:spPr>
        <a:xfrm>
          <a:off x="3606165" y="1123950"/>
          <a:ext cx="1200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1276350</xdr:colOff>
      <xdr:row>25</xdr:row>
      <xdr:rowOff>114300</xdr:rowOff>
    </xdr:from>
    <xdr:to>
      <xdr:col>4</xdr:col>
      <xdr:colOff>9525</xdr:colOff>
      <xdr:row>25</xdr:row>
      <xdr:rowOff>114300</xdr:rowOff>
    </xdr:to>
    <xdr:sp>
      <xdr:nvSpPr>
        <xdr:cNvPr id="64" name="Line 120"/>
        <xdr:cNvSpPr>
          <a:spLocks noChangeShapeType="1"/>
        </xdr:cNvSpPr>
      </xdr:nvSpPr>
      <xdr:spPr>
        <a:xfrm>
          <a:off x="3615690" y="1123950"/>
          <a:ext cx="1200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1377950</xdr:colOff>
      <xdr:row>40</xdr:row>
      <xdr:rowOff>114300</xdr:rowOff>
    </xdr:from>
    <xdr:to>
      <xdr:col>4</xdr:col>
      <xdr:colOff>9525</xdr:colOff>
      <xdr:row>40</xdr:row>
      <xdr:rowOff>114300</xdr:rowOff>
    </xdr:to>
    <xdr:sp>
      <xdr:nvSpPr>
        <xdr:cNvPr id="65" name="Line 128"/>
        <xdr:cNvSpPr>
          <a:spLocks noChangeShapeType="1"/>
        </xdr:cNvSpPr>
      </xdr:nvSpPr>
      <xdr:spPr>
        <a:xfrm>
          <a:off x="3717290" y="1123950"/>
          <a:ext cx="184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1371600</xdr:colOff>
      <xdr:row>39</xdr:row>
      <xdr:rowOff>104775</xdr:rowOff>
    </xdr:from>
    <xdr:to>
      <xdr:col>4</xdr:col>
      <xdr:colOff>0</xdr:colOff>
      <xdr:row>39</xdr:row>
      <xdr:rowOff>104775</xdr:rowOff>
    </xdr:to>
    <xdr:sp>
      <xdr:nvSpPr>
        <xdr:cNvPr id="66" name="Line 129"/>
        <xdr:cNvSpPr>
          <a:spLocks noChangeShapeType="1"/>
        </xdr:cNvSpPr>
      </xdr:nvSpPr>
      <xdr:spPr>
        <a:xfrm>
          <a:off x="3710940" y="1123950"/>
          <a:ext cx="152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14</xdr:row>
      <xdr:rowOff>114300</xdr:rowOff>
    </xdr:from>
    <xdr:to>
      <xdr:col>3</xdr:col>
      <xdr:colOff>0</xdr:colOff>
      <xdr:row>14</xdr:row>
      <xdr:rowOff>114300</xdr:rowOff>
    </xdr:to>
    <xdr:sp>
      <xdr:nvSpPr>
        <xdr:cNvPr id="67" name="Line 130"/>
        <xdr:cNvSpPr>
          <a:spLocks noChangeShapeType="1"/>
        </xdr:cNvSpPr>
      </xdr:nvSpPr>
      <xdr:spPr>
        <a:xfrm>
          <a:off x="2000250" y="1123950"/>
          <a:ext cx="3390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16</xdr:row>
      <xdr:rowOff>123825</xdr:rowOff>
    </xdr:from>
    <xdr:to>
      <xdr:col>3</xdr:col>
      <xdr:colOff>0</xdr:colOff>
      <xdr:row>16</xdr:row>
      <xdr:rowOff>123825</xdr:rowOff>
    </xdr:to>
    <xdr:sp>
      <xdr:nvSpPr>
        <xdr:cNvPr id="68" name="Line 131"/>
        <xdr:cNvSpPr>
          <a:spLocks noChangeShapeType="1"/>
        </xdr:cNvSpPr>
      </xdr:nvSpPr>
      <xdr:spPr>
        <a:xfrm>
          <a:off x="2000250" y="1123950"/>
          <a:ext cx="3390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17</xdr:row>
      <xdr:rowOff>95250</xdr:rowOff>
    </xdr:from>
    <xdr:to>
      <xdr:col>3</xdr:col>
      <xdr:colOff>9525</xdr:colOff>
      <xdr:row>17</xdr:row>
      <xdr:rowOff>95250</xdr:rowOff>
    </xdr:to>
    <xdr:sp>
      <xdr:nvSpPr>
        <xdr:cNvPr id="69" name="Line 132"/>
        <xdr:cNvSpPr>
          <a:spLocks noChangeShapeType="1"/>
        </xdr:cNvSpPr>
      </xdr:nvSpPr>
      <xdr:spPr>
        <a:xfrm>
          <a:off x="2009775" y="1123950"/>
          <a:ext cx="3390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18</xdr:row>
      <xdr:rowOff>123825</xdr:rowOff>
    </xdr:from>
    <xdr:to>
      <xdr:col>3</xdr:col>
      <xdr:colOff>9525</xdr:colOff>
      <xdr:row>18</xdr:row>
      <xdr:rowOff>123825</xdr:rowOff>
    </xdr:to>
    <xdr:sp>
      <xdr:nvSpPr>
        <xdr:cNvPr id="70" name="Line 133"/>
        <xdr:cNvSpPr>
          <a:spLocks noChangeShapeType="1"/>
        </xdr:cNvSpPr>
      </xdr:nvSpPr>
      <xdr:spPr>
        <a:xfrm>
          <a:off x="2009775" y="1123950"/>
          <a:ext cx="3390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876300</xdr:colOff>
      <xdr:row>19</xdr:row>
      <xdr:rowOff>104775</xdr:rowOff>
    </xdr:from>
    <xdr:to>
      <xdr:col>3</xdr:col>
      <xdr:colOff>19050</xdr:colOff>
      <xdr:row>19</xdr:row>
      <xdr:rowOff>104775</xdr:rowOff>
    </xdr:to>
    <xdr:sp>
      <xdr:nvSpPr>
        <xdr:cNvPr id="71" name="Line 134"/>
        <xdr:cNvSpPr>
          <a:spLocks noChangeShapeType="1"/>
        </xdr:cNvSpPr>
      </xdr:nvSpPr>
      <xdr:spPr>
        <a:xfrm>
          <a:off x="2019300" y="1123950"/>
          <a:ext cx="3390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29</xdr:row>
      <xdr:rowOff>95250</xdr:rowOff>
    </xdr:from>
    <xdr:to>
      <xdr:col>2</xdr:col>
      <xdr:colOff>1190625</xdr:colOff>
      <xdr:row>29</xdr:row>
      <xdr:rowOff>95250</xdr:rowOff>
    </xdr:to>
    <xdr:sp>
      <xdr:nvSpPr>
        <xdr:cNvPr id="72" name="Line 135"/>
        <xdr:cNvSpPr>
          <a:spLocks noChangeShapeType="1"/>
        </xdr:cNvSpPr>
      </xdr:nvSpPr>
      <xdr:spPr>
        <a:xfrm>
          <a:off x="2009775"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37</xdr:row>
      <xdr:rowOff>114300</xdr:rowOff>
    </xdr:from>
    <xdr:to>
      <xdr:col>2</xdr:col>
      <xdr:colOff>1181100</xdr:colOff>
      <xdr:row>37</xdr:row>
      <xdr:rowOff>114300</xdr:rowOff>
    </xdr:to>
    <xdr:sp>
      <xdr:nvSpPr>
        <xdr:cNvPr id="73" name="Line 136"/>
        <xdr:cNvSpPr>
          <a:spLocks noChangeShapeType="1"/>
        </xdr:cNvSpPr>
      </xdr:nvSpPr>
      <xdr:spPr>
        <a:xfrm>
          <a:off x="2000250"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38</xdr:row>
      <xdr:rowOff>104775</xdr:rowOff>
    </xdr:from>
    <xdr:to>
      <xdr:col>2</xdr:col>
      <xdr:colOff>1181100</xdr:colOff>
      <xdr:row>38</xdr:row>
      <xdr:rowOff>104775</xdr:rowOff>
    </xdr:to>
    <xdr:sp>
      <xdr:nvSpPr>
        <xdr:cNvPr id="74" name="Line 137"/>
        <xdr:cNvSpPr>
          <a:spLocks noChangeShapeType="1"/>
        </xdr:cNvSpPr>
      </xdr:nvSpPr>
      <xdr:spPr>
        <a:xfrm>
          <a:off x="2000250"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39</xdr:row>
      <xdr:rowOff>95250</xdr:rowOff>
    </xdr:from>
    <xdr:to>
      <xdr:col>2</xdr:col>
      <xdr:colOff>1181100</xdr:colOff>
      <xdr:row>39</xdr:row>
      <xdr:rowOff>95250</xdr:rowOff>
    </xdr:to>
    <xdr:sp>
      <xdr:nvSpPr>
        <xdr:cNvPr id="75" name="Line 138"/>
        <xdr:cNvSpPr>
          <a:spLocks noChangeShapeType="1"/>
        </xdr:cNvSpPr>
      </xdr:nvSpPr>
      <xdr:spPr>
        <a:xfrm>
          <a:off x="2000250"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847725</xdr:colOff>
      <xdr:row>40</xdr:row>
      <xdr:rowOff>95250</xdr:rowOff>
    </xdr:from>
    <xdr:to>
      <xdr:col>2</xdr:col>
      <xdr:colOff>1171575</xdr:colOff>
      <xdr:row>40</xdr:row>
      <xdr:rowOff>95250</xdr:rowOff>
    </xdr:to>
    <xdr:sp>
      <xdr:nvSpPr>
        <xdr:cNvPr id="76" name="Line 139"/>
        <xdr:cNvSpPr>
          <a:spLocks noChangeShapeType="1"/>
        </xdr:cNvSpPr>
      </xdr:nvSpPr>
      <xdr:spPr>
        <a:xfrm>
          <a:off x="1990725"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600075</xdr:colOff>
      <xdr:row>46</xdr:row>
      <xdr:rowOff>104775</xdr:rowOff>
    </xdr:from>
    <xdr:to>
      <xdr:col>3</xdr:col>
      <xdr:colOff>19050</xdr:colOff>
      <xdr:row>46</xdr:row>
      <xdr:rowOff>104775</xdr:rowOff>
    </xdr:to>
    <xdr:sp>
      <xdr:nvSpPr>
        <xdr:cNvPr id="77" name="Line 140"/>
        <xdr:cNvSpPr>
          <a:spLocks noChangeShapeType="1"/>
        </xdr:cNvSpPr>
      </xdr:nvSpPr>
      <xdr:spPr>
        <a:xfrm>
          <a:off x="1743075" y="1409700"/>
          <a:ext cx="6153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47</xdr:row>
      <xdr:rowOff>123825</xdr:rowOff>
    </xdr:from>
    <xdr:to>
      <xdr:col>3</xdr:col>
      <xdr:colOff>1352550</xdr:colOff>
      <xdr:row>47</xdr:row>
      <xdr:rowOff>123825</xdr:rowOff>
    </xdr:to>
    <xdr:sp>
      <xdr:nvSpPr>
        <xdr:cNvPr id="78" name="Line 141"/>
        <xdr:cNvSpPr>
          <a:spLocks noChangeShapeType="1"/>
        </xdr:cNvSpPr>
      </xdr:nvSpPr>
      <xdr:spPr>
        <a:xfrm flipV="1">
          <a:off x="3482340" y="1590675"/>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1133475</xdr:colOff>
      <xdr:row>48</xdr:row>
      <xdr:rowOff>114300</xdr:rowOff>
    </xdr:from>
    <xdr:to>
      <xdr:col>3</xdr:col>
      <xdr:colOff>1343025</xdr:colOff>
      <xdr:row>48</xdr:row>
      <xdr:rowOff>114300</xdr:rowOff>
    </xdr:to>
    <xdr:sp>
      <xdr:nvSpPr>
        <xdr:cNvPr id="79" name="Line 142"/>
        <xdr:cNvSpPr>
          <a:spLocks noChangeShapeType="1"/>
        </xdr:cNvSpPr>
      </xdr:nvSpPr>
      <xdr:spPr>
        <a:xfrm flipV="1">
          <a:off x="3472815" y="1743075"/>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50</xdr:row>
      <xdr:rowOff>104775</xdr:rowOff>
    </xdr:from>
    <xdr:to>
      <xdr:col>3</xdr:col>
      <xdr:colOff>1352550</xdr:colOff>
      <xdr:row>50</xdr:row>
      <xdr:rowOff>104775</xdr:rowOff>
    </xdr:to>
    <xdr:sp>
      <xdr:nvSpPr>
        <xdr:cNvPr id="80" name="Line 143"/>
        <xdr:cNvSpPr>
          <a:spLocks noChangeShapeType="1"/>
        </xdr:cNvSpPr>
      </xdr:nvSpPr>
      <xdr:spPr>
        <a:xfrm flipV="1">
          <a:off x="3482340" y="205740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51</xdr:row>
      <xdr:rowOff>104775</xdr:rowOff>
    </xdr:from>
    <xdr:to>
      <xdr:col>3</xdr:col>
      <xdr:colOff>1352550</xdr:colOff>
      <xdr:row>51</xdr:row>
      <xdr:rowOff>104775</xdr:rowOff>
    </xdr:to>
    <xdr:sp>
      <xdr:nvSpPr>
        <xdr:cNvPr id="81" name="Line 144"/>
        <xdr:cNvSpPr>
          <a:spLocks noChangeShapeType="1"/>
        </xdr:cNvSpPr>
      </xdr:nvSpPr>
      <xdr:spPr>
        <a:xfrm flipV="1">
          <a:off x="3482340" y="2219325"/>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52</xdr:row>
      <xdr:rowOff>104775</xdr:rowOff>
    </xdr:from>
    <xdr:to>
      <xdr:col>3</xdr:col>
      <xdr:colOff>1352550</xdr:colOff>
      <xdr:row>52</xdr:row>
      <xdr:rowOff>104775</xdr:rowOff>
    </xdr:to>
    <xdr:sp>
      <xdr:nvSpPr>
        <xdr:cNvPr id="82" name="Line 145"/>
        <xdr:cNvSpPr>
          <a:spLocks noChangeShapeType="1"/>
        </xdr:cNvSpPr>
      </xdr:nvSpPr>
      <xdr:spPr>
        <a:xfrm flipV="1">
          <a:off x="3482340" y="238125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53</xdr:row>
      <xdr:rowOff>152400</xdr:rowOff>
    </xdr:from>
    <xdr:to>
      <xdr:col>3</xdr:col>
      <xdr:colOff>1352550</xdr:colOff>
      <xdr:row>53</xdr:row>
      <xdr:rowOff>152400</xdr:rowOff>
    </xdr:to>
    <xdr:sp>
      <xdr:nvSpPr>
        <xdr:cNvPr id="83" name="Line 146"/>
        <xdr:cNvSpPr>
          <a:spLocks noChangeShapeType="1"/>
        </xdr:cNvSpPr>
      </xdr:nvSpPr>
      <xdr:spPr>
        <a:xfrm flipV="1">
          <a:off x="3482340" y="259080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1123950</xdr:colOff>
      <xdr:row>55</xdr:row>
      <xdr:rowOff>114300</xdr:rowOff>
    </xdr:from>
    <xdr:to>
      <xdr:col>3</xdr:col>
      <xdr:colOff>1133475</xdr:colOff>
      <xdr:row>56</xdr:row>
      <xdr:rowOff>85725</xdr:rowOff>
    </xdr:to>
    <xdr:sp>
      <xdr:nvSpPr>
        <xdr:cNvPr id="84" name="Line 147"/>
        <xdr:cNvSpPr>
          <a:spLocks noChangeShapeType="1"/>
        </xdr:cNvSpPr>
      </xdr:nvSpPr>
      <xdr:spPr>
        <a:xfrm flipH="1">
          <a:off x="3463290" y="2876550"/>
          <a:ext cx="9525" cy="13335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885825</xdr:colOff>
      <xdr:row>60</xdr:row>
      <xdr:rowOff>85725</xdr:rowOff>
    </xdr:from>
    <xdr:to>
      <xdr:col>3</xdr:col>
      <xdr:colOff>9525</xdr:colOff>
      <xdr:row>60</xdr:row>
      <xdr:rowOff>85725</xdr:rowOff>
    </xdr:to>
    <xdr:sp>
      <xdr:nvSpPr>
        <xdr:cNvPr id="85" name="Line 148"/>
        <xdr:cNvSpPr>
          <a:spLocks noChangeShapeType="1"/>
        </xdr:cNvSpPr>
      </xdr:nvSpPr>
      <xdr:spPr>
        <a:xfrm>
          <a:off x="2028825" y="3086100"/>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514350</xdr:colOff>
      <xdr:row>61</xdr:row>
      <xdr:rowOff>123825</xdr:rowOff>
    </xdr:from>
    <xdr:to>
      <xdr:col>4</xdr:col>
      <xdr:colOff>28575</xdr:colOff>
      <xdr:row>61</xdr:row>
      <xdr:rowOff>123825</xdr:rowOff>
    </xdr:to>
    <xdr:sp>
      <xdr:nvSpPr>
        <xdr:cNvPr id="86" name="Line 157"/>
        <xdr:cNvSpPr>
          <a:spLocks noChangeShapeType="1"/>
        </xdr:cNvSpPr>
      </xdr:nvSpPr>
      <xdr:spPr>
        <a:xfrm>
          <a:off x="2853690" y="3209925"/>
          <a:ext cx="9010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590550</xdr:colOff>
      <xdr:row>61</xdr:row>
      <xdr:rowOff>104775</xdr:rowOff>
    </xdr:from>
    <xdr:to>
      <xdr:col>3</xdr:col>
      <xdr:colOff>9525</xdr:colOff>
      <xdr:row>61</xdr:row>
      <xdr:rowOff>104775</xdr:rowOff>
    </xdr:to>
    <xdr:sp>
      <xdr:nvSpPr>
        <xdr:cNvPr id="87" name="Line 158"/>
        <xdr:cNvSpPr>
          <a:spLocks noChangeShapeType="1"/>
        </xdr:cNvSpPr>
      </xdr:nvSpPr>
      <xdr:spPr>
        <a:xfrm>
          <a:off x="1733550" y="3190875"/>
          <a:ext cx="6153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1171575</xdr:colOff>
      <xdr:row>63</xdr:row>
      <xdr:rowOff>123825</xdr:rowOff>
    </xdr:from>
    <xdr:to>
      <xdr:col>4</xdr:col>
      <xdr:colOff>0</xdr:colOff>
      <xdr:row>63</xdr:row>
      <xdr:rowOff>123825</xdr:rowOff>
    </xdr:to>
    <xdr:sp>
      <xdr:nvSpPr>
        <xdr:cNvPr id="88" name="Line 159"/>
        <xdr:cNvSpPr>
          <a:spLocks noChangeShapeType="1"/>
        </xdr:cNvSpPr>
      </xdr:nvSpPr>
      <xdr:spPr>
        <a:xfrm flipV="1">
          <a:off x="3510915" y="3533775"/>
          <a:ext cx="2152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895350</xdr:colOff>
      <xdr:row>65</xdr:row>
      <xdr:rowOff>85725</xdr:rowOff>
    </xdr:from>
    <xdr:to>
      <xdr:col>3</xdr:col>
      <xdr:colOff>19050</xdr:colOff>
      <xdr:row>65</xdr:row>
      <xdr:rowOff>85725</xdr:rowOff>
    </xdr:to>
    <xdr:sp>
      <xdr:nvSpPr>
        <xdr:cNvPr id="90" name="Line 163"/>
        <xdr:cNvSpPr>
          <a:spLocks noChangeShapeType="1"/>
        </xdr:cNvSpPr>
      </xdr:nvSpPr>
      <xdr:spPr>
        <a:xfrm>
          <a:off x="2038350" y="3571875"/>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895350</xdr:colOff>
      <xdr:row>64</xdr:row>
      <xdr:rowOff>104775</xdr:rowOff>
    </xdr:from>
    <xdr:to>
      <xdr:col>3</xdr:col>
      <xdr:colOff>19050</xdr:colOff>
      <xdr:row>64</xdr:row>
      <xdr:rowOff>104775</xdr:rowOff>
    </xdr:to>
    <xdr:sp>
      <xdr:nvSpPr>
        <xdr:cNvPr id="91" name="Line 164"/>
        <xdr:cNvSpPr>
          <a:spLocks noChangeShapeType="1"/>
        </xdr:cNvSpPr>
      </xdr:nvSpPr>
      <xdr:spPr>
        <a:xfrm>
          <a:off x="2038350" y="3571875"/>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1162050</xdr:colOff>
      <xdr:row>61</xdr:row>
      <xdr:rowOff>142875</xdr:rowOff>
    </xdr:from>
    <xdr:to>
      <xdr:col>3</xdr:col>
      <xdr:colOff>1171575</xdr:colOff>
      <xdr:row>63</xdr:row>
      <xdr:rowOff>114300</xdr:rowOff>
    </xdr:to>
    <xdr:sp>
      <xdr:nvSpPr>
        <xdr:cNvPr id="92" name="Line 165"/>
        <xdr:cNvSpPr>
          <a:spLocks noChangeShapeType="1"/>
        </xdr:cNvSpPr>
      </xdr:nvSpPr>
      <xdr:spPr>
        <a:xfrm flipH="1">
          <a:off x="3501390" y="3228975"/>
          <a:ext cx="9525" cy="295275"/>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590550</xdr:colOff>
      <xdr:row>66</xdr:row>
      <xdr:rowOff>104775</xdr:rowOff>
    </xdr:from>
    <xdr:to>
      <xdr:col>3</xdr:col>
      <xdr:colOff>9525</xdr:colOff>
      <xdr:row>66</xdr:row>
      <xdr:rowOff>104775</xdr:rowOff>
    </xdr:to>
    <xdr:sp>
      <xdr:nvSpPr>
        <xdr:cNvPr id="93" name="Line 166"/>
        <xdr:cNvSpPr>
          <a:spLocks noChangeShapeType="1"/>
        </xdr:cNvSpPr>
      </xdr:nvSpPr>
      <xdr:spPr>
        <a:xfrm>
          <a:off x="1733550" y="3571875"/>
          <a:ext cx="61531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885825</xdr:colOff>
      <xdr:row>66</xdr:row>
      <xdr:rowOff>123825</xdr:rowOff>
    </xdr:from>
    <xdr:to>
      <xdr:col>2</xdr:col>
      <xdr:colOff>885825</xdr:colOff>
      <xdr:row>68</xdr:row>
      <xdr:rowOff>104775</xdr:rowOff>
    </xdr:to>
    <xdr:sp>
      <xdr:nvSpPr>
        <xdr:cNvPr id="94" name="Line 167"/>
        <xdr:cNvSpPr>
          <a:spLocks noChangeShapeType="1"/>
        </xdr:cNvSpPr>
      </xdr:nvSpPr>
      <xdr:spPr>
        <a:xfrm flipH="1">
          <a:off x="2028825" y="3571875"/>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885825</xdr:colOff>
      <xdr:row>67</xdr:row>
      <xdr:rowOff>123825</xdr:rowOff>
    </xdr:from>
    <xdr:to>
      <xdr:col>3</xdr:col>
      <xdr:colOff>9525</xdr:colOff>
      <xdr:row>67</xdr:row>
      <xdr:rowOff>123825</xdr:rowOff>
    </xdr:to>
    <xdr:sp>
      <xdr:nvSpPr>
        <xdr:cNvPr id="95" name="Line 168"/>
        <xdr:cNvSpPr>
          <a:spLocks noChangeShapeType="1"/>
        </xdr:cNvSpPr>
      </xdr:nvSpPr>
      <xdr:spPr>
        <a:xfrm>
          <a:off x="2028825" y="3571875"/>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895350</xdr:colOff>
      <xdr:row>68</xdr:row>
      <xdr:rowOff>114300</xdr:rowOff>
    </xdr:from>
    <xdr:to>
      <xdr:col>3</xdr:col>
      <xdr:colOff>19050</xdr:colOff>
      <xdr:row>68</xdr:row>
      <xdr:rowOff>114300</xdr:rowOff>
    </xdr:to>
    <xdr:sp>
      <xdr:nvSpPr>
        <xdr:cNvPr id="96" name="Line 169"/>
        <xdr:cNvSpPr>
          <a:spLocks noChangeShapeType="1"/>
        </xdr:cNvSpPr>
      </xdr:nvSpPr>
      <xdr:spPr>
        <a:xfrm>
          <a:off x="2038350" y="3571875"/>
          <a:ext cx="32004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200025</xdr:colOff>
      <xdr:row>22</xdr:row>
      <xdr:rowOff>95250</xdr:rowOff>
    </xdr:from>
    <xdr:to>
      <xdr:col>7</xdr:col>
      <xdr:colOff>962025</xdr:colOff>
      <xdr:row>22</xdr:row>
      <xdr:rowOff>95250</xdr:rowOff>
    </xdr:to>
    <xdr:sp>
      <xdr:nvSpPr>
        <xdr:cNvPr id="97" name="Line 170"/>
        <xdr:cNvSpPr>
          <a:spLocks noChangeShapeType="1"/>
        </xdr:cNvSpPr>
      </xdr:nvSpPr>
      <xdr:spPr>
        <a:xfrm>
          <a:off x="6219825" y="1123950"/>
          <a:ext cx="76200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552450</xdr:colOff>
      <xdr:row>26</xdr:row>
      <xdr:rowOff>142875</xdr:rowOff>
    </xdr:from>
    <xdr:to>
      <xdr:col>7</xdr:col>
      <xdr:colOff>942975</xdr:colOff>
      <xdr:row>26</xdr:row>
      <xdr:rowOff>142875</xdr:rowOff>
    </xdr:to>
    <xdr:sp>
      <xdr:nvSpPr>
        <xdr:cNvPr id="98" name="Line 171"/>
        <xdr:cNvSpPr>
          <a:spLocks noChangeShapeType="1"/>
        </xdr:cNvSpPr>
      </xdr:nvSpPr>
      <xdr:spPr>
        <a:xfrm>
          <a:off x="6572250" y="1123950"/>
          <a:ext cx="390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809625</xdr:colOff>
      <xdr:row>40</xdr:row>
      <xdr:rowOff>95250</xdr:rowOff>
    </xdr:from>
    <xdr:to>
      <xdr:col>3</xdr:col>
      <xdr:colOff>1352550</xdr:colOff>
      <xdr:row>40</xdr:row>
      <xdr:rowOff>95250</xdr:rowOff>
    </xdr:to>
    <xdr:sp>
      <xdr:nvSpPr>
        <xdr:cNvPr id="99" name="Line 95"/>
        <xdr:cNvSpPr>
          <a:spLocks noChangeShapeType="1"/>
        </xdr:cNvSpPr>
      </xdr:nvSpPr>
      <xdr:spPr>
        <a:xfrm>
          <a:off x="3148965" y="1123950"/>
          <a:ext cx="5429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1133474</xdr:colOff>
      <xdr:row>40</xdr:row>
      <xdr:rowOff>95250</xdr:rowOff>
    </xdr:from>
    <xdr:to>
      <xdr:col>3</xdr:col>
      <xdr:colOff>1142999</xdr:colOff>
      <xdr:row>43</xdr:row>
      <xdr:rowOff>85725</xdr:rowOff>
    </xdr:to>
    <xdr:sp>
      <xdr:nvSpPr>
        <xdr:cNvPr id="100" name="Line 98"/>
        <xdr:cNvSpPr>
          <a:spLocks noChangeShapeType="1"/>
        </xdr:cNvSpPr>
      </xdr:nvSpPr>
      <xdr:spPr>
        <a:xfrm flipH="1">
          <a:off x="3472180" y="1123950"/>
          <a:ext cx="95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1162050</xdr:colOff>
      <xdr:row>41</xdr:row>
      <xdr:rowOff>95250</xdr:rowOff>
    </xdr:from>
    <xdr:to>
      <xdr:col>3</xdr:col>
      <xdr:colOff>1371600</xdr:colOff>
      <xdr:row>41</xdr:row>
      <xdr:rowOff>95250</xdr:rowOff>
    </xdr:to>
    <xdr:sp>
      <xdr:nvSpPr>
        <xdr:cNvPr id="101" name="Line 96"/>
        <xdr:cNvSpPr>
          <a:spLocks noChangeShapeType="1"/>
        </xdr:cNvSpPr>
      </xdr:nvSpPr>
      <xdr:spPr>
        <a:xfrm flipV="1">
          <a:off x="3501390" y="112395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1152525</xdr:colOff>
      <xdr:row>42</xdr:row>
      <xdr:rowOff>95250</xdr:rowOff>
    </xdr:from>
    <xdr:to>
      <xdr:col>3</xdr:col>
      <xdr:colOff>1362075</xdr:colOff>
      <xdr:row>42</xdr:row>
      <xdr:rowOff>95250</xdr:rowOff>
    </xdr:to>
    <xdr:sp>
      <xdr:nvSpPr>
        <xdr:cNvPr id="102" name="Line 96"/>
        <xdr:cNvSpPr>
          <a:spLocks noChangeShapeType="1"/>
        </xdr:cNvSpPr>
      </xdr:nvSpPr>
      <xdr:spPr>
        <a:xfrm flipV="1">
          <a:off x="3491865" y="112395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1143000</xdr:colOff>
      <xdr:row>43</xdr:row>
      <xdr:rowOff>76200</xdr:rowOff>
    </xdr:from>
    <xdr:to>
      <xdr:col>3</xdr:col>
      <xdr:colOff>1352550</xdr:colOff>
      <xdr:row>43</xdr:row>
      <xdr:rowOff>76200</xdr:rowOff>
    </xdr:to>
    <xdr:sp>
      <xdr:nvSpPr>
        <xdr:cNvPr id="103" name="Line 96"/>
        <xdr:cNvSpPr>
          <a:spLocks noChangeShapeType="1"/>
        </xdr:cNvSpPr>
      </xdr:nvSpPr>
      <xdr:spPr>
        <a:xfrm flipV="1">
          <a:off x="3482340" y="112395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1171575</xdr:colOff>
      <xdr:row>62</xdr:row>
      <xdr:rowOff>95250</xdr:rowOff>
    </xdr:from>
    <xdr:to>
      <xdr:col>4</xdr:col>
      <xdr:colOff>0</xdr:colOff>
      <xdr:row>62</xdr:row>
      <xdr:rowOff>95250</xdr:rowOff>
    </xdr:to>
    <xdr:sp>
      <xdr:nvSpPr>
        <xdr:cNvPr id="104" name="Line 159"/>
        <xdr:cNvSpPr>
          <a:spLocks noChangeShapeType="1"/>
        </xdr:cNvSpPr>
      </xdr:nvSpPr>
      <xdr:spPr>
        <a:xfrm flipV="1">
          <a:off x="3510915" y="3343275"/>
          <a:ext cx="2152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29</xdr:row>
      <xdr:rowOff>142875</xdr:rowOff>
    </xdr:from>
    <xdr:to>
      <xdr:col>4</xdr:col>
      <xdr:colOff>19050</xdr:colOff>
      <xdr:row>29</xdr:row>
      <xdr:rowOff>142875</xdr:rowOff>
    </xdr:to>
    <xdr:sp>
      <xdr:nvSpPr>
        <xdr:cNvPr id="105" name="Line 19"/>
        <xdr:cNvSpPr>
          <a:spLocks noChangeShapeType="1"/>
        </xdr:cNvSpPr>
      </xdr:nvSpPr>
      <xdr:spPr>
        <a:xfrm>
          <a:off x="3596640"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1266825</xdr:colOff>
      <xdr:row>30</xdr:row>
      <xdr:rowOff>142875</xdr:rowOff>
    </xdr:from>
    <xdr:to>
      <xdr:col>4</xdr:col>
      <xdr:colOff>28575</xdr:colOff>
      <xdr:row>30</xdr:row>
      <xdr:rowOff>142875</xdr:rowOff>
    </xdr:to>
    <xdr:sp>
      <xdr:nvSpPr>
        <xdr:cNvPr id="107" name="Line 19"/>
        <xdr:cNvSpPr>
          <a:spLocks noChangeShapeType="1"/>
        </xdr:cNvSpPr>
      </xdr:nvSpPr>
      <xdr:spPr>
        <a:xfrm>
          <a:off x="3606165"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31</xdr:row>
      <xdr:rowOff>142875</xdr:rowOff>
    </xdr:from>
    <xdr:to>
      <xdr:col>4</xdr:col>
      <xdr:colOff>19050</xdr:colOff>
      <xdr:row>31</xdr:row>
      <xdr:rowOff>142875</xdr:rowOff>
    </xdr:to>
    <xdr:sp>
      <xdr:nvSpPr>
        <xdr:cNvPr id="108" name="Line 19"/>
        <xdr:cNvSpPr>
          <a:spLocks noChangeShapeType="1"/>
        </xdr:cNvSpPr>
      </xdr:nvSpPr>
      <xdr:spPr>
        <a:xfrm>
          <a:off x="3596640"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1133475</xdr:colOff>
      <xdr:row>49</xdr:row>
      <xdr:rowOff>123825</xdr:rowOff>
    </xdr:from>
    <xdr:to>
      <xdr:col>3</xdr:col>
      <xdr:colOff>1343025</xdr:colOff>
      <xdr:row>49</xdr:row>
      <xdr:rowOff>123825</xdr:rowOff>
    </xdr:to>
    <xdr:sp>
      <xdr:nvSpPr>
        <xdr:cNvPr id="109" name="Line 142"/>
        <xdr:cNvSpPr>
          <a:spLocks noChangeShapeType="1"/>
        </xdr:cNvSpPr>
      </xdr:nvSpPr>
      <xdr:spPr>
        <a:xfrm flipV="1">
          <a:off x="3472815" y="1914525"/>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1247775</xdr:colOff>
      <xdr:row>20</xdr:row>
      <xdr:rowOff>133350</xdr:rowOff>
    </xdr:from>
    <xdr:to>
      <xdr:col>4</xdr:col>
      <xdr:colOff>9525</xdr:colOff>
      <xdr:row>20</xdr:row>
      <xdr:rowOff>133350</xdr:rowOff>
    </xdr:to>
    <xdr:sp>
      <xdr:nvSpPr>
        <xdr:cNvPr id="110" name="Line 19"/>
        <xdr:cNvSpPr>
          <a:spLocks noChangeShapeType="1"/>
        </xdr:cNvSpPr>
      </xdr:nvSpPr>
      <xdr:spPr>
        <a:xfrm>
          <a:off x="3587115"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1257300</xdr:colOff>
      <xdr:row>32</xdr:row>
      <xdr:rowOff>104775</xdr:rowOff>
    </xdr:from>
    <xdr:to>
      <xdr:col>4</xdr:col>
      <xdr:colOff>19050</xdr:colOff>
      <xdr:row>32</xdr:row>
      <xdr:rowOff>104775</xdr:rowOff>
    </xdr:to>
    <xdr:sp>
      <xdr:nvSpPr>
        <xdr:cNvPr id="111" name="Line 19"/>
        <xdr:cNvSpPr>
          <a:spLocks noChangeShapeType="1"/>
        </xdr:cNvSpPr>
      </xdr:nvSpPr>
      <xdr:spPr>
        <a:xfrm>
          <a:off x="3596640" y="1123950"/>
          <a:ext cx="14859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3</xdr:col>
      <xdr:colOff>1123950</xdr:colOff>
      <xdr:row>54</xdr:row>
      <xdr:rowOff>123825</xdr:rowOff>
    </xdr:from>
    <xdr:to>
      <xdr:col>3</xdr:col>
      <xdr:colOff>1333500</xdr:colOff>
      <xdr:row>54</xdr:row>
      <xdr:rowOff>123825</xdr:rowOff>
    </xdr:to>
    <xdr:sp>
      <xdr:nvSpPr>
        <xdr:cNvPr id="112" name="Line 146"/>
        <xdr:cNvSpPr>
          <a:spLocks noChangeShapeType="1"/>
        </xdr:cNvSpPr>
      </xdr:nvSpPr>
      <xdr:spPr>
        <a:xfrm flipV="1">
          <a:off x="3463290" y="2724150"/>
          <a:ext cx="2095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866775</xdr:colOff>
      <xdr:row>27</xdr:row>
      <xdr:rowOff>95250</xdr:rowOff>
    </xdr:from>
    <xdr:to>
      <xdr:col>2</xdr:col>
      <xdr:colOff>1190625</xdr:colOff>
      <xdr:row>27</xdr:row>
      <xdr:rowOff>95250</xdr:rowOff>
    </xdr:to>
    <xdr:sp>
      <xdr:nvSpPr>
        <xdr:cNvPr id="113" name="Line 135"/>
        <xdr:cNvSpPr>
          <a:spLocks noChangeShapeType="1"/>
        </xdr:cNvSpPr>
      </xdr:nvSpPr>
      <xdr:spPr>
        <a:xfrm>
          <a:off x="2009775" y="1123950"/>
          <a:ext cx="32385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7</xdr:col>
      <xdr:colOff>533400</xdr:colOff>
      <xdr:row>10</xdr:row>
      <xdr:rowOff>104775</xdr:rowOff>
    </xdr:from>
    <xdr:to>
      <xdr:col>7</xdr:col>
      <xdr:colOff>962025</xdr:colOff>
      <xdr:row>10</xdr:row>
      <xdr:rowOff>104775</xdr:rowOff>
    </xdr:to>
    <xdr:sp>
      <xdr:nvSpPr>
        <xdr:cNvPr id="114" name="Line 63"/>
        <xdr:cNvSpPr>
          <a:spLocks noChangeShapeType="1"/>
        </xdr:cNvSpPr>
      </xdr:nvSpPr>
      <xdr:spPr>
        <a:xfrm>
          <a:off x="6553200" y="1123950"/>
          <a:ext cx="42862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857250</xdr:colOff>
      <xdr:row>12</xdr:row>
      <xdr:rowOff>82550</xdr:rowOff>
    </xdr:from>
    <xdr:to>
      <xdr:col>2</xdr:col>
      <xdr:colOff>1190625</xdr:colOff>
      <xdr:row>12</xdr:row>
      <xdr:rowOff>82550</xdr:rowOff>
    </xdr:to>
    <xdr:sp>
      <xdr:nvSpPr>
        <xdr:cNvPr id="115" name="Line 48"/>
        <xdr:cNvSpPr>
          <a:spLocks noChangeShapeType="1"/>
        </xdr:cNvSpPr>
      </xdr:nvSpPr>
      <xdr:spPr>
        <a:xfrm>
          <a:off x="2000250" y="1123950"/>
          <a:ext cx="33337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869950</xdr:colOff>
      <xdr:row>15</xdr:row>
      <xdr:rowOff>107950</xdr:rowOff>
    </xdr:from>
    <xdr:to>
      <xdr:col>3</xdr:col>
      <xdr:colOff>3175</xdr:colOff>
      <xdr:row>15</xdr:row>
      <xdr:rowOff>107950</xdr:rowOff>
    </xdr:to>
    <xdr:sp>
      <xdr:nvSpPr>
        <xdr:cNvPr id="119" name="Line 48"/>
        <xdr:cNvSpPr>
          <a:spLocks noChangeShapeType="1"/>
        </xdr:cNvSpPr>
      </xdr:nvSpPr>
      <xdr:spPr>
        <a:xfrm>
          <a:off x="2012950" y="1123950"/>
          <a:ext cx="3295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2</xdr:col>
      <xdr:colOff>869950</xdr:colOff>
      <xdr:row>28</xdr:row>
      <xdr:rowOff>114300</xdr:rowOff>
    </xdr:from>
    <xdr:to>
      <xdr:col>3</xdr:col>
      <xdr:colOff>3175</xdr:colOff>
      <xdr:row>28</xdr:row>
      <xdr:rowOff>114300</xdr:rowOff>
    </xdr:to>
    <xdr:sp>
      <xdr:nvSpPr>
        <xdr:cNvPr id="120" name="Line 48"/>
        <xdr:cNvSpPr>
          <a:spLocks noChangeShapeType="1"/>
        </xdr:cNvSpPr>
      </xdr:nvSpPr>
      <xdr:spPr>
        <a:xfrm>
          <a:off x="2012950" y="1123950"/>
          <a:ext cx="329565"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9525</xdr:colOff>
      <xdr:row>0</xdr:row>
      <xdr:rowOff>180975</xdr:rowOff>
    </xdr:from>
    <xdr:to>
      <xdr:col>18</xdr:col>
      <xdr:colOff>0</xdr:colOff>
      <xdr:row>3</xdr:row>
      <xdr:rowOff>28575</xdr:rowOff>
    </xdr:to>
    <xdr:sp>
      <xdr:nvSpPr>
        <xdr:cNvPr id="2" name="TextBox 1"/>
        <xdr:cNvSpPr txBox="1"/>
      </xdr:nvSpPr>
      <xdr:spPr>
        <a:xfrm>
          <a:off x="9525" y="180975"/>
          <a:ext cx="7419975" cy="44767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zh-CN" sz="1600" b="1"/>
            <a:t>01</a:t>
          </a:r>
          <a:r>
            <a:rPr lang="zh-CN" altLang="en-US" sz="1600" b="1"/>
            <a:t>基础信息输入栏</a:t>
          </a:r>
          <a:endParaRPr lang="zh-CN" altLang="en-US" sz="1600" b="1"/>
        </a:p>
      </xdr:txBody>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42</xdr:row>
      <xdr:rowOff>0</xdr:rowOff>
    </xdr:from>
    <xdr:to>
      <xdr:col>2</xdr:col>
      <xdr:colOff>76200</xdr:colOff>
      <xdr:row>43</xdr:row>
      <xdr:rowOff>9525</xdr:rowOff>
    </xdr:to>
    <xdr:sp>
      <xdr:nvSpPr>
        <xdr:cNvPr id="2" name="Text Box 1"/>
        <xdr:cNvSpPr txBox="1">
          <a:spLocks noChangeArrowheads="1"/>
        </xdr:cNvSpPr>
      </xdr:nvSpPr>
      <xdr:spPr>
        <a:xfrm>
          <a:off x="2545080" y="85153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45</xdr:col>
      <xdr:colOff>250372</xdr:colOff>
      <xdr:row>6</xdr:row>
      <xdr:rowOff>283029</xdr:rowOff>
    </xdr:from>
    <xdr:to>
      <xdr:col>52</xdr:col>
      <xdr:colOff>192629</xdr:colOff>
      <xdr:row>29</xdr:row>
      <xdr:rowOff>11486</xdr:rowOff>
    </xdr:to>
    <xdr:pic>
      <xdr:nvPicPr>
        <xdr:cNvPr id="2" name="图片 1"/>
        <xdr:cNvPicPr>
          <a:picLocks noChangeAspect="1"/>
        </xdr:cNvPicPr>
      </xdr:nvPicPr>
      <xdr:blipFill>
        <a:blip r:embed="rId1"/>
        <a:stretch>
          <a:fillRect/>
        </a:stretch>
      </xdr:blipFill>
      <xdr:spPr>
        <a:xfrm>
          <a:off x="33732470" y="1644650"/>
          <a:ext cx="4742815" cy="61353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37;&#31243;&#31639;&#31295;\wsl\bf\&#26500;&#30382;&#28393;&#24341;&#27700;&#21457;&#30005;&#31995;&#32479;\&#26500;&#30382;&#28393;&#24341;&#27700;&#21457;&#30005;&#31995;&#32479;&#65288;&#21407;&#31295;&#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2025&#24180;\34.&#21271;&#20140;&#33267;&#30495;&#20581;&#24247;&#32929;&#25913;\03&#23457;&#35745;&#21021;&#31295;\A01%20&#21271;&#20140;&#33267;&#30495;&#20581;&#24247;&#24213;&#31295;\A01%20&#21271;&#20140;&#33267;&#30495;&#20581;&#24247;&#24213;&#31295;\2025&#24180;F04%20&#24212;&#20184;&#36134;&#27454;-20250106&#20462;&#35746;.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定额"/>
      <sheetName val="台时"/>
      <sheetName val="材料"/>
      <sheetName val="工程量清单1"/>
      <sheetName val="工程量清单2"/>
      <sheetName val="钢管加工厂"/>
      <sheetName val="压力钢管制作单价"/>
      <sheetName val="安装单价2"/>
      <sheetName val="安装单价"/>
      <sheetName val="单价L"/>
      <sheetName val="单价2"/>
      <sheetName val="Sheet2"/>
      <sheetName val="Sheet4"/>
      <sheetName val="单价n2"/>
      <sheetName val="单价n3"/>
      <sheetName val="单价n1"/>
      <sheetName val="单价X"/>
      <sheetName val="单价1"/>
      <sheetName val="报价汇总表"/>
      <sheetName val="总价单价"/>
      <sheetName val="报价基础"/>
      <sheetName val="主材价计算"/>
      <sheetName val="台时汇总"/>
      <sheetName val="单价汇总"/>
      <sheetName val="运杂费汇总"/>
      <sheetName val="进退场费"/>
      <sheetName val="资金流"/>
      <sheetName val="材料用量"/>
      <sheetName val="取费"/>
      <sheetName val="素砼单价"/>
      <sheetName val="工时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目录"/>
      <sheetName val="程序表"/>
      <sheetName val="审计说明"/>
      <sheetName val="审定表"/>
      <sheetName val="调整分录汇总表"/>
      <sheetName val="明细表"/>
      <sheetName val="期初明细表"/>
      <sheetName val="分析表"/>
      <sheetName val="函证控制表"/>
      <sheetName val="发函清单"/>
      <sheetName val="函证结果汇总表"/>
      <sheetName val="函证差异调节表检查表"/>
      <sheetName val="替代程序表"/>
      <sheetName val="未处理的供应商发票测试表"/>
      <sheetName val="日后付款测试表"/>
      <sheetName val="长期挂账及核销检查表"/>
      <sheetName val="检查表"/>
      <sheetName val="供应商访谈调查"/>
      <sheetName val="供应商发票测试表"/>
      <sheetName val="应付账款详细分析表"/>
      <sheetName val="主要供应商采购分析表"/>
      <sheetName val="主要外协厂商采购分析表"/>
      <sheetName val="主要外协厂商采购明细表"/>
      <sheetName val="采购付款测试表"/>
      <sheetName val="试算科目"/>
      <sheetName val="关联方列表"/>
      <sheetName val="披露表"/>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8.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415"/>
  <sheetViews>
    <sheetView zoomScale="115" zoomScaleNormal="115" workbookViewId="0">
      <selection activeCell="I31" sqref="I31"/>
    </sheetView>
  </sheetViews>
  <sheetFormatPr defaultColWidth="8.7" defaultRowHeight="11.25"/>
  <cols>
    <col min="1" max="1" width="4.2" style="820" customWidth="1"/>
    <col min="2" max="2" width="17.2" style="821" customWidth="1"/>
    <col min="3" max="3" width="4.9" style="820" customWidth="1"/>
    <col min="4" max="7" width="13.4" style="820" customWidth="1"/>
    <col min="8" max="8" width="15.6" style="821" customWidth="1"/>
    <col min="9" max="9" width="11.2" style="821" customWidth="1"/>
    <col min="10" max="10" width="12" style="821" customWidth="1"/>
    <col min="11" max="11" width="11.1" style="821" customWidth="1"/>
    <col min="12" max="12" width="8.7" style="821"/>
    <col min="13" max="13" width="14.1" style="821" customWidth="1"/>
    <col min="14" max="14" width="16.7" style="821" customWidth="1"/>
    <col min="15" max="15" width="16.6" style="821" customWidth="1"/>
    <col min="16" max="16" width="16.9" style="821" customWidth="1"/>
    <col min="17" max="17" width="16.6" style="821" customWidth="1"/>
    <col min="18" max="16384" width="8.7" style="821"/>
  </cols>
  <sheetData>
    <row r="1" ht="10.95" customHeight="1" spans="1:10">
      <c r="A1" s="822" t="s">
        <v>0</v>
      </c>
      <c r="B1" s="822"/>
      <c r="C1" s="822"/>
      <c r="D1" s="822"/>
      <c r="E1" s="822"/>
      <c r="F1" s="822"/>
      <c r="G1" s="822"/>
      <c r="H1" s="822"/>
      <c r="I1" s="822"/>
      <c r="J1" s="822"/>
    </row>
    <row r="2" ht="10.95" customHeight="1" spans="1:10">
      <c r="A2" s="822"/>
      <c r="B2" s="822"/>
      <c r="C2" s="822"/>
      <c r="D2" s="822"/>
      <c r="E2" s="822"/>
      <c r="F2" s="822"/>
      <c r="G2" s="822"/>
      <c r="H2" s="822"/>
      <c r="I2" s="822"/>
      <c r="J2" s="822"/>
    </row>
    <row r="3" ht="10.95" customHeight="1" spans="1:10">
      <c r="A3" s="822"/>
      <c r="B3" s="822"/>
      <c r="C3" s="822"/>
      <c r="D3" s="822"/>
      <c r="E3" s="822"/>
      <c r="F3" s="822"/>
      <c r="G3" s="822"/>
      <c r="H3" s="822"/>
      <c r="I3" s="822"/>
      <c r="J3" s="822"/>
    </row>
    <row r="4" ht="10.95" customHeight="1" spans="1:10">
      <c r="A4" s="822"/>
      <c r="B4" s="822"/>
      <c r="C4" s="822"/>
      <c r="D4" s="822"/>
      <c r="E4" s="822"/>
      <c r="F4" s="822"/>
      <c r="G4" s="822"/>
      <c r="H4" s="822"/>
      <c r="I4" s="822"/>
      <c r="J4" s="822"/>
    </row>
    <row r="5" ht="10.95" customHeight="1" spans="1:10">
      <c r="A5" s="822"/>
      <c r="B5" s="822"/>
      <c r="C5" s="822"/>
      <c r="D5" s="822"/>
      <c r="E5" s="822"/>
      <c r="F5" s="822"/>
      <c r="G5" s="822"/>
      <c r="H5" s="822"/>
      <c r="I5" s="822"/>
      <c r="J5" s="822"/>
    </row>
    <row r="6" ht="10.95" customHeight="1" spans="1:10">
      <c r="A6" s="822"/>
      <c r="B6" s="822"/>
      <c r="C6" s="822"/>
      <c r="D6" s="822"/>
      <c r="E6" s="822"/>
      <c r="F6" s="822"/>
      <c r="G6" s="822"/>
      <c r="H6" s="822"/>
      <c r="I6" s="822"/>
      <c r="J6" s="822"/>
    </row>
    <row r="7" ht="10.95" customHeight="1" spans="1:10">
      <c r="A7" s="822"/>
      <c r="B7" s="822"/>
      <c r="C7" s="822"/>
      <c r="D7" s="822"/>
      <c r="E7" s="822"/>
      <c r="F7" s="822"/>
      <c r="G7" s="822"/>
      <c r="H7" s="822"/>
      <c r="I7" s="822"/>
      <c r="J7" s="822"/>
    </row>
    <row r="8" ht="10.95" customHeight="1" spans="1:10">
      <c r="A8" s="822"/>
      <c r="B8" s="822"/>
      <c r="C8" s="822"/>
      <c r="D8" s="822"/>
      <c r="E8" s="822"/>
      <c r="F8" s="822"/>
      <c r="G8" s="822"/>
      <c r="H8" s="822"/>
      <c r="I8" s="822"/>
      <c r="J8" s="822"/>
    </row>
    <row r="9" ht="10.95" customHeight="1"/>
    <row r="10" ht="10.95" customHeight="1" spans="1:10">
      <c r="A10" s="823" t="s">
        <v>1</v>
      </c>
      <c r="B10" s="824"/>
      <c r="C10" s="824"/>
      <c r="D10" s="824"/>
      <c r="E10" s="824"/>
      <c r="F10" s="824"/>
      <c r="G10" s="824"/>
      <c r="H10" s="824"/>
      <c r="I10" s="824"/>
      <c r="J10" s="824"/>
    </row>
    <row r="11" ht="10.95" customHeight="1"/>
    <row r="12" ht="10.95" customHeight="1" spans="2:3">
      <c r="B12" s="825" t="s">
        <v>2</v>
      </c>
      <c r="C12" s="826"/>
    </row>
    <row r="13" ht="10.95" customHeight="1" spans="2:9">
      <c r="B13" s="827" t="s">
        <v>3</v>
      </c>
      <c r="C13" s="828" t="s">
        <v>4</v>
      </c>
      <c r="D13" s="828"/>
      <c r="H13" s="820"/>
      <c r="I13" s="820"/>
    </row>
    <row r="14" ht="10.95" customHeight="1" spans="2:9">
      <c r="B14" s="829" t="s">
        <v>5</v>
      </c>
      <c r="C14" s="830" t="s">
        <v>6</v>
      </c>
      <c r="D14" s="830"/>
      <c r="I14" s="853"/>
    </row>
    <row r="15" ht="10.95" customHeight="1" spans="2:4">
      <c r="B15" s="829" t="s">
        <v>7</v>
      </c>
      <c r="C15" s="830" t="s">
        <v>8</v>
      </c>
      <c r="D15" s="830"/>
    </row>
    <row r="16" ht="10.95" customHeight="1" spans="2:11">
      <c r="B16" s="829" t="s">
        <v>9</v>
      </c>
      <c r="C16" s="831" t="s">
        <v>10</v>
      </c>
      <c r="D16" s="831"/>
      <c r="K16" s="820"/>
    </row>
    <row r="17" ht="10.95" customHeight="1" spans="2:4">
      <c r="B17" s="829" t="s">
        <v>11</v>
      </c>
      <c r="C17" s="832" t="s">
        <v>12</v>
      </c>
      <c r="D17" s="832"/>
    </row>
    <row r="18" ht="10.95" customHeight="1" spans="2:4">
      <c r="B18" s="833" t="s">
        <v>13</v>
      </c>
      <c r="C18" s="834" t="str">
        <f>C20&amp;IF(C22&lt;&gt;"","、"&amp;C22,"")&amp;IF(C24&lt;&gt;"","、"&amp;C24,"")</f>
        <v>XXXX有限公司</v>
      </c>
      <c r="D18" s="834"/>
    </row>
    <row r="19" ht="10.95" customHeight="1" spans="2:4">
      <c r="B19" s="833" t="s">
        <v>14</v>
      </c>
      <c r="C19" s="834" t="str">
        <f>C21&amp;IF(C23&lt;&gt;"","、"&amp;C23,"")&amp;IF(C25&lt;&gt;"","、"&amp;C25,"")</f>
        <v>XXXX</v>
      </c>
      <c r="D19" s="834"/>
    </row>
    <row r="20" ht="10.95" customHeight="1" spans="2:4">
      <c r="B20" s="833" t="s">
        <v>15</v>
      </c>
      <c r="C20" s="831" t="s">
        <v>16</v>
      </c>
      <c r="D20" s="831"/>
    </row>
    <row r="21" ht="10.95" customHeight="1" spans="2:4">
      <c r="B21" s="833" t="s">
        <v>17</v>
      </c>
      <c r="C21" s="831" t="s">
        <v>18</v>
      </c>
      <c r="D21" s="831"/>
    </row>
    <row r="22" ht="10.95" customHeight="1" spans="2:4">
      <c r="B22" s="833" t="s">
        <v>19</v>
      </c>
      <c r="C22" s="831"/>
      <c r="D22" s="831"/>
    </row>
    <row r="23" ht="10.95" customHeight="1" spans="2:4">
      <c r="B23" s="833" t="s">
        <v>20</v>
      </c>
      <c r="C23" s="831"/>
      <c r="D23" s="831"/>
    </row>
    <row r="24" ht="10.95" customHeight="1" spans="2:4">
      <c r="B24" s="833" t="s">
        <v>21</v>
      </c>
      <c r="C24" s="831"/>
      <c r="D24" s="831"/>
    </row>
    <row r="25" ht="10.95" customHeight="1" spans="2:4">
      <c r="B25" s="833" t="s">
        <v>22</v>
      </c>
      <c r="C25" s="831"/>
      <c r="D25" s="831"/>
    </row>
    <row r="26" ht="10.95" customHeight="1" spans="2:4">
      <c r="B26" s="833" t="s">
        <v>23</v>
      </c>
      <c r="C26" s="831" t="s">
        <v>24</v>
      </c>
      <c r="D26" s="831"/>
    </row>
    <row r="27" ht="10.95" customHeight="1" spans="2:4">
      <c r="B27" s="833" t="s">
        <v>25</v>
      </c>
      <c r="C27" s="831" t="s">
        <v>26</v>
      </c>
      <c r="D27" s="831"/>
    </row>
    <row r="28" ht="10.95" hidden="1" customHeight="1" spans="2:4">
      <c r="B28" s="833" t="s">
        <v>27</v>
      </c>
      <c r="C28" s="831" t="s">
        <v>28</v>
      </c>
      <c r="D28" s="831"/>
    </row>
    <row r="29" ht="10.95" hidden="1" customHeight="1" spans="2:4">
      <c r="B29" s="833" t="s">
        <v>29</v>
      </c>
      <c r="C29" s="831" t="s">
        <v>30</v>
      </c>
      <c r="D29" s="831"/>
    </row>
    <row r="30" ht="10.95" hidden="1" customHeight="1" spans="2:4">
      <c r="B30" s="833" t="s">
        <v>31</v>
      </c>
      <c r="C30" s="835" t="str">
        <f>IFERROR(LEFT(I91&amp;I92&amp;I102&amp;I103,LEN(I91&amp;I92&amp;I102&amp;I103)-1),"")</f>
        <v/>
      </c>
      <c r="D30" s="836"/>
    </row>
    <row r="31" ht="10.95" hidden="1" customHeight="1" spans="2:4">
      <c r="B31" s="833" t="s">
        <v>32</v>
      </c>
      <c r="C31" s="835" t="str">
        <f>IFERROR(LEFT(J91&amp;J92&amp;J102&amp;J103,LEN(J91&amp;J92&amp;J102&amp;J103)-1),"")</f>
        <v/>
      </c>
      <c r="D31" s="836"/>
    </row>
    <row r="32" ht="10.95" hidden="1" customHeight="1" spans="2:4">
      <c r="B32" s="833" t="s">
        <v>33</v>
      </c>
      <c r="C32" s="835" t="str">
        <f>IFERROR(LEFT(I110&amp;I111&amp;I112&amp;I113&amp;I116&amp;I117&amp;I118&amp;I121&amp;I124&amp;I127&amp;I128&amp;I129&amp;I130,LEN(I110&amp;I111&amp;I112&amp;I113&amp;I116&amp;I117&amp;I118&amp;I121&amp;I124&amp;I127&amp;I128&amp;I129&amp;I130)-1),"")</f>
        <v/>
      </c>
      <c r="D32" s="836"/>
    </row>
    <row r="33" ht="10.95" hidden="1" customHeight="1" spans="2:4">
      <c r="B33" s="833" t="s">
        <v>34</v>
      </c>
      <c r="C33" s="835" t="str">
        <f>IFERROR(LEFT(I132&amp;I133&amp;I134&amp;I137&amp;I138&amp;I139&amp;I142&amp;I153&amp;I154&amp;I155&amp;I158&amp;I159&amp;I163&amp;I164&amp;I165&amp;I166&amp;I167&amp;I168,LEN(I132&amp;I133&amp;I134&amp;I137&amp;I138&amp;I139&amp;I142&amp;I153&amp;I154&amp;I155&amp;I158&amp;I159&amp;I163&amp;I164&amp;I165&amp;I166&amp;I167&amp;I168)-1),"")</f>
        <v/>
      </c>
      <c r="D33" s="836"/>
    </row>
    <row r="34" ht="10.95" hidden="1" customHeight="1" spans="2:4">
      <c r="B34" s="833" t="s">
        <v>35</v>
      </c>
      <c r="C34" s="835" t="str">
        <f>IFERROR(LEFT(I171&amp;I172&amp;I173&amp;I174&amp;I175&amp;I176&amp;I177&amp;I178&amp;I179&amp;I180&amp;I181&amp;I182&amp;I183,LEN(I171&amp;I172&amp;I173&amp;I174&amp;I175&amp;I176&amp;I177&amp;I178&amp;I179&amp;I180&amp;I181&amp;I182&amp;I183)-1),"")</f>
        <v/>
      </c>
      <c r="D34" s="836"/>
    </row>
    <row r="35" ht="10.95" hidden="1" customHeight="1" spans="2:4">
      <c r="B35" s="833" t="s">
        <v>36</v>
      </c>
      <c r="C35" s="835" t="str">
        <f>IFERROR(LEFT(I185&amp;I186&amp;I187&amp;I188&amp;I189&amp;I190&amp;I191&amp;I192,LEN(I185&amp;I186&amp;I187&amp;I188&amp;I189&amp;I190&amp;I191&amp;I192)-1),"")</f>
        <v/>
      </c>
      <c r="D35" s="836"/>
    </row>
    <row r="36" ht="10.95" customHeight="1" spans="2:4">
      <c r="B36" s="833" t="s">
        <v>37</v>
      </c>
      <c r="C36" s="831" t="s">
        <v>38</v>
      </c>
      <c r="D36" s="831"/>
    </row>
    <row r="37" ht="10.95" customHeight="1" spans="2:4">
      <c r="B37" s="833" t="s">
        <v>39</v>
      </c>
      <c r="C37" s="837">
        <f>基本信息输入表!M7</f>
        <v>46037</v>
      </c>
      <c r="D37" s="837"/>
    </row>
    <row r="38" ht="10.95" customHeight="1" spans="2:5">
      <c r="B38" s="833" t="s">
        <v>40</v>
      </c>
      <c r="C38" s="838" t="str">
        <f t="array" ref="C38">_xlfn.TEXTJOIN("、",1,IF(C39:C42="是",B39:B42,""))</f>
        <v>成本法</v>
      </c>
      <c r="D38" s="839"/>
      <c r="E38" s="840" t="s">
        <v>41</v>
      </c>
    </row>
    <row r="39" ht="10.95" customHeight="1" spans="2:4">
      <c r="B39" s="841" t="s">
        <v>42</v>
      </c>
      <c r="C39" s="832" t="s">
        <v>43</v>
      </c>
      <c r="D39" s="832"/>
    </row>
    <row r="40" ht="10.95" customHeight="1" spans="2:5">
      <c r="B40" s="841" t="s">
        <v>44</v>
      </c>
      <c r="C40" s="832" t="s">
        <v>12</v>
      </c>
      <c r="D40" s="832"/>
      <c r="E40" s="842"/>
    </row>
    <row r="41" ht="10.95" customHeight="1" spans="2:4">
      <c r="B41" s="841" t="s">
        <v>45</v>
      </c>
      <c r="C41" s="832" t="s">
        <v>12</v>
      </c>
      <c r="D41" s="832"/>
    </row>
    <row r="42" ht="10.95" customHeight="1" spans="2:4">
      <c r="B42" s="841" t="s">
        <v>46</v>
      </c>
      <c r="C42" s="832" t="s">
        <v>12</v>
      </c>
      <c r="D42" s="832"/>
    </row>
    <row r="43" ht="10.95" customHeight="1" spans="2:4">
      <c r="B43" s="833" t="s">
        <v>47</v>
      </c>
      <c r="C43" s="831" t="s">
        <v>42</v>
      </c>
      <c r="D43" s="831"/>
    </row>
    <row r="44" ht="10.95" customHeight="1" spans="2:4">
      <c r="B44" s="833" t="s">
        <v>48</v>
      </c>
      <c r="C44" s="843" t="e">
        <f>IF(C43="成本法",E72,IF(C43="收益法",E73,IF(C43="市场法",E74,IF(C43="衍生方法",E75))))</f>
        <v>#REF!</v>
      </c>
      <c r="D44" s="843"/>
    </row>
    <row r="45" ht="10.95" customHeight="1" spans="2:4">
      <c r="B45" s="833" t="s">
        <v>49</v>
      </c>
      <c r="C45" s="844" t="e">
        <f>ROUND(C44*10000,-2)</f>
        <v>#REF!</v>
      </c>
      <c r="D45" s="845"/>
    </row>
    <row r="46" ht="10.95" customHeight="1" spans="2:4">
      <c r="B46" s="833" t="s">
        <v>50</v>
      </c>
      <c r="C46" s="844" t="e">
        <f>IF(INT(C45)&lt;0,"负"&amp;IF(INT(ABS(C45)),TEXT(INT(ABS(C45)),"[dbnum2]")&amp;"元",)&amp;IF(INT(ABS(C45)*10)-INT(ABS(C45))*10,TEXT(INT(ABS(C45)*10)-INT(ABS(C45))*10,"[dbnum2]")&amp;"角",IF(INT(ABS(C45))=ABS(C45),,IF(ABS(C45)&lt;0.1,,"零")))&amp;IF(ROUND(ABS(C45)*100-INT(ABS(C45)*10)*10,),TEXT(ROUND(ABS(C45)*100-INT(ABS(C45)*10)*10,),"[dbnum2]")&amp;"分","整"),IF(INT(C45),TEXT(INT(C45),"[dbnum2]")&amp;"元",)&amp;IF(INT(C45*10)-INT(C45)*10,TEXT(INT(C45*10)-INT(C45)*10,"[dbnum2]")&amp;"角",IF(INT(C45)=C45,,IF(C45&lt;0.1,,"零")))&amp;IF(ROUND(C45*100-INT(C45*10)*10,),TEXT(ROUND(C45*100-INT(C45*10)*10,),"[dbnum2]")&amp;"分","整"))</f>
        <v>#REF!</v>
      </c>
      <c r="D46" s="845"/>
    </row>
    <row r="47" ht="10.95" customHeight="1" spans="2:4">
      <c r="B47" s="833" t="s">
        <v>51</v>
      </c>
      <c r="C47" s="835" t="e">
        <f>IF(OR(C43="资产基础法",C43="成本法"),H72,IF(C43="收益法",H73,H74))</f>
        <v>#REF!</v>
      </c>
      <c r="D47" s="836"/>
    </row>
    <row r="48" ht="10.95" hidden="1" customHeight="1" spans="2:4">
      <c r="B48" s="833" t="s">
        <v>52</v>
      </c>
      <c r="C48" s="846" t="e">
        <f>TRIM(IFERROR(REPLACEB(C38,FINDB(_xlfn.CONCAT("、",C43),C38),LENB(C43)+1,""),REPLACEB(C38,FINDB(_xlfn.CONCAT(C43,"、"),C38),LENB(C43)+1,"")))</f>
        <v>#VALUE!</v>
      </c>
      <c r="D48" s="846"/>
    </row>
    <row r="49" ht="10.95" hidden="1" customHeight="1" spans="2:4">
      <c r="B49" s="833" t="s">
        <v>53</v>
      </c>
      <c r="C49" s="843" t="e">
        <f>IF(OR(C48="资产基础法",C48="成本法"),E72,IF(C48="收益法",E73,IF(C48="市场法",E74)))</f>
        <v>#VALUE!</v>
      </c>
      <c r="D49" s="843"/>
    </row>
    <row r="50" ht="10.95" hidden="1" customHeight="1" spans="2:4">
      <c r="B50" s="833" t="s">
        <v>54</v>
      </c>
      <c r="C50" s="844" t="e">
        <f>ABS(C44-C49)</f>
        <v>#REF!</v>
      </c>
      <c r="D50" s="845"/>
    </row>
    <row r="51" ht="10.95" hidden="1" customHeight="1" spans="2:4">
      <c r="B51" s="833" t="s">
        <v>55</v>
      </c>
      <c r="C51" s="844" t="str">
        <f>IFERROR(C50/ABS(C44)*100,"")</f>
        <v/>
      </c>
      <c r="D51" s="845"/>
    </row>
    <row r="52" ht="10.95" hidden="1" customHeight="1" spans="2:4">
      <c r="B52" s="833" t="s">
        <v>56</v>
      </c>
      <c r="C52" s="846" t="e">
        <f>IF(C44&lt;C49,"低"&amp;TEXT(C50,"#,##0.00"),"高"&amp;TEXT(C50,"#,##0.00"))</f>
        <v>#REF!</v>
      </c>
      <c r="D52" s="846"/>
    </row>
    <row r="53" ht="10.95" customHeight="1" spans="2:4">
      <c r="B53" s="833" t="s">
        <v>57</v>
      </c>
      <c r="C53" s="837">
        <f>DATE(YEAR(C37)+1,MONTH(C37),DAY(C37)-1)</f>
        <v>46401</v>
      </c>
      <c r="D53" s="837"/>
    </row>
    <row r="54" ht="10.95" customHeight="1" spans="2:4">
      <c r="B54" s="829" t="s">
        <v>58</v>
      </c>
      <c r="C54" s="831"/>
      <c r="D54" s="831"/>
    </row>
    <row r="55" ht="10.95" customHeight="1" spans="2:4">
      <c r="B55" s="829" t="s">
        <v>59</v>
      </c>
      <c r="C55" s="831"/>
      <c r="D55" s="831"/>
    </row>
    <row r="56" ht="10.95" customHeight="1" spans="2:4">
      <c r="B56" s="829" t="s">
        <v>60</v>
      </c>
      <c r="C56" s="834" t="str">
        <f>CLEAN(C14)&amp;"资产评估报告"</f>
        <v>XXXX有限公司拟资产转让所涉及的YYYY资产市场价值资产评估报告</v>
      </c>
      <c r="D56" s="834"/>
    </row>
    <row r="57" ht="10.95" customHeight="1" spans="2:4">
      <c r="B57" s="829" t="s">
        <v>61</v>
      </c>
      <c r="C57" s="834" t="str">
        <f>CLEAN(C14)&amp;"资产评估说明"</f>
        <v>XXXX有限公司拟资产转让所涉及的YYYY资产市场价值资产评估说明</v>
      </c>
      <c r="D57" s="834"/>
    </row>
    <row r="58" ht="10.95" customHeight="1" spans="2:4">
      <c r="B58" s="829" t="s">
        <v>62</v>
      </c>
      <c r="C58" s="846" t="s">
        <v>63</v>
      </c>
      <c r="D58" s="846"/>
    </row>
    <row r="59" ht="10.95" customHeight="1" spans="2:4">
      <c r="B59" s="829" t="s">
        <v>64</v>
      </c>
      <c r="C59" s="847" t="s">
        <v>12</v>
      </c>
      <c r="D59" s="848"/>
    </row>
    <row r="60" ht="10.95" customHeight="1" spans="2:4">
      <c r="B60" s="829" t="s">
        <v>65</v>
      </c>
      <c r="C60" s="849"/>
      <c r="D60" s="850"/>
    </row>
    <row r="61" ht="10.95" customHeight="1" spans="2:4">
      <c r="B61" s="829" t="s">
        <v>66</v>
      </c>
      <c r="C61" s="849"/>
      <c r="D61" s="850"/>
    </row>
    <row r="62" ht="10.95" customHeight="1" spans="2:4">
      <c r="B62" s="829" t="s">
        <v>29</v>
      </c>
      <c r="C62" s="849"/>
      <c r="D62" s="850"/>
    </row>
    <row r="63" ht="10.95" customHeight="1" spans="2:4">
      <c r="B63" s="829" t="s">
        <v>31</v>
      </c>
      <c r="C63" s="849"/>
      <c r="D63" s="850"/>
    </row>
    <row r="64" ht="10.95" customHeight="1" spans="2:4">
      <c r="B64" s="851"/>
      <c r="C64" s="852"/>
      <c r="D64" s="852"/>
    </row>
    <row r="65" ht="10.95" customHeight="1" spans="2:4">
      <c r="B65" s="851"/>
      <c r="C65" s="852"/>
      <c r="D65" s="852"/>
    </row>
    <row r="66" ht="10.95" customHeight="1" spans="10:10">
      <c r="J66" s="820"/>
    </row>
    <row r="67" ht="10.95" customHeight="1" spans="2:2">
      <c r="B67" s="854" t="s">
        <v>67</v>
      </c>
    </row>
    <row r="68" ht="10.95" customHeight="1" spans="2:8">
      <c r="B68" s="855"/>
      <c r="C68" s="855"/>
      <c r="D68" s="856" t="s">
        <v>68</v>
      </c>
      <c r="E68" s="856" t="s">
        <v>69</v>
      </c>
      <c r="F68" s="856" t="s">
        <v>70</v>
      </c>
      <c r="G68" s="856" t="s">
        <v>71</v>
      </c>
      <c r="H68" s="857" t="s">
        <v>72</v>
      </c>
    </row>
    <row r="69" ht="10.95" customHeight="1" spans="2:8">
      <c r="B69" s="855" t="s">
        <v>73</v>
      </c>
      <c r="C69" s="855"/>
      <c r="D69" s="858" t="e">
        <f>D101</f>
        <v>#REF!</v>
      </c>
      <c r="E69" s="858" t="e">
        <f t="shared" ref="E69:G69" si="0">E101</f>
        <v>#REF!</v>
      </c>
      <c r="F69" s="858" t="e">
        <f t="shared" si="0"/>
        <v>#REF!</v>
      </c>
      <c r="G69" s="858" t="e">
        <f t="shared" si="0"/>
        <v>#REF!</v>
      </c>
      <c r="H69" s="833" t="e">
        <f>IF(AND(D69=0,E69=0),"",IF(F69&gt;0,"评估增值"&amp;TEXT(F69,"#,##0.00")&amp;"万元，增值率"&amp;TEXT(G69,"#,##0.00")&amp;"% ",IF(F69&lt;0,"评估减值"&amp;TEXT(ABS(F69),"#,##0.00")&amp;"万元，减值率"&amp;TEXT(ABS(G69),"#,##0.00")&amp;"% ",IF(F69=0,"无增减值变动"))))</f>
        <v>#REF!</v>
      </c>
    </row>
    <row r="70" ht="10.95" customHeight="1" spans="2:8">
      <c r="B70" s="855" t="s">
        <v>74</v>
      </c>
      <c r="C70" s="855"/>
      <c r="D70" s="858">
        <f>D104</f>
        <v>0</v>
      </c>
      <c r="E70" s="858">
        <f t="shared" ref="E70:G70" si="1">E104</f>
        <v>0</v>
      </c>
      <c r="F70" s="858">
        <f t="shared" si="1"/>
        <v>0</v>
      </c>
      <c r="G70" s="858" t="str">
        <f t="shared" si="1"/>
        <v/>
      </c>
      <c r="H70" s="833" t="str">
        <f t="shared" ref="H70:H75" si="2">IF(AND(D70=0,E70=0),"",IF(F70&gt;0,"评估增值"&amp;TEXT(F70,"#,##0.00")&amp;"万元，增值率"&amp;TEXT(G70,"#,##0.00")&amp;"% ",IF(F70&lt;0,"评估减值"&amp;TEXT(ABS(F70),"#,##0.00")&amp;"万元，减值率"&amp;TEXT(ABS(G70),"#,##0.00")&amp;"% ",IF(F70=0,"无增减值变动"))))</f>
        <v/>
      </c>
    </row>
    <row r="71" ht="10.95" customHeight="1" spans="2:8">
      <c r="B71" s="855" t="s">
        <v>75</v>
      </c>
      <c r="C71" s="855"/>
      <c r="D71" s="858" t="e">
        <f>D105</f>
        <v>#REF!</v>
      </c>
      <c r="E71" s="858" t="e">
        <f t="shared" ref="E71:G71" si="3">E105</f>
        <v>#REF!</v>
      </c>
      <c r="F71" s="858" t="e">
        <f t="shared" si="3"/>
        <v>#REF!</v>
      </c>
      <c r="G71" s="858" t="e">
        <f t="shared" si="3"/>
        <v>#REF!</v>
      </c>
      <c r="H71" s="833" t="e">
        <f t="shared" si="2"/>
        <v>#REF!</v>
      </c>
    </row>
    <row r="72" ht="10.95" customHeight="1" spans="2:8">
      <c r="B72" s="855" t="s">
        <v>76</v>
      </c>
      <c r="C72" s="855"/>
      <c r="D72" s="859"/>
      <c r="E72" s="858" t="e">
        <f>'1-汇总表'!E18</f>
        <v>#REF!</v>
      </c>
      <c r="F72" s="858" t="e">
        <f>IF(E72="","",E72-$D$71)</f>
        <v>#REF!</v>
      </c>
      <c r="G72" s="858" t="e">
        <f>IF(OR($D$71=0,F72=""),"",F72/ABS($D$71)*100)</f>
        <v>#REF!</v>
      </c>
      <c r="H72" s="833" t="e">
        <f t="shared" si="2"/>
        <v>#REF!</v>
      </c>
    </row>
    <row r="73" ht="10.95" customHeight="1" spans="2:8">
      <c r="B73" s="855" t="s">
        <v>77</v>
      </c>
      <c r="C73" s="855"/>
      <c r="D73" s="859"/>
      <c r="E73" s="860"/>
      <c r="F73" s="858" t="str">
        <f t="shared" ref="F73:F75" si="4">IF(E73="","",E73-$D$71)</f>
        <v/>
      </c>
      <c r="G73" s="858" t="e">
        <f t="shared" ref="G73:G75" si="5">IF(OR($D$71=0,F73=""),"",F73/ABS($D$71)*100)</f>
        <v>#REF!</v>
      </c>
      <c r="H73" s="833" t="str">
        <f t="shared" si="2"/>
        <v/>
      </c>
    </row>
    <row r="74" ht="10.95" customHeight="1" spans="2:8">
      <c r="B74" s="855" t="s">
        <v>78</v>
      </c>
      <c r="C74" s="855"/>
      <c r="D74" s="859"/>
      <c r="E74" s="860"/>
      <c r="F74" s="858" t="str">
        <f t="shared" si="4"/>
        <v/>
      </c>
      <c r="G74" s="858" t="e">
        <f t="shared" si="5"/>
        <v>#REF!</v>
      </c>
      <c r="H74" s="833" t="str">
        <f t="shared" si="2"/>
        <v/>
      </c>
    </row>
    <row r="75" ht="10.95" customHeight="1" spans="2:8">
      <c r="B75" s="855" t="s">
        <v>79</v>
      </c>
      <c r="C75" s="855"/>
      <c r="D75" s="859"/>
      <c r="E75" s="860"/>
      <c r="F75" s="858" t="str">
        <f t="shared" si="4"/>
        <v/>
      </c>
      <c r="G75" s="858" t="e">
        <f t="shared" si="5"/>
        <v>#REF!</v>
      </c>
      <c r="H75" s="833" t="str">
        <f t="shared" si="2"/>
        <v/>
      </c>
    </row>
    <row r="76" ht="10.95" customHeight="1" spans="2:6">
      <c r="B76" s="820"/>
      <c r="D76" s="861"/>
      <c r="E76" s="861"/>
      <c r="F76" s="861"/>
    </row>
    <row r="77" ht="10.95" customHeight="1" spans="2:6">
      <c r="B77" s="862" t="s">
        <v>80</v>
      </c>
      <c r="C77" s="862"/>
      <c r="D77" s="863" t="str">
        <f>IFERROR(LEFT(H80&amp;H81&amp;H82&amp;H83&amp;H84&amp;H85&amp;H86,LEN(H80&amp;H81&amp;H82&amp;H83&amp;H84&amp;H85&amp;H86)-1),"")</f>
        <v/>
      </c>
      <c r="E77" s="861"/>
      <c r="F77" s="861"/>
    </row>
    <row r="78" ht="10.95" customHeight="1" spans="2:6">
      <c r="B78" s="854" t="s">
        <v>81</v>
      </c>
      <c r="D78" s="861"/>
      <c r="E78" s="861"/>
      <c r="F78" s="861"/>
    </row>
    <row r="79" ht="10.95" customHeight="1" spans="1:8">
      <c r="A79" s="820" t="e">
        <f>IF(AND(D80=0,E80=0,D81=0,E81=0,D82=0,E82=0,D83=0,E83=0,D84=0,E84=0,D85=0,E85=0,D86=0,E86=0),"N","Y")</f>
        <v>#REF!</v>
      </c>
      <c r="B79" s="864" t="s">
        <v>82</v>
      </c>
      <c r="C79" s="864"/>
      <c r="D79" s="865" t="s">
        <v>68</v>
      </c>
      <c r="E79" s="865" t="s">
        <v>69</v>
      </c>
      <c r="F79" s="865"/>
      <c r="G79" s="856"/>
      <c r="H79" s="866" t="s">
        <v>31</v>
      </c>
    </row>
    <row r="80" ht="10.95" customHeight="1" spans="1:8">
      <c r="A80" s="867" t="str">
        <f>IF(AND(D80=0,E80=0),"N","Y")</f>
        <v>N</v>
      </c>
      <c r="B80" s="868" t="s">
        <v>83</v>
      </c>
      <c r="C80" s="868"/>
      <c r="D80" s="858">
        <f>D124</f>
        <v>0</v>
      </c>
      <c r="E80" s="858">
        <f>E124</f>
        <v>0</v>
      </c>
      <c r="F80" s="865"/>
      <c r="G80" s="856"/>
      <c r="H80" s="869" t="str">
        <f>IF(AND(D80=0,E80=0),"",B80&amp;"、")</f>
        <v/>
      </c>
    </row>
    <row r="81" ht="10.95" hidden="1" customHeight="1" spans="1:8">
      <c r="A81" s="867" t="str">
        <f t="shared" ref="A81:A86" si="6">IF(AND(D81=0,E81=0),"N","Y")</f>
        <v>N</v>
      </c>
      <c r="B81" s="868" t="s">
        <v>84</v>
      </c>
      <c r="C81" s="868"/>
      <c r="D81" s="858">
        <f>D142</f>
        <v>0</v>
      </c>
      <c r="E81" s="858">
        <f>E142</f>
        <v>0</v>
      </c>
      <c r="F81" s="865"/>
      <c r="G81" s="856"/>
      <c r="H81" s="869" t="str">
        <f>IF(AND(D81=0,E81=0),"",B81&amp;"、")</f>
        <v/>
      </c>
    </row>
    <row r="82" ht="10.95" customHeight="1" spans="1:8">
      <c r="A82" s="867" t="e">
        <f t="shared" si="6"/>
        <v>#REF!</v>
      </c>
      <c r="B82" s="868" t="s">
        <v>85</v>
      </c>
      <c r="C82" s="868"/>
      <c r="D82" s="858" t="e">
        <f>D144</f>
        <v>#REF!</v>
      </c>
      <c r="E82" s="858" t="e">
        <f>E144</f>
        <v>#REF!</v>
      </c>
      <c r="F82" s="865"/>
      <c r="G82" s="856"/>
      <c r="H82" s="869" t="e">
        <f t="shared" ref="H82:H86" si="7">IF(AND(D82=0,E82=0),"",B82&amp;"、")</f>
        <v>#REF!</v>
      </c>
    </row>
    <row r="83" ht="10.95" customHeight="1" spans="1:8">
      <c r="A83" s="867" t="e">
        <f t="shared" si="6"/>
        <v>#REF!</v>
      </c>
      <c r="B83" s="868" t="s">
        <v>86</v>
      </c>
      <c r="C83" s="868"/>
      <c r="D83" s="858" t="e">
        <f>D145</f>
        <v>#REF!</v>
      </c>
      <c r="E83" s="858" t="e">
        <f>E145</f>
        <v>#REF!</v>
      </c>
      <c r="F83" s="865"/>
      <c r="G83" s="856"/>
      <c r="H83" s="869" t="e">
        <f t="shared" si="7"/>
        <v>#REF!</v>
      </c>
    </row>
    <row r="84" ht="10.95" hidden="1" customHeight="1" spans="1:8">
      <c r="A84" s="867" t="e">
        <f t="shared" si="6"/>
        <v>#REF!</v>
      </c>
      <c r="B84" s="868" t="s">
        <v>87</v>
      </c>
      <c r="C84" s="868"/>
      <c r="D84" s="858" t="e">
        <f>E288</f>
        <v>#REF!</v>
      </c>
      <c r="E84" s="858" t="e">
        <f>G288</f>
        <v>#REF!</v>
      </c>
      <c r="F84" s="865"/>
      <c r="G84" s="856"/>
      <c r="H84" s="869" t="e">
        <f t="shared" si="7"/>
        <v>#REF!</v>
      </c>
    </row>
    <row r="85" ht="10.95" customHeight="1" spans="1:8">
      <c r="A85" s="867" t="str">
        <f t="shared" si="6"/>
        <v>N</v>
      </c>
      <c r="B85" s="868" t="s">
        <v>88</v>
      </c>
      <c r="C85" s="868"/>
      <c r="D85" s="858">
        <f>D154</f>
        <v>0</v>
      </c>
      <c r="E85" s="858">
        <f>E154</f>
        <v>0</v>
      </c>
      <c r="F85" s="865"/>
      <c r="G85" s="856"/>
      <c r="H85" s="869" t="str">
        <f t="shared" si="7"/>
        <v/>
      </c>
    </row>
    <row r="86" ht="10.95" hidden="1" customHeight="1" spans="1:8">
      <c r="A86" s="867" t="str">
        <f t="shared" si="6"/>
        <v>N</v>
      </c>
      <c r="B86" s="868" t="s">
        <v>89</v>
      </c>
      <c r="C86" s="868"/>
      <c r="D86" s="858">
        <f>D155</f>
        <v>0</v>
      </c>
      <c r="E86" s="858">
        <f>E155</f>
        <v>0</v>
      </c>
      <c r="F86" s="865"/>
      <c r="G86" s="856"/>
      <c r="H86" s="869" t="str">
        <f t="shared" si="7"/>
        <v/>
      </c>
    </row>
    <row r="87" ht="10.95" customHeight="1" spans="4:6">
      <c r="D87" s="861"/>
      <c r="E87" s="861"/>
      <c r="F87" s="861"/>
    </row>
    <row r="88" ht="10.95" customHeight="1" spans="2:6">
      <c r="B88" s="870" t="s">
        <v>90</v>
      </c>
      <c r="D88" s="861"/>
      <c r="E88" s="861"/>
      <c r="F88" s="861"/>
    </row>
    <row r="89" ht="10.95" customHeight="1" spans="2:13">
      <c r="B89" s="871" t="str">
        <f>'1-汇总表'!A6</f>
        <v>项            目</v>
      </c>
      <c r="C89" s="871"/>
      <c r="D89" s="872" t="str">
        <f>'1-汇总表'!D6</f>
        <v>账面价值</v>
      </c>
      <c r="E89" s="872" t="str">
        <f>'1-汇总表'!E6</f>
        <v>评估价值</v>
      </c>
      <c r="F89" s="872" t="str">
        <f>'1-汇总表'!F6</f>
        <v>增减值</v>
      </c>
      <c r="G89" s="871" t="str">
        <f>'1-汇总表'!G6</f>
        <v>增（减）值率%</v>
      </c>
      <c r="H89" s="873" t="s">
        <v>72</v>
      </c>
      <c r="I89" s="866" t="s">
        <v>31</v>
      </c>
      <c r="J89" s="866" t="s">
        <v>32</v>
      </c>
      <c r="K89" s="878" t="s">
        <v>91</v>
      </c>
      <c r="L89" s="878" t="s">
        <v>70</v>
      </c>
      <c r="M89" s="879" t="s">
        <v>92</v>
      </c>
    </row>
    <row r="90" ht="10.95" customHeight="1" spans="1:13">
      <c r="A90" s="867"/>
      <c r="B90" s="871"/>
      <c r="C90" s="871"/>
      <c r="D90" s="872" t="str">
        <f>'1-汇总表'!D7</f>
        <v>A</v>
      </c>
      <c r="E90" s="872" t="str">
        <f>'1-汇总表'!E7</f>
        <v>B</v>
      </c>
      <c r="F90" s="872" t="str">
        <f>'1-汇总表'!F7</f>
        <v>C=B-A</v>
      </c>
      <c r="G90" s="871" t="str">
        <f>'1-汇总表'!G7</f>
        <v>D=C/A×100%</v>
      </c>
      <c r="H90" s="874"/>
      <c r="I90" s="866"/>
      <c r="J90" s="866"/>
      <c r="K90" s="878"/>
      <c r="L90" s="878"/>
      <c r="M90" s="880"/>
    </row>
    <row r="91" ht="10.95" hidden="1" customHeight="1" spans="1:13">
      <c r="A91" s="867"/>
      <c r="B91" s="875" t="str">
        <f>'1-汇总表'!A8</f>
        <v>流动资产</v>
      </c>
      <c r="C91" s="871">
        <f>'1-汇总表'!B8</f>
        <v>1</v>
      </c>
      <c r="D91" s="858">
        <f>'1-汇总表'!D8</f>
        <v>0</v>
      </c>
      <c r="E91" s="858">
        <f>'1-汇总表'!E8</f>
        <v>0</v>
      </c>
      <c r="F91" s="858">
        <f>'1-汇总表'!F8</f>
        <v>0</v>
      </c>
      <c r="G91" s="858" t="str">
        <f>'1-汇总表'!G8</f>
        <v/>
      </c>
      <c r="H91" s="855" t="str">
        <f t="shared" ref="H91:H105" si="8">IF(AND(D91=0,E91=0),"",IF(F91&gt;0,"评估增值"&amp;TEXT(F91,"#,##0.00")&amp;"万元，增值率"&amp;TEXT(G91,"#,##0.00")&amp;"% ",IF(F91&lt;0,"评估减值"&amp;TEXT(ABS(F91),"#,##0.00")&amp;"万元，减值率"&amp;TEXT(ABS(G91),"#,##0.00")&amp;"% ",IF(F91=0,"无评估值增减"))))</f>
        <v/>
      </c>
      <c r="I91" s="869" t="str">
        <f>IF(AND(D91=0,E91=0),"",B91&amp;"、")</f>
        <v/>
      </c>
      <c r="J91" s="869" t="str">
        <f>IF(AND(D91=0,E91=0),"",B91&amp;TEXT(D91,"#,##0.00")&amp;"万元"&amp;"、")</f>
        <v/>
      </c>
      <c r="K91" s="856" t="str">
        <f>IF(F91=0,"",IF(F91&gt;0,"增值",IF(F91&lt;0,"减值")))</f>
        <v/>
      </c>
      <c r="L91" s="856">
        <f>ABS(F91)</f>
        <v>0</v>
      </c>
      <c r="M91" s="856" t="str">
        <f>IF(F91=0,"N",K91&amp;TEXT(L91,"#,##0.00"))</f>
        <v>N</v>
      </c>
    </row>
    <row r="92" ht="10.95" customHeight="1" spans="1:13">
      <c r="A92" s="867"/>
      <c r="B92" s="875" t="str">
        <f>'1-汇总表'!A9</f>
        <v>非流动资产</v>
      </c>
      <c r="C92" s="871">
        <f>'1-汇总表'!B9</f>
        <v>2</v>
      </c>
      <c r="D92" s="858" t="e">
        <f>'1-汇总表'!D9</f>
        <v>#REF!</v>
      </c>
      <c r="E92" s="858" t="e">
        <f>'1-汇总表'!E9</f>
        <v>#REF!</v>
      </c>
      <c r="F92" s="858" t="e">
        <f>'1-汇总表'!F9</f>
        <v>#REF!</v>
      </c>
      <c r="G92" s="858" t="e">
        <f>'1-汇总表'!G9</f>
        <v>#REF!</v>
      </c>
      <c r="H92" s="855" t="e">
        <f t="shared" si="8"/>
        <v>#REF!</v>
      </c>
      <c r="I92" s="869" t="e">
        <f>IF(AND(D92=0,E92=0),"",B92&amp;"、")</f>
        <v>#REF!</v>
      </c>
      <c r="J92" s="869" t="e">
        <f>IF(AND(D92=0,E92=0),"",B92&amp;TEXT(D92,"#,##0.00")&amp;"万元"&amp;"、")</f>
        <v>#REF!</v>
      </c>
      <c r="K92" s="856" t="e">
        <f t="shared" ref="K92:K105" si="9">IF(F92=0,"",IF(F92&gt;0,"增值",IF(F92&lt;0,"减值")))</f>
        <v>#REF!</v>
      </c>
      <c r="L92" s="856" t="e">
        <f t="shared" ref="L92:L105" si="10">ABS(F92)</f>
        <v>#REF!</v>
      </c>
      <c r="M92" s="856" t="e">
        <f t="shared" ref="M92:M105" si="11">IF(F92=0,"N",K92&amp;TEXT(L92,"#,##0.00"))</f>
        <v>#REF!</v>
      </c>
    </row>
    <row r="93" ht="10.95" customHeight="1" spans="1:13">
      <c r="A93" s="867"/>
      <c r="B93" s="875" t="str">
        <f>'1-汇总表'!A10</f>
        <v>其中：长期股权投资</v>
      </c>
      <c r="C93" s="871">
        <f>'1-汇总表'!B10</f>
        <v>3</v>
      </c>
      <c r="D93" s="858">
        <f>'1-汇总表'!D10</f>
        <v>0</v>
      </c>
      <c r="E93" s="858">
        <f>'1-汇总表'!E10</f>
        <v>0</v>
      </c>
      <c r="F93" s="858">
        <f>'1-汇总表'!F10</f>
        <v>0</v>
      </c>
      <c r="G93" s="858" t="str">
        <f>'1-汇总表'!G10</f>
        <v/>
      </c>
      <c r="H93" s="855" t="str">
        <f t="shared" si="8"/>
        <v/>
      </c>
      <c r="I93" s="881"/>
      <c r="J93" s="881"/>
      <c r="K93" s="856" t="str">
        <f t="shared" si="9"/>
        <v/>
      </c>
      <c r="L93" s="856">
        <f t="shared" si="10"/>
        <v>0</v>
      </c>
      <c r="M93" s="856" t="str">
        <f t="shared" si="11"/>
        <v>N</v>
      </c>
    </row>
    <row r="94" ht="10.95" customHeight="1" spans="1:13">
      <c r="A94" s="867"/>
      <c r="B94" s="875" t="str">
        <f>'1-汇总表'!A11</f>
        <v>      投资性房地产</v>
      </c>
      <c r="C94" s="871">
        <f>'1-汇总表'!B11</f>
        <v>4</v>
      </c>
      <c r="D94" s="858">
        <f>'1-汇总表'!D11</f>
        <v>0</v>
      </c>
      <c r="E94" s="858">
        <f>'1-汇总表'!E11</f>
        <v>0</v>
      </c>
      <c r="F94" s="858">
        <f>'1-汇总表'!F11</f>
        <v>0</v>
      </c>
      <c r="G94" s="858" t="str">
        <f>'1-汇总表'!G11</f>
        <v/>
      </c>
      <c r="H94" s="855" t="str">
        <f t="shared" si="8"/>
        <v/>
      </c>
      <c r="I94" s="881"/>
      <c r="J94" s="881"/>
      <c r="K94" s="856" t="str">
        <f t="shared" si="9"/>
        <v/>
      </c>
      <c r="L94" s="856">
        <f t="shared" si="10"/>
        <v>0</v>
      </c>
      <c r="M94" s="856" t="str">
        <f t="shared" si="11"/>
        <v>N</v>
      </c>
    </row>
    <row r="95" ht="10.95" customHeight="1" spans="1:13">
      <c r="A95" s="867"/>
      <c r="B95" s="875" t="str">
        <f>'1-汇总表'!A12</f>
        <v>      固定资产</v>
      </c>
      <c r="C95" s="871">
        <f>'1-汇总表'!B12</f>
        <v>5</v>
      </c>
      <c r="D95" s="858" t="e">
        <f>'1-汇总表'!D12</f>
        <v>#REF!</v>
      </c>
      <c r="E95" s="858" t="e">
        <f>'1-汇总表'!E12</f>
        <v>#REF!</v>
      </c>
      <c r="F95" s="858" t="e">
        <f>'1-汇总表'!F12</f>
        <v>#REF!</v>
      </c>
      <c r="G95" s="858" t="e">
        <f>'1-汇总表'!G12</f>
        <v>#REF!</v>
      </c>
      <c r="H95" s="855" t="e">
        <f t="shared" si="8"/>
        <v>#REF!</v>
      </c>
      <c r="I95" s="881"/>
      <c r="J95" s="881"/>
      <c r="K95" s="856" t="e">
        <f t="shared" si="9"/>
        <v>#REF!</v>
      </c>
      <c r="L95" s="856" t="e">
        <f t="shared" si="10"/>
        <v>#REF!</v>
      </c>
      <c r="M95" s="856" t="e">
        <f t="shared" si="11"/>
        <v>#REF!</v>
      </c>
    </row>
    <row r="96" ht="10.95" customHeight="1" spans="1:13">
      <c r="A96" s="867"/>
      <c r="B96" s="875" t="str">
        <f>'1-汇总表'!A13</f>
        <v>      在建工程</v>
      </c>
      <c r="C96" s="871">
        <f>'1-汇总表'!B13</f>
        <v>6</v>
      </c>
      <c r="D96" s="858">
        <f>'1-汇总表'!D13</f>
        <v>0</v>
      </c>
      <c r="E96" s="858">
        <f>'1-汇总表'!E13</f>
        <v>0</v>
      </c>
      <c r="F96" s="858">
        <f>'1-汇总表'!F13</f>
        <v>0</v>
      </c>
      <c r="G96" s="858" t="str">
        <f>'1-汇总表'!G13</f>
        <v/>
      </c>
      <c r="H96" s="855" t="str">
        <f t="shared" si="8"/>
        <v/>
      </c>
      <c r="I96" s="881"/>
      <c r="J96" s="881"/>
      <c r="K96" s="856" t="str">
        <f t="shared" si="9"/>
        <v/>
      </c>
      <c r="L96" s="856">
        <f t="shared" si="10"/>
        <v>0</v>
      </c>
      <c r="M96" s="856" t="str">
        <f t="shared" si="11"/>
        <v>N</v>
      </c>
    </row>
    <row r="97" ht="10.95" customHeight="1" spans="1:13">
      <c r="A97" s="867"/>
      <c r="B97" s="875" t="str">
        <f>'1-汇总表'!A14</f>
        <v>      油气资产</v>
      </c>
      <c r="C97" s="871">
        <f>'1-汇总表'!B14</f>
        <v>7</v>
      </c>
      <c r="D97" s="858">
        <f>'1-汇总表'!D14</f>
        <v>0</v>
      </c>
      <c r="E97" s="858">
        <f>'1-汇总表'!E14</f>
        <v>0</v>
      </c>
      <c r="F97" s="858">
        <f>'1-汇总表'!F14</f>
        <v>0</v>
      </c>
      <c r="G97" s="858" t="str">
        <f>'1-汇总表'!G14</f>
        <v/>
      </c>
      <c r="H97" s="855" t="str">
        <f t="shared" si="8"/>
        <v/>
      </c>
      <c r="I97" s="881"/>
      <c r="J97" s="881"/>
      <c r="K97" s="856" t="str">
        <f t="shared" si="9"/>
        <v/>
      </c>
      <c r="L97" s="856">
        <f t="shared" si="10"/>
        <v>0</v>
      </c>
      <c r="M97" s="856" t="str">
        <f t="shared" si="11"/>
        <v>N</v>
      </c>
    </row>
    <row r="98" ht="10.95" customHeight="1" spans="1:13">
      <c r="A98" s="867"/>
      <c r="B98" s="875" t="str">
        <f>'1-汇总表'!A15</f>
        <v>      无形资产</v>
      </c>
      <c r="C98" s="871">
        <f>'1-汇总表'!B15</f>
        <v>8</v>
      </c>
      <c r="D98" s="858">
        <f>'1-汇总表'!D15</f>
        <v>0</v>
      </c>
      <c r="E98" s="858">
        <f>'1-汇总表'!E15</f>
        <v>0</v>
      </c>
      <c r="F98" s="858">
        <f>'1-汇总表'!F15</f>
        <v>0</v>
      </c>
      <c r="G98" s="858" t="str">
        <f>'1-汇总表'!G15</f>
        <v/>
      </c>
      <c r="H98" s="855" t="str">
        <f>IF(AND(D98=0,E98=0),"",IF(F98&gt;0,"评估增值"&amp;TEXT(F98,"#,##0.00")&amp;"万元"&amp;IF(G98&lt;&gt;"","，增值率"&amp;TEXT(G98,"#,##0.00")&amp;"% ",""),IF(F98&lt;0,"评估减值"&amp;TEXT(ABS(F98),"#,##0.00")&amp;"万元"&amp;IF(G98&lt;&gt;"","，减值率"&amp;TEXT(ABS(G98),"#,##0.00")&amp;"% ",""),IF(F98=0,"无评估值增减"))))</f>
        <v/>
      </c>
      <c r="I98" s="881"/>
      <c r="K98" s="856" t="str">
        <f t="shared" si="9"/>
        <v/>
      </c>
      <c r="L98" s="856">
        <f t="shared" si="10"/>
        <v>0</v>
      </c>
      <c r="M98" s="856" t="str">
        <f t="shared" si="11"/>
        <v>N</v>
      </c>
    </row>
    <row r="99" ht="10.95" customHeight="1" spans="1:13">
      <c r="A99" s="867"/>
      <c r="B99" s="875" t="str">
        <f>'1-汇总表'!A16</f>
        <v>      其中：土地使用权</v>
      </c>
      <c r="C99" s="871">
        <f>'1-汇总表'!B16</f>
        <v>9</v>
      </c>
      <c r="D99" s="858">
        <f>'1-汇总表'!D16</f>
        <v>0</v>
      </c>
      <c r="E99" s="858">
        <f>'1-汇总表'!E16</f>
        <v>0</v>
      </c>
      <c r="F99" s="858">
        <f>'1-汇总表'!F16</f>
        <v>0</v>
      </c>
      <c r="G99" s="858" t="str">
        <f>'1-汇总表'!G16</f>
        <v/>
      </c>
      <c r="H99" s="855" t="str">
        <f t="shared" si="8"/>
        <v/>
      </c>
      <c r="I99" s="881"/>
      <c r="J99" s="881"/>
      <c r="K99" s="856" t="str">
        <f t="shared" si="9"/>
        <v/>
      </c>
      <c r="L99" s="856">
        <f t="shared" si="10"/>
        <v>0</v>
      </c>
      <c r="M99" s="856" t="str">
        <f t="shared" si="11"/>
        <v>N</v>
      </c>
    </row>
    <row r="100" ht="10.95" customHeight="1" spans="1:13">
      <c r="A100" s="867"/>
      <c r="B100" s="875" t="str">
        <f>'1-汇总表'!A17</f>
        <v>      其他非流动资产</v>
      </c>
      <c r="C100" s="871">
        <f>'1-汇总表'!B17</f>
        <v>10</v>
      </c>
      <c r="D100" s="858" t="e">
        <f>'1-汇总表'!D17</f>
        <v>#REF!</v>
      </c>
      <c r="E100" s="858" t="e">
        <f>'1-汇总表'!E17</f>
        <v>#REF!</v>
      </c>
      <c r="F100" s="858" t="e">
        <f>'1-汇总表'!F17</f>
        <v>#REF!</v>
      </c>
      <c r="G100" s="858" t="e">
        <f>'1-汇总表'!G17</f>
        <v>#REF!</v>
      </c>
      <c r="H100" s="855" t="e">
        <f t="shared" si="8"/>
        <v>#REF!</v>
      </c>
      <c r="I100" s="881"/>
      <c r="J100" s="881"/>
      <c r="K100" s="856" t="e">
        <f t="shared" si="9"/>
        <v>#REF!</v>
      </c>
      <c r="L100" s="856" t="e">
        <f t="shared" si="10"/>
        <v>#REF!</v>
      </c>
      <c r="M100" s="856" t="e">
        <f t="shared" si="11"/>
        <v>#REF!</v>
      </c>
    </row>
    <row r="101" ht="10.95" hidden="1" customHeight="1" spans="1:13">
      <c r="A101" s="867"/>
      <c r="B101" s="875" t="str">
        <f>'1-汇总表'!A18</f>
        <v>资产总计</v>
      </c>
      <c r="C101" s="871">
        <f>'1-汇总表'!B18</f>
        <v>11</v>
      </c>
      <c r="D101" s="858" t="e">
        <f>'1-汇总表'!D18</f>
        <v>#REF!</v>
      </c>
      <c r="E101" s="858" t="e">
        <f>'1-汇总表'!E18</f>
        <v>#REF!</v>
      </c>
      <c r="F101" s="858" t="e">
        <f>'1-汇总表'!F18</f>
        <v>#REF!</v>
      </c>
      <c r="G101" s="858" t="e">
        <f>'1-汇总表'!G18</f>
        <v>#REF!</v>
      </c>
      <c r="H101" s="855" t="e">
        <f t="shared" si="8"/>
        <v>#REF!</v>
      </c>
      <c r="I101" s="881"/>
      <c r="J101" s="881"/>
      <c r="K101" s="856" t="e">
        <f t="shared" si="9"/>
        <v>#REF!</v>
      </c>
      <c r="L101" s="856" t="e">
        <f t="shared" si="10"/>
        <v>#REF!</v>
      </c>
      <c r="M101" s="856" t="e">
        <f t="shared" si="11"/>
        <v>#REF!</v>
      </c>
    </row>
    <row r="102" ht="10.95" hidden="1" customHeight="1" spans="1:13">
      <c r="A102" s="867"/>
      <c r="B102" s="875" t="str">
        <f>'1-汇总表'!A19</f>
        <v>流动负债</v>
      </c>
      <c r="C102" s="871">
        <f>'1-汇总表'!B19</f>
        <v>12</v>
      </c>
      <c r="D102" s="858">
        <f>'1-汇总表'!D19</f>
        <v>0</v>
      </c>
      <c r="E102" s="858">
        <f>'1-汇总表'!E19</f>
        <v>0</v>
      </c>
      <c r="F102" s="858">
        <f>'1-汇总表'!F19</f>
        <v>0</v>
      </c>
      <c r="G102" s="858" t="str">
        <f>'1-汇总表'!G19</f>
        <v/>
      </c>
      <c r="H102" s="855" t="str">
        <f t="shared" si="8"/>
        <v/>
      </c>
      <c r="I102" s="869" t="str">
        <f>IF(AND(D102=0,E102=0),"",B102&amp;"、")</f>
        <v/>
      </c>
      <c r="J102" s="869" t="str">
        <f>IF(AND(D102=0,E102=0),"",B102&amp;TEXT(D102,"#,##0.00")&amp;"万元"&amp;"、")</f>
        <v/>
      </c>
      <c r="K102" s="856" t="str">
        <f t="shared" si="9"/>
        <v/>
      </c>
      <c r="L102" s="856">
        <f t="shared" si="10"/>
        <v>0</v>
      </c>
      <c r="M102" s="856" t="str">
        <f t="shared" si="11"/>
        <v>N</v>
      </c>
    </row>
    <row r="103" ht="10.95" hidden="1" customHeight="1" spans="1:13">
      <c r="A103" s="867"/>
      <c r="B103" s="875" t="str">
        <f>'1-汇总表'!A20</f>
        <v>非流动负债</v>
      </c>
      <c r="C103" s="871">
        <f>'1-汇总表'!B20</f>
        <v>13</v>
      </c>
      <c r="D103" s="858">
        <f>'1-汇总表'!D20</f>
        <v>0</v>
      </c>
      <c r="E103" s="858">
        <f>'1-汇总表'!E20</f>
        <v>0</v>
      </c>
      <c r="F103" s="858">
        <f>'1-汇总表'!F20</f>
        <v>0</v>
      </c>
      <c r="G103" s="858" t="str">
        <f>'1-汇总表'!G20</f>
        <v/>
      </c>
      <c r="H103" s="855" t="str">
        <f t="shared" si="8"/>
        <v/>
      </c>
      <c r="I103" s="869" t="str">
        <f>IF(AND(D103=0,E103=0),"",B103&amp;"、")</f>
        <v/>
      </c>
      <c r="J103" s="869" t="str">
        <f>IF(AND(D103=0,E103=0),"",B103&amp;TEXT(D103,"#,##0.00")&amp;"万元"&amp;"、")</f>
        <v/>
      </c>
      <c r="K103" s="856" t="str">
        <f t="shared" si="9"/>
        <v/>
      </c>
      <c r="L103" s="856">
        <f t="shared" si="10"/>
        <v>0</v>
      </c>
      <c r="M103" s="856" t="str">
        <f t="shared" si="11"/>
        <v>N</v>
      </c>
    </row>
    <row r="104" ht="10.95" hidden="1" customHeight="1" spans="1:13">
      <c r="A104" s="867"/>
      <c r="B104" s="875" t="str">
        <f>'1-汇总表'!A21</f>
        <v>负债总计</v>
      </c>
      <c r="C104" s="871">
        <f>'1-汇总表'!B21</f>
        <v>14</v>
      </c>
      <c r="D104" s="858">
        <f>'1-汇总表'!D21</f>
        <v>0</v>
      </c>
      <c r="E104" s="858">
        <f>'1-汇总表'!E21</f>
        <v>0</v>
      </c>
      <c r="F104" s="858">
        <f>'1-汇总表'!F21</f>
        <v>0</v>
      </c>
      <c r="G104" s="858" t="str">
        <f>'1-汇总表'!G21</f>
        <v/>
      </c>
      <c r="H104" s="855" t="str">
        <f t="shared" si="8"/>
        <v/>
      </c>
      <c r="I104" s="881"/>
      <c r="J104" s="881"/>
      <c r="K104" s="856" t="str">
        <f t="shared" si="9"/>
        <v/>
      </c>
      <c r="L104" s="856">
        <f t="shared" si="10"/>
        <v>0</v>
      </c>
      <c r="M104" s="856" t="str">
        <f t="shared" si="11"/>
        <v>N</v>
      </c>
    </row>
    <row r="105" ht="10.95" customHeight="1" spans="1:13">
      <c r="A105" s="867"/>
      <c r="B105" s="875" t="str">
        <f>'1-汇总表'!A18</f>
        <v>资产总计</v>
      </c>
      <c r="C105" s="871">
        <f>'1-汇总表'!B18</f>
        <v>11</v>
      </c>
      <c r="D105" s="858" t="e">
        <f>'1-汇总表'!D18</f>
        <v>#REF!</v>
      </c>
      <c r="E105" s="858" t="e">
        <f>'1-汇总表'!E18</f>
        <v>#REF!</v>
      </c>
      <c r="F105" s="858" t="e">
        <f>'1-汇总表'!F18</f>
        <v>#REF!</v>
      </c>
      <c r="G105" s="858" t="e">
        <f>'1-汇总表'!G18</f>
        <v>#REF!</v>
      </c>
      <c r="H105" s="855" t="e">
        <f t="shared" si="8"/>
        <v>#REF!</v>
      </c>
      <c r="I105" s="833"/>
      <c r="J105" s="833"/>
      <c r="K105" s="856" t="e">
        <f t="shared" si="9"/>
        <v>#REF!</v>
      </c>
      <c r="L105" s="856" t="e">
        <f t="shared" si="10"/>
        <v>#REF!</v>
      </c>
      <c r="M105" s="856" t="e">
        <f t="shared" si="11"/>
        <v>#REF!</v>
      </c>
    </row>
    <row r="106" ht="10.95" customHeight="1" spans="2:8">
      <c r="B106" s="825"/>
      <c r="C106" s="826"/>
      <c r="D106" s="876"/>
      <c r="E106" s="876"/>
      <c r="F106" s="876"/>
      <c r="G106" s="826"/>
      <c r="H106" s="825"/>
    </row>
    <row r="107" ht="10.95" customHeight="1" spans="2:6">
      <c r="B107" s="854" t="s">
        <v>93</v>
      </c>
      <c r="D107" s="861"/>
      <c r="E107" s="861"/>
      <c r="F107" s="861"/>
    </row>
    <row r="108" ht="10.95" customHeight="1" spans="1:13">
      <c r="A108" s="867" t="e">
        <f>IF(AND(D194=0,E194=0),"N","Y")</f>
        <v>#REF!</v>
      </c>
      <c r="B108" s="871" t="str">
        <f>'2-分类汇总'!B6</f>
        <v>科目名称</v>
      </c>
      <c r="C108" s="871"/>
      <c r="D108" s="872" t="str">
        <f>'2-分类汇总'!D6</f>
        <v>账面价值</v>
      </c>
      <c r="E108" s="872" t="str">
        <f>'2-分类汇总'!E6</f>
        <v>评估价值</v>
      </c>
      <c r="F108" s="872" t="str">
        <f>'2-分类汇总'!F6</f>
        <v>增减值</v>
      </c>
      <c r="G108" s="871" t="str">
        <f>'2-分类汇总'!G6</f>
        <v>增值率%</v>
      </c>
      <c r="H108" s="857" t="s">
        <v>94</v>
      </c>
      <c r="I108" s="857" t="s">
        <v>31</v>
      </c>
      <c r="J108" s="857" t="s">
        <v>95</v>
      </c>
      <c r="K108" s="857" t="s">
        <v>96</v>
      </c>
      <c r="L108" s="857" t="s">
        <v>97</v>
      </c>
      <c r="M108" s="857" t="s">
        <v>98</v>
      </c>
    </row>
    <row r="109" ht="10.95" hidden="1" customHeight="1" spans="1:13">
      <c r="A109" s="867" t="s">
        <v>99</v>
      </c>
      <c r="B109" s="875" t="str">
        <f>'2-分类汇总'!B7</f>
        <v>一、流动资产合计</v>
      </c>
      <c r="C109" s="875"/>
      <c r="D109" s="858">
        <f>'2-分类汇总'!D7</f>
        <v>0</v>
      </c>
      <c r="E109" s="858">
        <f>'2-分类汇总'!E7</f>
        <v>0</v>
      </c>
      <c r="F109" s="858">
        <f>'2-分类汇总'!F7</f>
        <v>0</v>
      </c>
      <c r="G109" s="858" t="str">
        <f>'2-分类汇总'!G7</f>
        <v/>
      </c>
      <c r="H109" s="877"/>
      <c r="I109" s="833" t="str">
        <f t="shared" ref="I109:I140" si="12">IF(AND(D109=0,E109=0),"",B109&amp;"、")</f>
        <v/>
      </c>
      <c r="J109" s="882"/>
      <c r="K109" s="865"/>
      <c r="L109" s="833"/>
      <c r="M109" s="856" t="str">
        <f>IF(AND(D109=0,E109=0),"N","Y")</f>
        <v>N</v>
      </c>
    </row>
    <row r="110" ht="10.95" hidden="1" customHeight="1" spans="1:13">
      <c r="A110" s="867" t="str">
        <f>IF(AND(D110=0,E110=0),"N","Y")</f>
        <v>N</v>
      </c>
      <c r="B110" s="875" t="str">
        <f>'2-分类汇总'!B8</f>
        <v>货币资金</v>
      </c>
      <c r="C110" s="875"/>
      <c r="D110" s="858">
        <f>'2-分类汇总'!D8</f>
        <v>0</v>
      </c>
      <c r="E110" s="858">
        <f>'2-分类汇总'!E8</f>
        <v>0</v>
      </c>
      <c r="F110" s="858">
        <f>'2-分类汇总'!F8</f>
        <v>0</v>
      </c>
      <c r="G110" s="858" t="str">
        <f>'2-分类汇总'!G8</f>
        <v/>
      </c>
      <c r="H110" s="877"/>
      <c r="I110" s="833" t="str">
        <f t="shared" si="12"/>
        <v/>
      </c>
      <c r="J110" s="882"/>
      <c r="K110" s="865"/>
      <c r="L110" s="833"/>
      <c r="M110" s="856"/>
    </row>
    <row r="111" ht="10.95" hidden="1" customHeight="1" spans="1:13">
      <c r="A111" s="867" t="str">
        <f>IF(AND(D111=0,E111=0),"N","Y")</f>
        <v>N</v>
      </c>
      <c r="B111" s="875" t="str">
        <f>'2-分类汇总'!B9</f>
        <v>交易性金融资产</v>
      </c>
      <c r="C111" s="875"/>
      <c r="D111" s="858">
        <f>'2-分类汇总'!D9</f>
        <v>0</v>
      </c>
      <c r="E111" s="858">
        <f>'2-分类汇总'!E9</f>
        <v>0</v>
      </c>
      <c r="F111" s="858">
        <f>'2-分类汇总'!F9</f>
        <v>0</v>
      </c>
      <c r="G111" s="858" t="str">
        <f>'2-分类汇总'!G9</f>
        <v/>
      </c>
      <c r="H111" s="877"/>
      <c r="I111" s="833" t="str">
        <f t="shared" si="12"/>
        <v/>
      </c>
      <c r="J111" s="882"/>
      <c r="K111" s="865"/>
      <c r="L111" s="833"/>
      <c r="M111" s="833"/>
    </row>
    <row r="112" ht="10.95" hidden="1" customHeight="1" spans="1:13">
      <c r="A112" s="867" t="str">
        <f t="shared" ref="A112:A139" si="13">IF(AND(D112=0,E112=0),"N","Y")</f>
        <v>N</v>
      </c>
      <c r="B112" s="875" t="str">
        <f>'2-分类汇总'!B10</f>
        <v>衍生金融资产</v>
      </c>
      <c r="C112" s="875"/>
      <c r="D112" s="858">
        <f>'2-分类汇总'!D10</f>
        <v>0</v>
      </c>
      <c r="E112" s="858">
        <f>'2-分类汇总'!E10</f>
        <v>0</v>
      </c>
      <c r="F112" s="858">
        <f>'2-分类汇总'!F10</f>
        <v>0</v>
      </c>
      <c r="G112" s="858" t="str">
        <f>'2-分类汇总'!G10</f>
        <v/>
      </c>
      <c r="H112" s="877"/>
      <c r="I112" s="833" t="str">
        <f t="shared" si="12"/>
        <v/>
      </c>
      <c r="J112" s="882"/>
      <c r="K112" s="865"/>
      <c r="L112" s="833"/>
      <c r="M112" s="833"/>
    </row>
    <row r="113" ht="10.95" hidden="1" customHeight="1" spans="1:13">
      <c r="A113" s="867" t="str">
        <f t="shared" si="13"/>
        <v>N</v>
      </c>
      <c r="B113" s="875" t="str">
        <f>'2-分类汇总'!B11</f>
        <v>应收票据</v>
      </c>
      <c r="C113" s="875"/>
      <c r="D113" s="858">
        <f>'2-分类汇总'!D11</f>
        <v>0</v>
      </c>
      <c r="E113" s="858">
        <f>'2-分类汇总'!E11</f>
        <v>0</v>
      </c>
      <c r="F113" s="858">
        <f>'2-分类汇总'!F11</f>
        <v>0</v>
      </c>
      <c r="G113" s="858" t="str">
        <f>'2-分类汇总'!G11</f>
        <v/>
      </c>
      <c r="H113" s="877">
        <f>COUNT('3-4应收票据'!A8:A27)</f>
        <v>0</v>
      </c>
      <c r="I113" s="833" t="str">
        <f t="shared" si="12"/>
        <v/>
      </c>
      <c r="J113" s="882"/>
      <c r="K113" s="865"/>
      <c r="L113" s="833"/>
      <c r="M113" s="833"/>
    </row>
    <row r="114" ht="10.95" hidden="1" customHeight="1" spans="1:13">
      <c r="A114" s="867" t="str">
        <f>IF(AND(D115=0,E115=0,D114=0,E114=0,D116=0,E116=0),"N","Y")</f>
        <v>N</v>
      </c>
      <c r="B114" s="875" t="str">
        <f>'2-分类汇总'!B12</f>
        <v>应收账款合计</v>
      </c>
      <c r="C114" s="875"/>
      <c r="D114" s="858">
        <f>'2-分类汇总'!D12</f>
        <v>0</v>
      </c>
      <c r="E114" s="858">
        <f>'2-分类汇总'!E12</f>
        <v>0</v>
      </c>
      <c r="F114" s="858">
        <f>'2-分类汇总'!F12</f>
        <v>0</v>
      </c>
      <c r="G114" s="858" t="str">
        <f>'2-分类汇总'!G12</f>
        <v/>
      </c>
      <c r="H114" s="877">
        <f>COUNT('3-5应收账款'!A8:A27)</f>
        <v>0</v>
      </c>
      <c r="I114" s="833" t="str">
        <f t="shared" si="12"/>
        <v/>
      </c>
      <c r="J114" s="882"/>
      <c r="K114" s="865"/>
      <c r="L114" s="833"/>
      <c r="M114" s="833"/>
    </row>
    <row r="115" ht="10.95" hidden="1" customHeight="1" spans="1:13">
      <c r="A115" s="867" t="str">
        <f>IF(AND(D115=0,E115=0,D114=0,E114=0,D116=0,E116=0),"N","Y")</f>
        <v>N</v>
      </c>
      <c r="B115" s="875" t="str">
        <f>'2-分类汇总'!B13</f>
        <v>   减：坏账准备</v>
      </c>
      <c r="C115" s="875"/>
      <c r="D115" s="858">
        <f>'2-分类汇总'!D13</f>
        <v>0</v>
      </c>
      <c r="E115" s="858">
        <f>'2-分类汇总'!E13</f>
        <v>0</v>
      </c>
      <c r="F115" s="858">
        <f>'2-分类汇总'!F13</f>
        <v>0</v>
      </c>
      <c r="G115" s="858" t="str">
        <f>'2-分类汇总'!G13</f>
        <v/>
      </c>
      <c r="H115" s="877"/>
      <c r="I115" s="833" t="str">
        <f t="shared" si="12"/>
        <v/>
      </c>
      <c r="J115" s="882"/>
      <c r="K115" s="865"/>
      <c r="L115" s="833" t="str">
        <f>IF(D115=0,"未计提坏账准备","计提坏账准备"&amp;TEXT(D115,"#,##0.00")&amp;"元")</f>
        <v>未计提坏账准备</v>
      </c>
      <c r="M115" s="833"/>
    </row>
    <row r="116" ht="10.95" hidden="1" customHeight="1" spans="1:13">
      <c r="A116" s="867" t="str">
        <f>IF(AND(D115=0,E115=0,D114=0,E114=0,D116=0,E116=0),"N","Y")</f>
        <v>N</v>
      </c>
      <c r="B116" s="875" t="s">
        <v>100</v>
      </c>
      <c r="C116" s="875"/>
      <c r="D116" s="858">
        <f>'2-分类汇总'!D14</f>
        <v>0</v>
      </c>
      <c r="E116" s="858">
        <f>'2-分类汇总'!E14</f>
        <v>0</v>
      </c>
      <c r="F116" s="858">
        <f>'2-分类汇总'!F14</f>
        <v>0</v>
      </c>
      <c r="G116" s="858" t="str">
        <f>'2-分类汇总'!G14</f>
        <v/>
      </c>
      <c r="H116" s="877"/>
      <c r="I116" s="833" t="str">
        <f t="shared" si="12"/>
        <v/>
      </c>
      <c r="J116" s="882"/>
      <c r="K116" s="865"/>
      <c r="L116" s="833"/>
      <c r="M116" s="833"/>
    </row>
    <row r="117" ht="10.95" hidden="1" customHeight="1" spans="1:13">
      <c r="A117" s="867" t="str">
        <f t="shared" si="13"/>
        <v>N</v>
      </c>
      <c r="B117" s="875" t="str">
        <f>'2-分类汇总'!B15</f>
        <v>应收款项融资</v>
      </c>
      <c r="C117" s="875"/>
      <c r="D117" s="858">
        <f>'2-分类汇总'!D15</f>
        <v>0</v>
      </c>
      <c r="E117" s="858">
        <f>'2-分类汇总'!E15</f>
        <v>0</v>
      </c>
      <c r="F117" s="858">
        <f>'2-分类汇总'!F15</f>
        <v>0</v>
      </c>
      <c r="G117" s="858" t="str">
        <f>'2-分类汇总'!G15</f>
        <v/>
      </c>
      <c r="H117" s="877">
        <f>COUNT('3-6应收款项融资'!A8:A27)</f>
        <v>0</v>
      </c>
      <c r="I117" s="833" t="str">
        <f t="shared" si="12"/>
        <v/>
      </c>
      <c r="J117" s="882"/>
      <c r="K117" s="865"/>
      <c r="L117" s="833"/>
      <c r="M117" s="833"/>
    </row>
    <row r="118" ht="10.95" hidden="1" customHeight="1" spans="1:13">
      <c r="A118" s="867" t="str">
        <f t="shared" si="13"/>
        <v>N</v>
      </c>
      <c r="B118" s="875" t="str">
        <f>'2-分类汇总'!B16</f>
        <v>预付款项</v>
      </c>
      <c r="C118" s="875"/>
      <c r="D118" s="858">
        <f>'2-分类汇总'!D16</f>
        <v>0</v>
      </c>
      <c r="E118" s="858">
        <f>'2-分类汇总'!E16</f>
        <v>0</v>
      </c>
      <c r="F118" s="858">
        <f>'2-分类汇总'!F16</f>
        <v>0</v>
      </c>
      <c r="G118" s="858" t="str">
        <f>'2-分类汇总'!G16</f>
        <v/>
      </c>
      <c r="H118" s="877">
        <f>COUNT('3-7预付款项'!A8:A27)</f>
        <v>0</v>
      </c>
      <c r="I118" s="833" t="str">
        <f t="shared" si="12"/>
        <v/>
      </c>
      <c r="J118" s="882"/>
      <c r="K118" s="865"/>
      <c r="L118" s="833"/>
      <c r="M118" s="833"/>
    </row>
    <row r="119" ht="10.95" hidden="1" customHeight="1" spans="1:13">
      <c r="A119" s="867" t="str">
        <f>IF(AND(D120=0,E119=0,D119=0,E120=0,D121=0,E121=0),"N","Y")</f>
        <v>N</v>
      </c>
      <c r="B119" s="875" t="str">
        <f>'2-分类汇总'!B17</f>
        <v>其他应收款合计</v>
      </c>
      <c r="C119" s="875"/>
      <c r="D119" s="858">
        <f>'2-分类汇总'!D17</f>
        <v>0</v>
      </c>
      <c r="E119" s="858">
        <f>'2-分类汇总'!E17</f>
        <v>0</v>
      </c>
      <c r="F119" s="858">
        <f>'2-分类汇总'!F17</f>
        <v>0</v>
      </c>
      <c r="G119" s="858" t="str">
        <f>'2-分类汇总'!G17</f>
        <v/>
      </c>
      <c r="H119" s="877">
        <f>COUNT('3-8其他应收款'!A8:A27)</f>
        <v>0</v>
      </c>
      <c r="I119" s="833" t="str">
        <f t="shared" si="12"/>
        <v/>
      </c>
      <c r="J119" s="882"/>
      <c r="K119" s="865"/>
      <c r="L119" s="833"/>
      <c r="M119" s="833"/>
    </row>
    <row r="120" ht="10.95" hidden="1" customHeight="1" spans="1:13">
      <c r="A120" s="867" t="str">
        <f>IF(AND(D120=0,E119=0,D119=0,E120=0,D121=0,E121=0),"N","Y")</f>
        <v>N</v>
      </c>
      <c r="B120" s="875" t="str">
        <f>'2-分类汇总'!B18</f>
        <v>   减：坏账准备</v>
      </c>
      <c r="C120" s="875"/>
      <c r="D120" s="858">
        <f>'2-分类汇总'!D18</f>
        <v>0</v>
      </c>
      <c r="E120" s="858">
        <f>'2-分类汇总'!E18</f>
        <v>0</v>
      </c>
      <c r="F120" s="858">
        <f>'2-分类汇总'!F18</f>
        <v>0</v>
      </c>
      <c r="G120" s="858" t="str">
        <f>'2-分类汇总'!G18</f>
        <v/>
      </c>
      <c r="H120" s="877"/>
      <c r="I120" s="833" t="str">
        <f t="shared" si="12"/>
        <v/>
      </c>
      <c r="J120" s="882"/>
      <c r="K120" s="865"/>
      <c r="L120" s="833" t="str">
        <f>IF(D120=0,"未计提坏账金额","计提坏账金额为"&amp;TEXT(D120,"#,##0.00")&amp;"元")</f>
        <v>未计提坏账金额</v>
      </c>
      <c r="M120" s="833"/>
    </row>
    <row r="121" ht="10.95" hidden="1" customHeight="1" spans="1:13">
      <c r="A121" s="867" t="str">
        <f>IF(AND(D120=0,E119=0,D119=0,E120=0,D121=0,E121=0),"N","Y")</f>
        <v>N</v>
      </c>
      <c r="B121" s="875" t="s">
        <v>101</v>
      </c>
      <c r="C121" s="875"/>
      <c r="D121" s="858">
        <f>'2-分类汇总'!D19</f>
        <v>0</v>
      </c>
      <c r="E121" s="858">
        <f>'2-分类汇总'!E19</f>
        <v>0</v>
      </c>
      <c r="F121" s="858">
        <f>'2-分类汇总'!F19</f>
        <v>0</v>
      </c>
      <c r="G121" s="858" t="str">
        <f>'2-分类汇总'!G19</f>
        <v/>
      </c>
      <c r="H121" s="877"/>
      <c r="I121" s="833" t="str">
        <f t="shared" si="12"/>
        <v/>
      </c>
      <c r="J121" s="882"/>
      <c r="K121" s="865"/>
      <c r="L121" s="833"/>
      <c r="M121" s="833"/>
    </row>
    <row r="122" ht="10.95" hidden="1" customHeight="1" spans="1:13">
      <c r="A122" s="867" t="str">
        <f>IF(AND(D122=0,E122=0,D123=0,E123=0,D124=0,E124=0),"N","Y")</f>
        <v>N</v>
      </c>
      <c r="B122" s="875" t="str">
        <f>'2-分类汇总'!B20</f>
        <v>存货合计</v>
      </c>
      <c r="C122" s="875"/>
      <c r="D122" s="858">
        <f>'2-分类汇总'!D20</f>
        <v>0</v>
      </c>
      <c r="E122" s="858">
        <f>'2-分类汇总'!E20</f>
        <v>0</v>
      </c>
      <c r="F122" s="858">
        <f>'2-分类汇总'!F20</f>
        <v>0</v>
      </c>
      <c r="G122" s="858" t="str">
        <f>'2-分类汇总'!G20</f>
        <v/>
      </c>
      <c r="H122" s="877"/>
      <c r="I122" s="833" t="str">
        <f t="shared" si="12"/>
        <v/>
      </c>
      <c r="J122" s="882"/>
      <c r="K122" s="865"/>
      <c r="L122" s="833"/>
      <c r="M122" s="833"/>
    </row>
    <row r="123" ht="10.95" hidden="1" customHeight="1" spans="1:13">
      <c r="A123" s="867" t="str">
        <f>IF(AND(D122=0,E122=0,D123=0,E123=0,D124=0,E124=0),"N","Y")</f>
        <v>N</v>
      </c>
      <c r="B123" s="875" t="str">
        <f>'2-分类汇总'!B21</f>
        <v>   减：存货跌价准备</v>
      </c>
      <c r="C123" s="875"/>
      <c r="D123" s="858">
        <f>'2-分类汇总'!D21</f>
        <v>0</v>
      </c>
      <c r="E123" s="858">
        <f>'2-分类汇总'!E21</f>
        <v>0</v>
      </c>
      <c r="F123" s="858">
        <f>'2-分类汇总'!F21</f>
        <v>0</v>
      </c>
      <c r="G123" s="858" t="str">
        <f>'2-分类汇总'!G21</f>
        <v/>
      </c>
      <c r="H123" s="877"/>
      <c r="I123" s="833" t="str">
        <f t="shared" si="12"/>
        <v/>
      </c>
      <c r="J123" s="882"/>
      <c r="K123" s="865"/>
      <c r="L123" s="833" t="str">
        <f>IF(D123=0,"未计提存货跌价准备","计提存货跌价准备"&amp;TEXT(D123,"#,##0.00")&amp;"元")</f>
        <v>未计提存货跌价准备</v>
      </c>
      <c r="M123" s="833"/>
    </row>
    <row r="124" ht="10.95" hidden="1" customHeight="1" spans="1:13">
      <c r="A124" s="867" t="str">
        <f>IF(AND(D122=0,E122=0,D123=0,E123=0,D124=0,E124=0),"N","Y")</f>
        <v>N</v>
      </c>
      <c r="B124" s="875" t="s">
        <v>83</v>
      </c>
      <c r="C124" s="875"/>
      <c r="D124" s="858">
        <f>'2-分类汇总'!D22</f>
        <v>0</v>
      </c>
      <c r="E124" s="858">
        <f>'2-分类汇总'!E22</f>
        <v>0</v>
      </c>
      <c r="F124" s="858">
        <f>'2-分类汇总'!F22</f>
        <v>0</v>
      </c>
      <c r="G124" s="858" t="str">
        <f>'2-分类汇总'!G22</f>
        <v/>
      </c>
      <c r="H124" s="877"/>
      <c r="I124" s="833" t="str">
        <f t="shared" si="12"/>
        <v/>
      </c>
      <c r="J124" s="882"/>
      <c r="K124" s="865"/>
      <c r="L124" s="833"/>
      <c r="M124" s="833"/>
    </row>
    <row r="125" ht="10.95" hidden="1" customHeight="1" spans="1:13">
      <c r="A125" s="867" t="str">
        <f>IF(AND(D125=0,E125=0,D126=0,E126=0,D127=0,E127=0),"N","Y")</f>
        <v>N</v>
      </c>
      <c r="B125" s="875" t="str">
        <f>'2-分类汇总'!B23</f>
        <v>合同资产</v>
      </c>
      <c r="C125" s="875"/>
      <c r="D125" s="858">
        <f>'2-分类汇总'!D23</f>
        <v>0</v>
      </c>
      <c r="E125" s="858">
        <f>'2-分类汇总'!E23</f>
        <v>0</v>
      </c>
      <c r="F125" s="858">
        <f>'2-分类汇总'!F23</f>
        <v>0</v>
      </c>
      <c r="G125" s="858" t="str">
        <f>'2-分类汇总'!G23</f>
        <v/>
      </c>
      <c r="H125" s="877">
        <f>COUNT('3-10合同资产'!A8:A27)</f>
        <v>0</v>
      </c>
      <c r="I125" s="833" t="str">
        <f t="shared" si="12"/>
        <v/>
      </c>
      <c r="J125" s="882"/>
      <c r="K125" s="865"/>
      <c r="L125" s="833"/>
      <c r="M125" s="833"/>
    </row>
    <row r="126" ht="10.95" hidden="1" customHeight="1" spans="1:13">
      <c r="A126" s="867" t="str">
        <f>IF(AND(D125=0,E125=0,D126=0,E126=0,D127=0,E127=0),"N","Y")</f>
        <v>N</v>
      </c>
      <c r="B126" s="875" t="str">
        <f>'2-分类汇总'!B24</f>
        <v>   减：合同资产减值准备</v>
      </c>
      <c r="C126" s="875"/>
      <c r="D126" s="858">
        <f>'2-分类汇总'!D24</f>
        <v>0</v>
      </c>
      <c r="E126" s="858">
        <f>'2-分类汇总'!E24</f>
        <v>0</v>
      </c>
      <c r="F126" s="858">
        <f>'2-分类汇总'!F24</f>
        <v>0</v>
      </c>
      <c r="G126" s="858" t="str">
        <f>'2-分类汇总'!G24</f>
        <v/>
      </c>
      <c r="H126" s="877"/>
      <c r="I126" s="833" t="str">
        <f t="shared" si="12"/>
        <v/>
      </c>
      <c r="J126" s="882"/>
      <c r="K126" s="865"/>
      <c r="L126" s="833" t="str">
        <f>IF(D126=0,"未计提坏账准备","计提坏账准备"&amp;TEXT(D126,"#,##0.00")&amp;"元")</f>
        <v>未计提坏账准备</v>
      </c>
      <c r="M126" s="833"/>
    </row>
    <row r="127" ht="10.95" hidden="1" customHeight="1" spans="1:13">
      <c r="A127" s="867" t="str">
        <f>IF(AND(D125=0,E125=0,D126=0,E126=0,D127=0,E127=0),"N","Y")</f>
        <v>N</v>
      </c>
      <c r="B127" s="875" t="s">
        <v>102</v>
      </c>
      <c r="C127" s="875"/>
      <c r="D127" s="858">
        <f>'2-分类汇总'!D25</f>
        <v>0</v>
      </c>
      <c r="E127" s="858">
        <f>'2-分类汇总'!E25</f>
        <v>0</v>
      </c>
      <c r="F127" s="858">
        <f>'2-分类汇总'!F25</f>
        <v>0</v>
      </c>
      <c r="G127" s="858" t="str">
        <f>'2-分类汇总'!G25</f>
        <v/>
      </c>
      <c r="H127" s="877"/>
      <c r="I127" s="833" t="str">
        <f t="shared" si="12"/>
        <v/>
      </c>
      <c r="J127" s="882"/>
      <c r="K127" s="865"/>
      <c r="L127" s="833"/>
      <c r="M127" s="833"/>
    </row>
    <row r="128" ht="10.95" hidden="1" customHeight="1" spans="1:13">
      <c r="A128" s="867" t="str">
        <f t="shared" si="13"/>
        <v>N</v>
      </c>
      <c r="B128" s="875" t="str">
        <f>'2-分类汇总'!B26</f>
        <v>持有待售资产</v>
      </c>
      <c r="C128" s="875"/>
      <c r="D128" s="858">
        <f>'2-分类汇总'!D26</f>
        <v>0</v>
      </c>
      <c r="E128" s="858">
        <f>'2-分类汇总'!E26</f>
        <v>0</v>
      </c>
      <c r="F128" s="858">
        <f>'2-分类汇总'!F26</f>
        <v>0</v>
      </c>
      <c r="G128" s="858" t="str">
        <f>'2-分类汇总'!G26</f>
        <v/>
      </c>
      <c r="H128" s="877">
        <f>COUNT('3-11持有待售资产'!A7:A26)</f>
        <v>0</v>
      </c>
      <c r="I128" s="833" t="str">
        <f t="shared" si="12"/>
        <v/>
      </c>
      <c r="J128" s="882"/>
      <c r="K128" s="865"/>
      <c r="L128" s="833"/>
      <c r="M128" s="833"/>
    </row>
    <row r="129" ht="10.95" hidden="1" customHeight="1" spans="1:13">
      <c r="A129" s="867" t="str">
        <f t="shared" si="13"/>
        <v>N</v>
      </c>
      <c r="B129" s="875" t="str">
        <f>'2-分类汇总'!B27</f>
        <v>一年内到期的非流动资产</v>
      </c>
      <c r="C129" s="875"/>
      <c r="D129" s="858">
        <f>'2-分类汇总'!D27</f>
        <v>0</v>
      </c>
      <c r="E129" s="858">
        <f>'2-分类汇总'!E27</f>
        <v>0</v>
      </c>
      <c r="F129" s="858">
        <f>'2-分类汇总'!F27</f>
        <v>0</v>
      </c>
      <c r="G129" s="858" t="str">
        <f>'2-分类汇总'!G27</f>
        <v/>
      </c>
      <c r="H129" s="877">
        <f>COUNT('3-12一年到期非流动资产'!A7:A26)</f>
        <v>0</v>
      </c>
      <c r="I129" s="833" t="str">
        <f t="shared" si="12"/>
        <v/>
      </c>
      <c r="J129" s="882"/>
      <c r="K129" s="865"/>
      <c r="L129" s="833"/>
      <c r="M129" s="833"/>
    </row>
    <row r="130" ht="10.95" hidden="1" customHeight="1" spans="1:13">
      <c r="A130" s="867" t="str">
        <f t="shared" si="13"/>
        <v>N</v>
      </c>
      <c r="B130" s="875" t="str">
        <f>'2-分类汇总'!B28</f>
        <v>其他流动资产</v>
      </c>
      <c r="C130" s="875"/>
      <c r="D130" s="858">
        <f>'2-分类汇总'!D28</f>
        <v>0</v>
      </c>
      <c r="E130" s="858">
        <f>'2-分类汇总'!E28</f>
        <v>0</v>
      </c>
      <c r="F130" s="858">
        <f>'2-分类汇总'!F28</f>
        <v>0</v>
      </c>
      <c r="G130" s="858" t="str">
        <f>'2-分类汇总'!G28</f>
        <v/>
      </c>
      <c r="H130" s="877">
        <f>COUNT('3-13其他流动资产'!A7:A26)</f>
        <v>0</v>
      </c>
      <c r="I130" s="833" t="str">
        <f t="shared" si="12"/>
        <v/>
      </c>
      <c r="J130" s="882"/>
      <c r="K130" s="865"/>
      <c r="L130" s="833"/>
      <c r="M130" s="833"/>
    </row>
    <row r="131" ht="10.95" customHeight="1" spans="1:13">
      <c r="A131" s="867" t="s">
        <v>99</v>
      </c>
      <c r="B131" s="875" t="str">
        <f>'2-分类汇总'!B29</f>
        <v>二、非流动资产合计</v>
      </c>
      <c r="C131" s="875"/>
      <c r="D131" s="858" t="e">
        <f>'2-分类汇总'!D29</f>
        <v>#REF!</v>
      </c>
      <c r="E131" s="858" t="e">
        <f>'2-分类汇总'!E29</f>
        <v>#REF!</v>
      </c>
      <c r="F131" s="858" t="e">
        <f>'2-分类汇总'!F29</f>
        <v>#REF!</v>
      </c>
      <c r="G131" s="858" t="e">
        <f>'2-分类汇总'!G29</f>
        <v>#REF!</v>
      </c>
      <c r="H131" s="877"/>
      <c r="I131" s="833" t="e">
        <f t="shared" si="12"/>
        <v>#REF!</v>
      </c>
      <c r="J131" s="882"/>
      <c r="K131" s="865"/>
      <c r="L131" s="833"/>
      <c r="M131" s="856" t="e">
        <f>IF(AND(D131=0,E131=0),"N","Y")</f>
        <v>#REF!</v>
      </c>
    </row>
    <row r="132" ht="10.95" hidden="1" customHeight="1" spans="1:13">
      <c r="A132" s="867" t="str">
        <f t="shared" si="13"/>
        <v>N</v>
      </c>
      <c r="B132" s="875" t="str">
        <f>'2-分类汇总'!B30</f>
        <v>债权投资</v>
      </c>
      <c r="C132" s="875"/>
      <c r="D132" s="858">
        <f>'2-分类汇总'!D30</f>
        <v>0</v>
      </c>
      <c r="E132" s="858">
        <f>'2-分类汇总'!E30</f>
        <v>0</v>
      </c>
      <c r="F132" s="858">
        <f>'2-分类汇总'!F30</f>
        <v>0</v>
      </c>
      <c r="G132" s="858" t="str">
        <f>'2-分类汇总'!G30</f>
        <v/>
      </c>
      <c r="H132" s="877">
        <f>COUNT('4-1债权投资'!A8:A27)</f>
        <v>0</v>
      </c>
      <c r="I132" s="833" t="str">
        <f t="shared" si="12"/>
        <v/>
      </c>
      <c r="J132" s="882">
        <f>'4-1债权投资'!J28</f>
        <v>0</v>
      </c>
      <c r="K132" s="865">
        <f>'4-1债权投资'!I28</f>
        <v>0</v>
      </c>
      <c r="L132" s="833" t="str">
        <f>IF(J132=0,"未计提减值准备","计提减值准备"&amp;TEXT(J132,"#,##0.00")&amp;"元")</f>
        <v>未计提减值准备</v>
      </c>
      <c r="M132" s="833"/>
    </row>
    <row r="133" ht="10.95" hidden="1" customHeight="1" spans="1:13">
      <c r="A133" s="867" t="str">
        <f t="shared" si="13"/>
        <v>N</v>
      </c>
      <c r="B133" s="875" t="str">
        <f>'2-分类汇总'!B31</f>
        <v>其他债权投资</v>
      </c>
      <c r="C133" s="875"/>
      <c r="D133" s="858">
        <f>'2-分类汇总'!D31</f>
        <v>0</v>
      </c>
      <c r="E133" s="858">
        <f>'2-分类汇总'!E31</f>
        <v>0</v>
      </c>
      <c r="F133" s="858">
        <f>'2-分类汇总'!F31</f>
        <v>0</v>
      </c>
      <c r="G133" s="858" t="str">
        <f>'2-分类汇总'!G31</f>
        <v/>
      </c>
      <c r="H133" s="877">
        <f>COUNT('4-2其他债权投资'!A8:A27)</f>
        <v>0</v>
      </c>
      <c r="I133" s="833" t="str">
        <f t="shared" si="12"/>
        <v/>
      </c>
      <c r="J133" s="882">
        <f>'4-2其他债权投资'!K28</f>
        <v>0</v>
      </c>
      <c r="K133" s="865">
        <f>'4-2其他债权投资'!J28</f>
        <v>0</v>
      </c>
      <c r="L133" s="833" t="str">
        <f>IF(J133=0,"未计提减值准备","计提减值准备"&amp;TEXT(J133,"#,##0.00")&amp;"元")</f>
        <v>未计提减值准备</v>
      </c>
      <c r="M133" s="833"/>
    </row>
    <row r="134" ht="10.95" hidden="1" customHeight="1" spans="1:13">
      <c r="A134" s="867" t="str">
        <f t="shared" si="13"/>
        <v>N</v>
      </c>
      <c r="B134" s="875" t="str">
        <f>'2-分类汇总'!B32</f>
        <v>长期应收款</v>
      </c>
      <c r="C134" s="875"/>
      <c r="D134" s="858">
        <f>'2-分类汇总'!D32</f>
        <v>0</v>
      </c>
      <c r="E134" s="858">
        <f>'2-分类汇总'!E32</f>
        <v>0</v>
      </c>
      <c r="F134" s="858">
        <f>'2-分类汇总'!F32</f>
        <v>0</v>
      </c>
      <c r="G134" s="858" t="str">
        <f>'2-分类汇总'!G32</f>
        <v/>
      </c>
      <c r="H134" s="877">
        <f>COUNT('4-3长期应收'!A8:A27)</f>
        <v>0</v>
      </c>
      <c r="I134" s="833" t="str">
        <f t="shared" si="12"/>
        <v/>
      </c>
      <c r="J134" s="882">
        <f>'4-3长期应收'!G28</f>
        <v>0</v>
      </c>
      <c r="K134" s="865">
        <f>'4-3长期应收'!F28</f>
        <v>0</v>
      </c>
      <c r="L134" s="833" t="str">
        <f>IF(J134=0,"未计提减值准备","计提减值准备"&amp;TEXT(J134,"#,##0.00")&amp;"元")</f>
        <v>未计提减值准备</v>
      </c>
      <c r="M134" s="833"/>
    </row>
    <row r="135" ht="10.95" hidden="1" customHeight="1" spans="1:13">
      <c r="A135" s="867" t="str">
        <f>IF(AND(D135=0,E135=0,D136=0,E136=0,D137=0,E137=0),"N","Y")</f>
        <v>N</v>
      </c>
      <c r="B135" s="875" t="str">
        <f>'2-分类汇总'!B33</f>
        <v>长期股权投资合计</v>
      </c>
      <c r="C135" s="875"/>
      <c r="D135" s="858">
        <f>'2-分类汇总'!D33</f>
        <v>0</v>
      </c>
      <c r="E135" s="858">
        <f>'2-分类汇总'!E33</f>
        <v>0</v>
      </c>
      <c r="F135" s="858">
        <f>'2-分类汇总'!F33</f>
        <v>0</v>
      </c>
      <c r="G135" s="858" t="str">
        <f>'2-分类汇总'!G33</f>
        <v/>
      </c>
      <c r="H135" s="877">
        <f>COUNT('4-4股权投资'!A8:A27)</f>
        <v>0</v>
      </c>
      <c r="I135" s="833" t="str">
        <f t="shared" si="12"/>
        <v/>
      </c>
      <c r="J135" s="882"/>
      <c r="K135" s="865"/>
      <c r="L135" s="833"/>
      <c r="M135" s="833"/>
    </row>
    <row r="136" ht="10.95" hidden="1" customHeight="1" spans="1:13">
      <c r="A136" s="867" t="str">
        <f>IF(AND(D135=0,E135=0,D136=0,E136=0,D137=0,E137=0),"N","Y")</f>
        <v>N</v>
      </c>
      <c r="B136" s="875" t="str">
        <f>'2-分类汇总'!B34</f>
        <v>  减：长期股权投资减值准备</v>
      </c>
      <c r="C136" s="875"/>
      <c r="D136" s="858">
        <f>'2-分类汇总'!D34</f>
        <v>0</v>
      </c>
      <c r="E136" s="858">
        <f>'2-分类汇总'!E34</f>
        <v>0</v>
      </c>
      <c r="F136" s="858">
        <f>'2-分类汇总'!F34</f>
        <v>0</v>
      </c>
      <c r="G136" s="858" t="str">
        <f>'2-分类汇总'!G34</f>
        <v/>
      </c>
      <c r="H136" s="877"/>
      <c r="I136" s="833" t="str">
        <f t="shared" si="12"/>
        <v/>
      </c>
      <c r="J136" s="882"/>
      <c r="K136" s="865"/>
      <c r="L136" s="833" t="str">
        <f>IF(D136=0,"未计提减值准备","计提减值准备"&amp;TEXT(D136,"#,##0.00")&amp;"元")</f>
        <v>未计提减值准备</v>
      </c>
      <c r="M136" s="833"/>
    </row>
    <row r="137" ht="10.95" hidden="1" customHeight="1" spans="1:13">
      <c r="A137" s="867" t="str">
        <f>IF(AND(D135=0,E135=0,D136=0,E136=0,D137=0,E137=0),"N","Y")</f>
        <v>N</v>
      </c>
      <c r="B137" s="875" t="s">
        <v>103</v>
      </c>
      <c r="C137" s="875"/>
      <c r="D137" s="858">
        <f>'2-分类汇总'!D35</f>
        <v>0</v>
      </c>
      <c r="E137" s="858">
        <f>'2-分类汇总'!E35</f>
        <v>0</v>
      </c>
      <c r="F137" s="858">
        <f>'2-分类汇总'!F35</f>
        <v>0</v>
      </c>
      <c r="G137" s="858" t="str">
        <f>'2-分类汇总'!G35</f>
        <v/>
      </c>
      <c r="H137" s="877"/>
      <c r="I137" s="833" t="str">
        <f t="shared" si="12"/>
        <v/>
      </c>
      <c r="J137" s="882"/>
      <c r="K137" s="865"/>
      <c r="L137" s="833"/>
      <c r="M137" s="833"/>
    </row>
    <row r="138" ht="10.95" hidden="1" customHeight="1" spans="1:13">
      <c r="A138" s="867" t="str">
        <f t="shared" si="13"/>
        <v>N</v>
      </c>
      <c r="B138" s="875" t="str">
        <f>'2-分类汇总'!B36</f>
        <v>其他权益工具投资</v>
      </c>
      <c r="C138" s="875"/>
      <c r="D138" s="858">
        <f>'2-分类汇总'!D36</f>
        <v>0</v>
      </c>
      <c r="E138" s="858">
        <f>'2-分类汇总'!E36</f>
        <v>0</v>
      </c>
      <c r="F138" s="858">
        <f>'2-分类汇总'!F36</f>
        <v>0</v>
      </c>
      <c r="G138" s="858" t="str">
        <f>'2-分类汇总'!G36</f>
        <v/>
      </c>
      <c r="H138" s="877">
        <f>COUNT('4-5其他权益工具投资'!A8:A27)</f>
        <v>0</v>
      </c>
      <c r="I138" s="833" t="str">
        <f t="shared" si="12"/>
        <v/>
      </c>
      <c r="J138" s="882">
        <f>'4-5其他权益工具投资'!J28</f>
        <v>0</v>
      </c>
      <c r="K138" s="865">
        <f>'4-5其他权益工具投资'!I28</f>
        <v>0</v>
      </c>
      <c r="L138" s="833" t="str">
        <f>IF(J138=0,"未计提减值准备","计提减值准备"&amp;TEXT(J138,"#,##0.00")&amp;"元")</f>
        <v>未计提减值准备</v>
      </c>
      <c r="M138" s="833"/>
    </row>
    <row r="139" ht="10.95" hidden="1" customHeight="1" spans="1:13">
      <c r="A139" s="867" t="str">
        <f t="shared" si="13"/>
        <v>N</v>
      </c>
      <c r="B139" s="875" t="str">
        <f>'2-分类汇总'!B37</f>
        <v>其他非流动金融资产</v>
      </c>
      <c r="C139" s="875"/>
      <c r="D139" s="858">
        <f>'2-分类汇总'!D37</f>
        <v>0</v>
      </c>
      <c r="E139" s="858">
        <f>'2-分类汇总'!E37</f>
        <v>0</v>
      </c>
      <c r="F139" s="858">
        <f>'2-分类汇总'!F37</f>
        <v>0</v>
      </c>
      <c r="G139" s="858" t="str">
        <f>'2-分类汇总'!G37</f>
        <v/>
      </c>
      <c r="H139" s="877">
        <f>COUNT('4-6其他非流动金融资产'!A8:A27)</f>
        <v>0</v>
      </c>
      <c r="I139" s="833" t="str">
        <f t="shared" si="12"/>
        <v/>
      </c>
      <c r="J139" s="882">
        <f>'4-6其他非流动金融资产'!K28</f>
        <v>0</v>
      </c>
      <c r="K139" s="865">
        <f>'4-6其他非流动金融资产'!J28</f>
        <v>0</v>
      </c>
      <c r="L139" s="833" t="str">
        <f>IF(J139=0,"未计提减值准备","计提减值准备"&amp;TEXT(J139,"#,##0.00")&amp;"元")</f>
        <v>未计提减值准备</v>
      </c>
      <c r="M139" s="833"/>
    </row>
    <row r="140" ht="10.95" hidden="1" customHeight="1" spans="1:13">
      <c r="A140" s="867" t="str">
        <f>IF(AND(D140=0,E140=0,D141=0,E141=0,D142=0,E142=0),"N","Y")</f>
        <v>N</v>
      </c>
      <c r="B140" s="875" t="str">
        <f>'2-分类汇总'!B38</f>
        <v>投资性房地产合计</v>
      </c>
      <c r="C140" s="875"/>
      <c r="D140" s="858">
        <f>'2-分类汇总'!D38</f>
        <v>0</v>
      </c>
      <c r="E140" s="858">
        <f>'2-分类汇总'!E38</f>
        <v>0</v>
      </c>
      <c r="F140" s="858">
        <f>'2-分类汇总'!F38</f>
        <v>0</v>
      </c>
      <c r="G140" s="858" t="str">
        <f>'2-分类汇总'!G38</f>
        <v/>
      </c>
      <c r="H140" s="877"/>
      <c r="I140" s="833" t="str">
        <f t="shared" si="12"/>
        <v/>
      </c>
      <c r="J140" s="882"/>
      <c r="K140" s="865"/>
      <c r="L140" s="833"/>
      <c r="M140" s="833"/>
    </row>
    <row r="141" ht="10.95" hidden="1" customHeight="1" spans="1:13">
      <c r="A141" s="867" t="str">
        <f>IF(AND(D140=0,E140=0,D141=0,E141=0,D142=0,E142=0),"N","Y")</f>
        <v>N</v>
      </c>
      <c r="B141" s="875" t="str">
        <f>'2-分类汇总'!B39</f>
        <v>  减：投资性房地产减值准备</v>
      </c>
      <c r="C141" s="875"/>
      <c r="D141" s="858">
        <f>'2-分类汇总'!D39</f>
        <v>0</v>
      </c>
      <c r="E141" s="858">
        <f>'2-分类汇总'!E39</f>
        <v>0</v>
      </c>
      <c r="F141" s="858">
        <f>'2-分类汇总'!F39</f>
        <v>0</v>
      </c>
      <c r="G141" s="858" t="str">
        <f>'2-分类汇总'!G39</f>
        <v/>
      </c>
      <c r="H141" s="877"/>
      <c r="I141" s="833" t="str">
        <f t="shared" ref="I141:I172" si="14">IF(AND(D141=0,E141=0),"",B141&amp;"、")</f>
        <v/>
      </c>
      <c r="J141" s="882"/>
      <c r="K141" s="865"/>
      <c r="L141" s="833" t="str">
        <f>IF(D141=0,"未计提减值准备","计提减值准备"&amp;TEXT(D141,"#,##0.00")&amp;"元")</f>
        <v>未计提减值准备</v>
      </c>
      <c r="M141" s="833"/>
    </row>
    <row r="142" ht="10.95" hidden="1" customHeight="1" spans="1:13">
      <c r="A142" s="867" t="str">
        <f>IF(AND(D140=0,E140=0,D141=0,E141=0,D142=0,E142=0),"N","Y")</f>
        <v>N</v>
      </c>
      <c r="B142" s="875" t="s">
        <v>84</v>
      </c>
      <c r="C142" s="875"/>
      <c r="D142" s="858">
        <f>'2-分类汇总'!D40</f>
        <v>0</v>
      </c>
      <c r="E142" s="858">
        <f>'2-分类汇总'!E40</f>
        <v>0</v>
      </c>
      <c r="F142" s="858">
        <f>'2-分类汇总'!F40</f>
        <v>0</v>
      </c>
      <c r="G142" s="858" t="str">
        <f>'2-分类汇总'!G40</f>
        <v/>
      </c>
      <c r="H142" s="877"/>
      <c r="I142" s="833" t="str">
        <f t="shared" si="14"/>
        <v/>
      </c>
      <c r="J142" s="882"/>
      <c r="K142" s="865"/>
      <c r="L142" s="833"/>
      <c r="M142" s="833"/>
    </row>
    <row r="143" ht="10.95" customHeight="1" spans="1:13">
      <c r="A143" s="867" t="e">
        <f>IF(AND(D143=0,E143=0,D144=0,E144=0,D146=0,E145=0,D145=0,E146=0,D147=0,E148=0,D148=0,E147=0,D149=0,E149=0,D150=0,E150=0,D151=0,E151=0,D152=0,E152=0,D153=0,E153=0),"N","Y")</f>
        <v>#REF!</v>
      </c>
      <c r="B143" s="875" t="str">
        <f>'2-分类汇总'!B41</f>
        <v>固定资产原值</v>
      </c>
      <c r="C143" s="875"/>
      <c r="D143" s="858" t="e">
        <f>'2-分类汇总'!D41</f>
        <v>#REF!</v>
      </c>
      <c r="E143" s="858" t="e">
        <f>'2-分类汇总'!E41</f>
        <v>#REF!</v>
      </c>
      <c r="F143" s="858" t="e">
        <f>'2-分类汇总'!F41</f>
        <v>#REF!</v>
      </c>
      <c r="G143" s="858" t="e">
        <f>'2-分类汇总'!G41</f>
        <v>#REF!</v>
      </c>
      <c r="H143" s="877"/>
      <c r="I143" s="833" t="e">
        <f t="shared" si="14"/>
        <v>#REF!</v>
      </c>
      <c r="J143" s="882"/>
      <c r="K143" s="865"/>
      <c r="L143" s="833"/>
      <c r="M143" s="833"/>
    </row>
    <row r="144" ht="10.95" customHeight="1" spans="1:13">
      <c r="A144" s="867" t="e">
        <f>IF(AND(D143=0,E143=0,D144=0,E144=0,D146=0,E145=0,D145=0,E146=0,D147=0,E148=0,D148=0,E147=0,D149=0,E149=0,D150=0,E150=0,D151=0,E151=0,D152=0,E152=0,D153=0,E153=0),"N","Y")</f>
        <v>#REF!</v>
      </c>
      <c r="B144" s="875" t="str">
        <f>'2-分类汇总'!B42</f>
        <v>其中：建筑物类</v>
      </c>
      <c r="C144" s="875"/>
      <c r="D144" s="858" t="e">
        <f>'2-分类汇总'!D42</f>
        <v>#REF!</v>
      </c>
      <c r="E144" s="858" t="e">
        <f>'2-分类汇总'!E42</f>
        <v>#REF!</v>
      </c>
      <c r="F144" s="858" t="e">
        <f>'2-分类汇总'!F42</f>
        <v>#REF!</v>
      </c>
      <c r="G144" s="858" t="e">
        <f>'2-分类汇总'!G42</f>
        <v>#REF!</v>
      </c>
      <c r="H144" s="877"/>
      <c r="I144" s="833" t="e">
        <f t="shared" si="14"/>
        <v>#REF!</v>
      </c>
      <c r="J144" s="882"/>
      <c r="K144" s="865"/>
      <c r="L144" s="833"/>
      <c r="M144" s="833"/>
    </row>
    <row r="145" ht="10.95" customHeight="1" spans="1:13">
      <c r="A145" s="867" t="e">
        <f>IF(AND(D143=0,E143=0,D144=0,E144=0,D146=0,E145=0,D145=0,E146=0,D147=0,E148=0,D148=0,E147=0,D149=0,E149=0,D150=0,E150=0,D151=0,E151=0,D152=0,E152=0,D153=0,E153=0),"N","Y")</f>
        <v>#REF!</v>
      </c>
      <c r="B145" s="875" t="str">
        <f>'2-分类汇总'!B43</f>
        <v>设 备 类</v>
      </c>
      <c r="C145" s="875"/>
      <c r="D145" s="858" t="e">
        <f>'2-分类汇总'!D43</f>
        <v>#REF!</v>
      </c>
      <c r="E145" s="858" t="e">
        <f>'2-分类汇总'!E43</f>
        <v>#REF!</v>
      </c>
      <c r="F145" s="858" t="e">
        <f>'2-分类汇总'!F43</f>
        <v>#REF!</v>
      </c>
      <c r="G145" s="858" t="e">
        <f>'2-分类汇总'!G43</f>
        <v>#REF!</v>
      </c>
      <c r="H145" s="877"/>
      <c r="I145" s="833" t="e">
        <f t="shared" si="14"/>
        <v>#REF!</v>
      </c>
      <c r="J145" s="882"/>
      <c r="K145" s="865"/>
      <c r="L145" s="833"/>
      <c r="M145" s="833"/>
    </row>
    <row r="146" ht="10.95" customHeight="1" spans="1:13">
      <c r="A146" s="867" t="e">
        <f>IF(AND(D143=0,E143=0,D144=0,E144=0,D146=0,E145=0,D145=0,E146=0,D147=0,E148=0,D148=0,E147=0,D149=0,E149=0,D150=0,E150=0,D151=0,E151=0,D152=0,E152=0,D153=0,E153=0),"N","Y")</f>
        <v>#REF!</v>
      </c>
      <c r="B146" s="875" t="str">
        <f>'2-分类汇总'!B44</f>
        <v>土 地 类</v>
      </c>
      <c r="C146" s="875"/>
      <c r="D146" s="858" t="e">
        <f>'2-分类汇总'!D44</f>
        <v>#REF!</v>
      </c>
      <c r="E146" s="858" t="e">
        <f>'2-分类汇总'!E44</f>
        <v>#REF!</v>
      </c>
      <c r="F146" s="858" t="e">
        <f>'2-分类汇总'!F44</f>
        <v>#REF!</v>
      </c>
      <c r="G146" s="858" t="e">
        <f>'2-分类汇总'!G44</f>
        <v>#REF!</v>
      </c>
      <c r="H146" s="877"/>
      <c r="I146" s="833" t="e">
        <f t="shared" si="14"/>
        <v>#REF!</v>
      </c>
      <c r="J146" s="882"/>
      <c r="K146" s="865"/>
      <c r="L146" s="833"/>
      <c r="M146" s="833"/>
    </row>
    <row r="147" ht="10.95" customHeight="1" spans="1:13">
      <c r="A147" s="867" t="e">
        <f>IF(AND(D143=0,E143=0,D144=0,E144=0,D146=0,E145=0,D145=0,E146=0,D147=0,E148=0,D148=0,E147=0,D149=0,E149=0,D150=0,E150=0,D151=0,E151=0,D152=0,E152=0,D153=0,E153=0),"N","Y")</f>
        <v>#REF!</v>
      </c>
      <c r="B147" s="875" t="str">
        <f>'2-分类汇总'!B45</f>
        <v>减：累计折旧</v>
      </c>
      <c r="C147" s="875"/>
      <c r="D147" s="858" t="e">
        <f>'2-分类汇总'!D45</f>
        <v>#REF!</v>
      </c>
      <c r="E147" s="858" t="e">
        <f>'2-分类汇总'!E45</f>
        <v>#REF!</v>
      </c>
      <c r="F147" s="858" t="e">
        <f>'2-分类汇总'!F45</f>
        <v>#REF!</v>
      </c>
      <c r="G147" s="858" t="e">
        <f>'2-分类汇总'!G45</f>
        <v>#REF!</v>
      </c>
      <c r="H147" s="877"/>
      <c r="I147" s="833" t="e">
        <f t="shared" si="14"/>
        <v>#REF!</v>
      </c>
      <c r="J147" s="882"/>
      <c r="K147" s="865"/>
      <c r="L147" s="833"/>
      <c r="M147" s="833"/>
    </row>
    <row r="148" ht="10.95" customHeight="1" spans="1:13">
      <c r="A148" s="867" t="e">
        <f>IF(AND(D143=0,E143=0,D144=0,E144=0,D146=0,E145=0,D145=0,E146=0,D147=0,E148=0,D148=0,E147=0,D149=0,E149=0,D150=0,E150=0,D151=0,E151=0,D152=0,E152=0,D153=0,E153=0),"N","Y")</f>
        <v>#REF!</v>
      </c>
      <c r="B148" s="875" t="str">
        <f>'2-分类汇总'!B46</f>
        <v>固定资产净值</v>
      </c>
      <c r="C148" s="875"/>
      <c r="D148" s="858" t="e">
        <f>'2-分类汇总'!D46</f>
        <v>#REF!</v>
      </c>
      <c r="E148" s="858" t="e">
        <f>'2-分类汇总'!E46</f>
        <v>#REF!</v>
      </c>
      <c r="F148" s="858" t="e">
        <f>'2-分类汇总'!F46</f>
        <v>#REF!</v>
      </c>
      <c r="G148" s="858" t="e">
        <f>'2-分类汇总'!G46</f>
        <v>#REF!</v>
      </c>
      <c r="H148" s="877"/>
      <c r="I148" s="833" t="e">
        <f t="shared" si="14"/>
        <v>#REF!</v>
      </c>
      <c r="J148" s="882"/>
      <c r="K148" s="865"/>
      <c r="L148" s="833"/>
      <c r="M148" s="833"/>
    </row>
    <row r="149" ht="10.95" customHeight="1" spans="1:13">
      <c r="A149" s="867" t="e">
        <f>IF(AND(D143=0,E143=0,D144=0,E144=0,D146=0,E145=0,D145=0,E146=0,D147=0,E148=0,D148=0,E147=0,D149=0,E149=0,D150=0,E150=0,D151=0,E151=0,D152=0,E152=0,D153=0,E153=0),"N","Y")</f>
        <v>#REF!</v>
      </c>
      <c r="B149" s="875" t="str">
        <f>'2-分类汇总'!B47</f>
        <v>其中：建筑物类</v>
      </c>
      <c r="C149" s="875"/>
      <c r="D149" s="858" t="e">
        <f>'2-分类汇总'!D47</f>
        <v>#REF!</v>
      </c>
      <c r="E149" s="858" t="e">
        <f>'2-分类汇总'!E47</f>
        <v>#REF!</v>
      </c>
      <c r="F149" s="858" t="e">
        <f>'2-分类汇总'!F47</f>
        <v>#REF!</v>
      </c>
      <c r="G149" s="858" t="e">
        <f>'2-分类汇总'!G47</f>
        <v>#REF!</v>
      </c>
      <c r="H149" s="877"/>
      <c r="I149" s="833" t="e">
        <f t="shared" si="14"/>
        <v>#REF!</v>
      </c>
      <c r="J149" s="882"/>
      <c r="K149" s="865"/>
      <c r="L149" s="833"/>
      <c r="M149" s="833"/>
    </row>
    <row r="150" ht="10.95" customHeight="1" spans="1:13">
      <c r="A150" s="867" t="e">
        <f>IF(AND(D143=0,E143=0,D144=0,E144=0,D146=0,E145=0,D145=0,E146=0,D147=0,E148=0,D148=0,E147=0,D149=0,E149=0,D150=0,E150=0,D151=0,E151=0,D152=0,E152=0,D153=0,E153=0),"N","Y")</f>
        <v>#REF!</v>
      </c>
      <c r="B150" s="875" t="str">
        <f>'2-分类汇总'!B48</f>
        <v>设 备 类</v>
      </c>
      <c r="C150" s="875"/>
      <c r="D150" s="858" t="e">
        <f>'2-分类汇总'!D48</f>
        <v>#REF!</v>
      </c>
      <c r="E150" s="858" t="e">
        <f>'2-分类汇总'!E48</f>
        <v>#REF!</v>
      </c>
      <c r="F150" s="858" t="e">
        <f>'2-分类汇总'!F48</f>
        <v>#REF!</v>
      </c>
      <c r="G150" s="858" t="e">
        <f>'2-分类汇总'!G48</f>
        <v>#REF!</v>
      </c>
      <c r="H150" s="877"/>
      <c r="I150" s="833" t="e">
        <f t="shared" si="14"/>
        <v>#REF!</v>
      </c>
      <c r="J150" s="882"/>
      <c r="K150" s="865"/>
      <c r="L150" s="833"/>
      <c r="M150" s="833"/>
    </row>
    <row r="151" ht="10.95" customHeight="1" spans="1:13">
      <c r="A151" s="867" t="e">
        <f>IF(AND(D143=0,E143=0,D144=0,E144=0,D146=0,E145=0,D145=0,E146=0,D147=0,E148=0,D148=0,E147=0,D149=0,E149=0,D150=0,E150=0,D151=0,E151=0,D152=0,E152=0,D153=0,E153=0),"N","Y")</f>
        <v>#REF!</v>
      </c>
      <c r="B151" s="875" t="str">
        <f>'2-分类汇总'!B49</f>
        <v>土 地 类</v>
      </c>
      <c r="C151" s="875"/>
      <c r="D151" s="858" t="e">
        <f>'2-分类汇总'!D49</f>
        <v>#REF!</v>
      </c>
      <c r="E151" s="858" t="e">
        <f>'2-分类汇总'!E49</f>
        <v>#REF!</v>
      </c>
      <c r="F151" s="858" t="e">
        <f>'2-分类汇总'!F49</f>
        <v>#REF!</v>
      </c>
      <c r="G151" s="858" t="e">
        <f>'2-分类汇总'!G49</f>
        <v>#REF!</v>
      </c>
      <c r="H151" s="877"/>
      <c r="I151" s="833" t="e">
        <f t="shared" si="14"/>
        <v>#REF!</v>
      </c>
      <c r="J151" s="882"/>
      <c r="K151" s="865"/>
      <c r="L151" s="833"/>
      <c r="M151" s="833"/>
    </row>
    <row r="152" ht="10.95" customHeight="1" spans="1:13">
      <c r="A152" s="867" t="e">
        <f>IF(AND(D143=0,E143=0,D144=0,E144=0,D146=0,E145=0,D145=0,E146=0,D147=0,E148=0,D148=0,E147=0,D149=0,E149=0,D150=0,E150=0,D151=0,E151=0,D152=0,E152=0,D153=0,E153=0),"N","Y")</f>
        <v>#REF!</v>
      </c>
      <c r="B152" s="875" t="str">
        <f>'2-分类汇总'!B50</f>
        <v>减：固定资产减值准备</v>
      </c>
      <c r="C152" s="875"/>
      <c r="D152" s="858" t="e">
        <f>'2-分类汇总'!D50</f>
        <v>#REF!</v>
      </c>
      <c r="E152" s="858">
        <f>'2-分类汇总'!E50</f>
        <v>0</v>
      </c>
      <c r="F152" s="858" t="e">
        <f>'2-分类汇总'!F50</f>
        <v>#REF!</v>
      </c>
      <c r="G152" s="858" t="e">
        <f>'2-分类汇总'!G50</f>
        <v>#REF!</v>
      </c>
      <c r="H152" s="877"/>
      <c r="I152" s="833" t="e">
        <f t="shared" si="14"/>
        <v>#REF!</v>
      </c>
      <c r="J152" s="882"/>
      <c r="K152" s="865"/>
      <c r="L152" s="833" t="e">
        <f>IF(D152=0,"未计提减值准备","计提减值准备"&amp;TEXT(D152,"#,##0.00")&amp;"元")</f>
        <v>#REF!</v>
      </c>
      <c r="M152" s="833"/>
    </row>
    <row r="153" ht="10.95" customHeight="1" spans="1:13">
      <c r="A153" s="867" t="e">
        <f>IF(AND(D143=0,E143=0,D144=0,E144=0,D146=0,E145=0,D145=0,E146=0,D147=0,E148=0,D148=0,E147=0,D149=0,E149=0,D150=0,E150=0,D151=0,E151=0,D152=0,E152=0,D153=0,E153=0),"N","Y")</f>
        <v>#REF!</v>
      </c>
      <c r="B153" s="875" t="s">
        <v>104</v>
      </c>
      <c r="C153" s="875"/>
      <c r="D153" s="858" t="e">
        <f>'2-分类汇总'!D51</f>
        <v>#REF!</v>
      </c>
      <c r="E153" s="858" t="e">
        <f>'2-分类汇总'!E51</f>
        <v>#REF!</v>
      </c>
      <c r="F153" s="858" t="e">
        <f>'2-分类汇总'!F51</f>
        <v>#REF!</v>
      </c>
      <c r="G153" s="858" t="e">
        <f>'2-分类汇总'!G51</f>
        <v>#REF!</v>
      </c>
      <c r="H153" s="877"/>
      <c r="I153" s="833" t="e">
        <f t="shared" si="14"/>
        <v>#REF!</v>
      </c>
      <c r="J153" s="882"/>
      <c r="K153" s="865"/>
      <c r="L153" s="833"/>
      <c r="M153" s="833"/>
    </row>
    <row r="154" ht="10.95" customHeight="1" spans="1:13">
      <c r="A154" s="867" t="str">
        <f t="shared" ref="A154:A172" si="15">IF(AND(D154=0,E154=0),"N","Y")</f>
        <v>N</v>
      </c>
      <c r="B154" s="875" t="str">
        <f>'2-分类汇总'!B52</f>
        <v>在建工程</v>
      </c>
      <c r="C154" s="875"/>
      <c r="D154" s="858">
        <f>'2-分类汇总'!D52</f>
        <v>0</v>
      </c>
      <c r="E154" s="858">
        <f>'2-分类汇总'!E52</f>
        <v>0</v>
      </c>
      <c r="F154" s="858">
        <f>'2-分类汇总'!F52</f>
        <v>0</v>
      </c>
      <c r="G154" s="858" t="str">
        <f>'2-分类汇总'!G52</f>
        <v/>
      </c>
      <c r="H154" s="877"/>
      <c r="I154" s="833" t="str">
        <f t="shared" si="14"/>
        <v/>
      </c>
      <c r="J154" s="882"/>
      <c r="K154" s="865"/>
      <c r="L154" s="833"/>
      <c r="M154" s="833"/>
    </row>
    <row r="155" ht="10.95" hidden="1" customHeight="1" spans="1:13">
      <c r="A155" s="867" t="str">
        <f t="shared" si="15"/>
        <v>N</v>
      </c>
      <c r="B155" s="875" t="str">
        <f>'2-分类汇总'!B53</f>
        <v>生产性生物资产</v>
      </c>
      <c r="C155" s="875"/>
      <c r="D155" s="858">
        <f>'2-分类汇总'!D53</f>
        <v>0</v>
      </c>
      <c r="E155" s="858">
        <f>'2-分类汇总'!E53</f>
        <v>0</v>
      </c>
      <c r="F155" s="858">
        <f>'2-分类汇总'!F53</f>
        <v>0</v>
      </c>
      <c r="G155" s="858" t="str">
        <f>'2-分类汇总'!G53</f>
        <v/>
      </c>
      <c r="H155" s="877">
        <f>COUNT('4-10生产性生物资产'!A8:A27)</f>
        <v>0</v>
      </c>
      <c r="I155" s="833" t="str">
        <f t="shared" si="14"/>
        <v/>
      </c>
      <c r="J155" s="882">
        <f>'4-10生产性生物资产'!K28</f>
        <v>0</v>
      </c>
      <c r="K155" s="865"/>
      <c r="L155" s="833" t="str">
        <f>IF(J155=0,"未计提减值准备","计提减值准备"&amp;TEXT(J155,"#,##0.00")&amp;"元")</f>
        <v>未计提减值准备</v>
      </c>
      <c r="M155" s="833"/>
    </row>
    <row r="156" ht="10.95" hidden="1" customHeight="1" spans="1:13">
      <c r="A156" s="867" t="str">
        <f>IF(AND(D156=0,E156=0,D157=0,E157=0,D158=0,E158=0),"N","Y")</f>
        <v>N</v>
      </c>
      <c r="B156" s="875" t="str">
        <f>'2-分类汇总'!B54</f>
        <v>油气资产合计</v>
      </c>
      <c r="C156" s="875"/>
      <c r="D156" s="858">
        <f>'2-分类汇总'!D54</f>
        <v>0</v>
      </c>
      <c r="E156" s="858">
        <f>'2-分类汇总'!E54</f>
        <v>0</v>
      </c>
      <c r="F156" s="858">
        <f>'2-分类汇总'!F54</f>
        <v>0</v>
      </c>
      <c r="G156" s="858" t="str">
        <f>'2-分类汇总'!G54</f>
        <v/>
      </c>
      <c r="H156" s="877">
        <f>COUNT('4-11油气资产'!A8:A27)</f>
        <v>0</v>
      </c>
      <c r="I156" s="833" t="str">
        <f t="shared" si="14"/>
        <v/>
      </c>
      <c r="J156" s="882">
        <f>'4-11油气资产'!M28</f>
        <v>0</v>
      </c>
      <c r="K156" s="865"/>
      <c r="L156" s="833" t="str">
        <f>IF(J156=0,"未计提减值准备","计提减值准备"&amp;TEXT(J156,"#,##0.00")&amp;"元")</f>
        <v>未计提减值准备</v>
      </c>
      <c r="M156" s="833"/>
    </row>
    <row r="157" ht="10.95" hidden="1" customHeight="1" spans="1:13">
      <c r="A157" s="867" t="str">
        <f>IF(AND(D156=0,E156=0,D157=0,E157=0,D158=0,E158=0),"N","Y")</f>
        <v>N</v>
      </c>
      <c r="B157" s="875" t="str">
        <f>'2-分类汇总'!B55</f>
        <v>  减：油气资产减值准备</v>
      </c>
      <c r="C157" s="875"/>
      <c r="D157" s="858">
        <f>'2-分类汇总'!D55</f>
        <v>0</v>
      </c>
      <c r="E157" s="858">
        <f>'2-分类汇总'!E55</f>
        <v>0</v>
      </c>
      <c r="F157" s="858">
        <f>'2-分类汇总'!F55</f>
        <v>0</v>
      </c>
      <c r="G157" s="858" t="str">
        <f>'2-分类汇总'!G55</f>
        <v/>
      </c>
      <c r="H157" s="877"/>
      <c r="I157" s="833" t="str">
        <f t="shared" si="14"/>
        <v/>
      </c>
      <c r="J157" s="882"/>
      <c r="K157" s="865"/>
      <c r="L157" s="833"/>
      <c r="M157" s="833"/>
    </row>
    <row r="158" ht="10.95" hidden="1" customHeight="1" spans="1:13">
      <c r="A158" s="867" t="str">
        <f>IF(AND(D156=0,E156=0,D157=0,E157=0,D158=0,E158=0),"N","Y")</f>
        <v>N</v>
      </c>
      <c r="B158" s="875" t="s">
        <v>105</v>
      </c>
      <c r="C158" s="875"/>
      <c r="D158" s="858">
        <f>'2-分类汇总'!D56</f>
        <v>0</v>
      </c>
      <c r="E158" s="858">
        <f>'2-分类汇总'!E56</f>
        <v>0</v>
      </c>
      <c r="F158" s="858">
        <f>'2-分类汇总'!F56</f>
        <v>0</v>
      </c>
      <c r="G158" s="858" t="str">
        <f>'2-分类汇总'!G56</f>
        <v/>
      </c>
      <c r="H158" s="877"/>
      <c r="I158" s="833" t="str">
        <f t="shared" si="14"/>
        <v/>
      </c>
      <c r="J158" s="882"/>
      <c r="K158" s="865"/>
      <c r="L158" s="833"/>
      <c r="M158" s="833"/>
    </row>
    <row r="159" ht="10.95" hidden="1" customHeight="1" spans="1:13">
      <c r="A159" s="867" t="str">
        <f t="shared" si="15"/>
        <v>N</v>
      </c>
      <c r="B159" s="875" t="str">
        <f>'2-分类汇总'!B57</f>
        <v>使用权资产</v>
      </c>
      <c r="C159" s="875"/>
      <c r="D159" s="858">
        <f>'2-分类汇总'!D57</f>
        <v>0</v>
      </c>
      <c r="E159" s="858">
        <f>'2-分类汇总'!E57</f>
        <v>0</v>
      </c>
      <c r="F159" s="858">
        <f>'2-分类汇总'!F57</f>
        <v>0</v>
      </c>
      <c r="G159" s="858" t="str">
        <f>'2-分类汇总'!G57</f>
        <v/>
      </c>
      <c r="H159" s="877">
        <f>COUNT('4-12使用权资产'!A7:A26)</f>
        <v>0</v>
      </c>
      <c r="I159" s="833" t="str">
        <f t="shared" si="14"/>
        <v/>
      </c>
      <c r="J159" s="882"/>
      <c r="K159" s="865"/>
      <c r="L159" s="833"/>
      <c r="M159" s="833"/>
    </row>
    <row r="160" ht="10.95" customHeight="1" spans="1:13">
      <c r="A160" s="867" t="str">
        <f>IF(AND(D160=0,E160=0,D161=0,E161=0,D162=0,E162=0,D163=0,E163=0),"N","Y")</f>
        <v>N</v>
      </c>
      <c r="B160" s="875" t="str">
        <f>'2-分类汇总'!B58</f>
        <v>无形资产合计</v>
      </c>
      <c r="C160" s="875"/>
      <c r="D160" s="858">
        <f>'2-分类汇总'!D58</f>
        <v>0</v>
      </c>
      <c r="E160" s="858">
        <f>'2-分类汇总'!E58</f>
        <v>0</v>
      </c>
      <c r="F160" s="858">
        <f>'2-分类汇总'!F58</f>
        <v>0</v>
      </c>
      <c r="G160" s="858" t="str">
        <f>'2-分类汇总'!G58</f>
        <v/>
      </c>
      <c r="H160" s="877"/>
      <c r="I160" s="833" t="str">
        <f t="shared" si="14"/>
        <v/>
      </c>
      <c r="J160" s="882"/>
      <c r="K160" s="865"/>
      <c r="L160" s="833"/>
      <c r="M160" s="833"/>
    </row>
    <row r="161" customHeight="1" spans="1:13">
      <c r="A161" s="867" t="str">
        <f>IF(AND(D160=0,E160=0,D161=0,E161=0,D162=0,E162=0,D163=0,E163=0),"N","Y")</f>
        <v>N</v>
      </c>
      <c r="B161" s="875" t="str">
        <f>'2-分类汇总'!B59</f>
        <v>其中：土地使用权</v>
      </c>
      <c r="C161" s="875"/>
      <c r="D161" s="858">
        <f>'2-分类汇总'!D59</f>
        <v>0</v>
      </c>
      <c r="E161" s="858">
        <f>'2-分类汇总'!E59</f>
        <v>0</v>
      </c>
      <c r="F161" s="858">
        <f>'2-分类汇总'!F59</f>
        <v>0</v>
      </c>
      <c r="G161" s="858" t="str">
        <f>'2-分类汇总'!G59</f>
        <v/>
      </c>
      <c r="H161" s="877"/>
      <c r="I161" s="833" t="str">
        <f t="shared" si="14"/>
        <v/>
      </c>
      <c r="J161" s="882"/>
      <c r="K161" s="865"/>
      <c r="L161" s="833"/>
      <c r="M161" s="833"/>
    </row>
    <row r="162" ht="10.95" customHeight="1" spans="1:13">
      <c r="A162" s="867" t="str">
        <f>IF(AND(D160=0,E160=0,D161=0,E161=0,D162=0,E162=0,D163=0,E163=0),"N","Y")</f>
        <v>N</v>
      </c>
      <c r="B162" s="875" t="str">
        <f>'2-分类汇总'!B60</f>
        <v>  减：无形资产减值准备</v>
      </c>
      <c r="C162" s="875"/>
      <c r="D162" s="858">
        <f>'2-分类汇总'!D60</f>
        <v>0</v>
      </c>
      <c r="E162" s="858">
        <f>'2-分类汇总'!E60</f>
        <v>0</v>
      </c>
      <c r="F162" s="858">
        <f>'2-分类汇总'!F60</f>
        <v>0</v>
      </c>
      <c r="G162" s="858" t="str">
        <f>'2-分类汇总'!G60</f>
        <v/>
      </c>
      <c r="H162" s="877"/>
      <c r="I162" s="833" t="str">
        <f t="shared" si="14"/>
        <v/>
      </c>
      <c r="J162" s="882"/>
      <c r="K162" s="865"/>
      <c r="L162" s="833"/>
      <c r="M162" s="833"/>
    </row>
    <row r="163" ht="10.95" customHeight="1" spans="1:13">
      <c r="A163" s="867" t="str">
        <f>IF(AND(D160=0,E160=0,D161=0,E161=0,D162=0,E162=0,D163=0,E163=0),"N","Y")</f>
        <v>N</v>
      </c>
      <c r="B163" s="875" t="s">
        <v>106</v>
      </c>
      <c r="C163" s="875"/>
      <c r="D163" s="858">
        <f>'2-分类汇总'!D61</f>
        <v>0</v>
      </c>
      <c r="E163" s="858">
        <f>'2-分类汇总'!E61</f>
        <v>0</v>
      </c>
      <c r="F163" s="858">
        <f>'2-分类汇总'!F61</f>
        <v>0</v>
      </c>
      <c r="G163" s="858" t="str">
        <f>'2-分类汇总'!G61</f>
        <v/>
      </c>
      <c r="H163" s="877"/>
      <c r="I163" s="833" t="str">
        <f t="shared" si="14"/>
        <v/>
      </c>
      <c r="J163" s="882"/>
      <c r="K163" s="865"/>
      <c r="L163" s="833"/>
      <c r="M163" s="833"/>
    </row>
    <row r="164" ht="10.95" hidden="1" customHeight="1" spans="1:13">
      <c r="A164" s="867" t="str">
        <f t="shared" si="15"/>
        <v>N</v>
      </c>
      <c r="B164" s="875" t="str">
        <f>'2-分类汇总'!B62</f>
        <v>开发支出</v>
      </c>
      <c r="C164" s="875"/>
      <c r="D164" s="858">
        <f>'2-分类汇总'!D62</f>
        <v>0</v>
      </c>
      <c r="E164" s="858">
        <f>'2-分类汇总'!E62</f>
        <v>0</v>
      </c>
      <c r="F164" s="858">
        <f>'2-分类汇总'!F62</f>
        <v>0</v>
      </c>
      <c r="G164" s="858" t="str">
        <f>'2-分类汇总'!G62</f>
        <v/>
      </c>
      <c r="H164" s="877">
        <f>COUNT('4-14开发支出'!A7:A26)</f>
        <v>0</v>
      </c>
      <c r="I164" s="833" t="str">
        <f t="shared" si="14"/>
        <v/>
      </c>
      <c r="J164" s="882"/>
      <c r="K164" s="865"/>
      <c r="L164" s="833"/>
      <c r="M164" s="833"/>
    </row>
    <row r="165" ht="10.95" hidden="1" customHeight="1" spans="1:13">
      <c r="A165" s="867" t="str">
        <f t="shared" si="15"/>
        <v>N</v>
      </c>
      <c r="B165" s="875" t="str">
        <f>'2-分类汇总'!B63</f>
        <v>商誉</v>
      </c>
      <c r="C165" s="875"/>
      <c r="D165" s="858">
        <f>'2-分类汇总'!D63</f>
        <v>0</v>
      </c>
      <c r="E165" s="858">
        <f>'2-分类汇总'!E63</f>
        <v>0</v>
      </c>
      <c r="F165" s="858">
        <f>'2-分类汇总'!F63</f>
        <v>0</v>
      </c>
      <c r="G165" s="858" t="str">
        <f>'2-分类汇总'!G63</f>
        <v/>
      </c>
      <c r="H165" s="877">
        <f>COUNT('4-15商誉'!A7:A26)</f>
        <v>0</v>
      </c>
      <c r="I165" s="833" t="str">
        <f t="shared" si="14"/>
        <v/>
      </c>
      <c r="J165" s="882"/>
      <c r="K165" s="865"/>
      <c r="L165" s="833"/>
      <c r="M165" s="833"/>
    </row>
    <row r="166" ht="10.95" hidden="1" customHeight="1" spans="1:13">
      <c r="A166" s="867" t="str">
        <f t="shared" si="15"/>
        <v>N</v>
      </c>
      <c r="B166" s="875" t="str">
        <f>'2-分类汇总'!B64</f>
        <v>长期待摊费用</v>
      </c>
      <c r="C166" s="875"/>
      <c r="D166" s="858">
        <f>'2-分类汇总'!D64</f>
        <v>0</v>
      </c>
      <c r="E166" s="858">
        <f>'2-分类汇总'!E64</f>
        <v>0</v>
      </c>
      <c r="F166" s="858">
        <f>'2-分类汇总'!F64</f>
        <v>0</v>
      </c>
      <c r="G166" s="858" t="str">
        <f>'2-分类汇总'!G64</f>
        <v/>
      </c>
      <c r="H166" s="877">
        <f>COUNT('4-16长期待摊费用'!A7:A26)</f>
        <v>0</v>
      </c>
      <c r="I166" s="833" t="str">
        <f t="shared" si="14"/>
        <v/>
      </c>
      <c r="J166" s="882"/>
      <c r="K166" s="865"/>
      <c r="L166" s="833"/>
      <c r="M166" s="833"/>
    </row>
    <row r="167" ht="10.95" hidden="1" customHeight="1" spans="1:13">
      <c r="A167" s="867" t="str">
        <f t="shared" si="15"/>
        <v>N</v>
      </c>
      <c r="B167" s="875" t="str">
        <f>'2-分类汇总'!B65</f>
        <v>递延所得税资产</v>
      </c>
      <c r="C167" s="875"/>
      <c r="D167" s="858">
        <f>'2-分类汇总'!D65</f>
        <v>0</v>
      </c>
      <c r="E167" s="858">
        <f>'2-分类汇总'!E65</f>
        <v>0</v>
      </c>
      <c r="F167" s="858">
        <f>'2-分类汇总'!F65</f>
        <v>0</v>
      </c>
      <c r="G167" s="858" t="str">
        <f>'2-分类汇总'!G65</f>
        <v/>
      </c>
      <c r="H167" s="877"/>
      <c r="I167" s="833" t="str">
        <f t="shared" si="14"/>
        <v/>
      </c>
      <c r="J167" s="882"/>
      <c r="K167" s="865"/>
      <c r="L167" s="833"/>
      <c r="M167" s="833"/>
    </row>
    <row r="168" ht="10.95" hidden="1" customHeight="1" spans="1:13">
      <c r="A168" s="867" t="str">
        <f t="shared" si="15"/>
        <v>N</v>
      </c>
      <c r="B168" s="875" t="str">
        <f>'2-分类汇总'!B66</f>
        <v>其他非流动资产</v>
      </c>
      <c r="C168" s="875"/>
      <c r="D168" s="858">
        <f>'2-分类汇总'!D66</f>
        <v>0</v>
      </c>
      <c r="E168" s="858">
        <f>'2-分类汇总'!E66</f>
        <v>0</v>
      </c>
      <c r="F168" s="858">
        <f>'2-分类汇总'!F66</f>
        <v>0</v>
      </c>
      <c r="G168" s="858" t="str">
        <f>'2-分类汇总'!G66</f>
        <v/>
      </c>
      <c r="H168" s="877">
        <f>COUNT('4-18其他非流动资产'!A7:A26)</f>
        <v>0</v>
      </c>
      <c r="I168" s="833" t="str">
        <f t="shared" si="14"/>
        <v/>
      </c>
      <c r="J168" s="882"/>
      <c r="K168" s="865"/>
      <c r="L168" s="833"/>
      <c r="M168" s="833"/>
    </row>
    <row r="169" ht="10.95" customHeight="1" spans="1:13">
      <c r="A169" s="867" t="s">
        <v>99</v>
      </c>
      <c r="B169" s="875" t="str">
        <f>'2-分类汇总'!B67</f>
        <v>三、资产总计</v>
      </c>
      <c r="C169" s="875"/>
      <c r="D169" s="858" t="e">
        <f>'2-分类汇总'!D67</f>
        <v>#REF!</v>
      </c>
      <c r="E169" s="858" t="e">
        <f>'2-分类汇总'!E67</f>
        <v>#REF!</v>
      </c>
      <c r="F169" s="858" t="e">
        <f>'2-分类汇总'!F67</f>
        <v>#REF!</v>
      </c>
      <c r="G169" s="858" t="e">
        <f>'2-分类汇总'!G67</f>
        <v>#REF!</v>
      </c>
      <c r="H169" s="877"/>
      <c r="I169" s="833" t="e">
        <f t="shared" si="14"/>
        <v>#REF!</v>
      </c>
      <c r="J169" s="882"/>
      <c r="K169" s="865"/>
      <c r="L169" s="833"/>
      <c r="M169" s="856" t="e">
        <f>IF(AND(D169=0,E169=0),"N","Y")</f>
        <v>#REF!</v>
      </c>
    </row>
    <row r="170" ht="10.95" hidden="1" customHeight="1" spans="1:13">
      <c r="A170" s="867" t="s">
        <v>99</v>
      </c>
      <c r="B170" s="875" t="str">
        <f>'2-分类汇总'!B68</f>
        <v>四、流动负债合计</v>
      </c>
      <c r="C170" s="875"/>
      <c r="D170" s="858">
        <f>'2-分类汇总'!D68</f>
        <v>0</v>
      </c>
      <c r="E170" s="858">
        <f>'2-分类汇总'!E68</f>
        <v>0</v>
      </c>
      <c r="F170" s="858">
        <f>'2-分类汇总'!F68</f>
        <v>0</v>
      </c>
      <c r="G170" s="858" t="str">
        <f>'2-分类汇总'!G68</f>
        <v/>
      </c>
      <c r="H170" s="877"/>
      <c r="I170" s="833" t="str">
        <f t="shared" si="14"/>
        <v/>
      </c>
      <c r="J170" s="882"/>
      <c r="K170" s="865"/>
      <c r="L170" s="833"/>
      <c r="M170" s="856" t="str">
        <f>IF(AND(D170=0,E170=0),"N","Y")</f>
        <v>N</v>
      </c>
    </row>
    <row r="171" ht="10.95" hidden="1" customHeight="1" spans="1:13">
      <c r="A171" s="867" t="str">
        <f t="shared" si="15"/>
        <v>N</v>
      </c>
      <c r="B171" s="875" t="str">
        <f>'2-分类汇总'!B69</f>
        <v>短期借款</v>
      </c>
      <c r="C171" s="875"/>
      <c r="D171" s="858">
        <f>'2-分类汇总'!D69</f>
        <v>0</v>
      </c>
      <c r="E171" s="858">
        <f>'2-分类汇总'!E69</f>
        <v>0</v>
      </c>
      <c r="F171" s="858">
        <f>'2-分类汇总'!F69</f>
        <v>0</v>
      </c>
      <c r="G171" s="858" t="str">
        <f>'2-分类汇总'!G69</f>
        <v/>
      </c>
      <c r="H171" s="877">
        <f>COUNT('5-1短期借款'!A7:A26)</f>
        <v>0</v>
      </c>
      <c r="I171" s="833" t="str">
        <f t="shared" si="14"/>
        <v/>
      </c>
      <c r="J171" s="882"/>
      <c r="K171" s="865"/>
      <c r="L171" s="833"/>
      <c r="M171" s="833"/>
    </row>
    <row r="172" ht="10.95" hidden="1" customHeight="1" spans="1:13">
      <c r="A172" s="867" t="str">
        <f t="shared" si="15"/>
        <v>N</v>
      </c>
      <c r="B172" s="875" t="str">
        <f>'2-分类汇总'!B70</f>
        <v>交易性金融负债</v>
      </c>
      <c r="C172" s="875"/>
      <c r="D172" s="858">
        <f>'2-分类汇总'!D70</f>
        <v>0</v>
      </c>
      <c r="E172" s="858">
        <f>'2-分类汇总'!E70</f>
        <v>0</v>
      </c>
      <c r="F172" s="858">
        <f>'2-分类汇总'!F70</f>
        <v>0</v>
      </c>
      <c r="G172" s="858" t="str">
        <f>'2-分类汇总'!G70</f>
        <v/>
      </c>
      <c r="H172" s="877">
        <f>COUNT('5-2交易性金融负债'!A7:A26)</f>
        <v>0</v>
      </c>
      <c r="I172" s="833" t="str">
        <f t="shared" si="14"/>
        <v/>
      </c>
      <c r="J172" s="882"/>
      <c r="K172" s="865"/>
      <c r="L172" s="833"/>
      <c r="M172" s="833"/>
    </row>
    <row r="173" ht="10.95" hidden="1" customHeight="1" spans="1:13">
      <c r="A173" s="867" t="str">
        <f t="shared" ref="A173:A192" si="16">IF(AND(D173=0,E173=0),"N","Y")</f>
        <v>N</v>
      </c>
      <c r="B173" s="875" t="str">
        <f>'2-分类汇总'!B71</f>
        <v>衍生金融负债</v>
      </c>
      <c r="C173" s="875"/>
      <c r="D173" s="858">
        <f>'2-分类汇总'!D71</f>
        <v>0</v>
      </c>
      <c r="E173" s="858">
        <f>'2-分类汇总'!E71</f>
        <v>0</v>
      </c>
      <c r="F173" s="858">
        <f>'2-分类汇总'!F71</f>
        <v>0</v>
      </c>
      <c r="G173" s="858" t="str">
        <f>'2-分类汇总'!G71</f>
        <v/>
      </c>
      <c r="H173" s="877">
        <f>COUNT('5-3衍生金融负债'!A7:A26)</f>
        <v>0</v>
      </c>
      <c r="I173" s="833" t="str">
        <f t="shared" ref="I173:I194" si="17">IF(AND(D173=0,E173=0),"",B173&amp;"、")</f>
        <v/>
      </c>
      <c r="J173" s="882"/>
      <c r="K173" s="865"/>
      <c r="L173" s="833"/>
      <c r="M173" s="833"/>
    </row>
    <row r="174" ht="10.95" hidden="1" customHeight="1" spans="1:13">
      <c r="A174" s="867" t="str">
        <f t="shared" si="16"/>
        <v>N</v>
      </c>
      <c r="B174" s="875" t="str">
        <f>'2-分类汇总'!B72</f>
        <v>应付票据</v>
      </c>
      <c r="C174" s="875"/>
      <c r="D174" s="858">
        <f>'2-分类汇总'!D72</f>
        <v>0</v>
      </c>
      <c r="E174" s="858">
        <f>'2-分类汇总'!E72</f>
        <v>0</v>
      </c>
      <c r="F174" s="858">
        <f>'2-分类汇总'!F72</f>
        <v>0</v>
      </c>
      <c r="G174" s="858" t="str">
        <f>'2-分类汇总'!G72</f>
        <v/>
      </c>
      <c r="H174" s="877">
        <f>COUNT('5-4应付票据'!A7:A26)</f>
        <v>0</v>
      </c>
      <c r="I174" s="833" t="str">
        <f t="shared" si="17"/>
        <v/>
      </c>
      <c r="J174" s="882"/>
      <c r="K174" s="865"/>
      <c r="L174" s="833"/>
      <c r="M174" s="833"/>
    </row>
    <row r="175" ht="10.95" hidden="1" customHeight="1" spans="1:13">
      <c r="A175" s="867" t="str">
        <f t="shared" si="16"/>
        <v>N</v>
      </c>
      <c r="B175" s="875" t="str">
        <f>'2-分类汇总'!B73</f>
        <v>应付账款</v>
      </c>
      <c r="C175" s="875"/>
      <c r="D175" s="858">
        <f>'2-分类汇总'!D73</f>
        <v>0</v>
      </c>
      <c r="E175" s="858">
        <f>'2-分类汇总'!E73</f>
        <v>0</v>
      </c>
      <c r="F175" s="858">
        <f>'2-分类汇总'!F73</f>
        <v>0</v>
      </c>
      <c r="G175" s="858" t="str">
        <f>'2-分类汇总'!G73</f>
        <v/>
      </c>
      <c r="H175" s="877">
        <f>COUNT('5-5应付账款'!A7:A26)</f>
        <v>0</v>
      </c>
      <c r="I175" s="833" t="str">
        <f t="shared" si="17"/>
        <v/>
      </c>
      <c r="J175" s="882"/>
      <c r="K175" s="865"/>
      <c r="L175" s="833"/>
      <c r="M175" s="833"/>
    </row>
    <row r="176" ht="10.95" hidden="1" customHeight="1" spans="1:13">
      <c r="A176" s="867" t="str">
        <f t="shared" si="16"/>
        <v>N</v>
      </c>
      <c r="B176" s="875" t="str">
        <f>'2-分类汇总'!B74</f>
        <v>预收款项</v>
      </c>
      <c r="C176" s="875"/>
      <c r="D176" s="858">
        <f>'2-分类汇总'!D74</f>
        <v>0</v>
      </c>
      <c r="E176" s="858">
        <f>'2-分类汇总'!E74</f>
        <v>0</v>
      </c>
      <c r="F176" s="858">
        <f>'2-分类汇总'!F74</f>
        <v>0</v>
      </c>
      <c r="G176" s="858" t="str">
        <f>'2-分类汇总'!G74</f>
        <v/>
      </c>
      <c r="H176" s="877">
        <f>COUNT('5-6预收款项'!A7:A26)</f>
        <v>0</v>
      </c>
      <c r="I176" s="833" t="str">
        <f t="shared" si="17"/>
        <v/>
      </c>
      <c r="J176" s="882"/>
      <c r="K176" s="865"/>
      <c r="L176" s="833"/>
      <c r="M176" s="833"/>
    </row>
    <row r="177" ht="10.95" hidden="1" customHeight="1" spans="1:13">
      <c r="A177" s="867" t="str">
        <f t="shared" si="16"/>
        <v>N</v>
      </c>
      <c r="B177" s="875" t="str">
        <f>'2-分类汇总'!B75</f>
        <v>合同负债</v>
      </c>
      <c r="C177" s="875"/>
      <c r="D177" s="858">
        <f>'2-分类汇总'!D75</f>
        <v>0</v>
      </c>
      <c r="E177" s="858">
        <f>'2-分类汇总'!E75</f>
        <v>0</v>
      </c>
      <c r="F177" s="858">
        <f>'2-分类汇总'!F75</f>
        <v>0</v>
      </c>
      <c r="G177" s="858" t="str">
        <f>'2-分类汇总'!G75</f>
        <v/>
      </c>
      <c r="H177" s="877">
        <f>COUNT('5-7合同负债'!A7:A26)</f>
        <v>0</v>
      </c>
      <c r="I177" s="833" t="str">
        <f t="shared" si="17"/>
        <v/>
      </c>
      <c r="J177" s="882"/>
      <c r="K177" s="865"/>
      <c r="L177" s="833"/>
      <c r="M177" s="833"/>
    </row>
    <row r="178" ht="10.95" hidden="1" customHeight="1" spans="1:13">
      <c r="A178" s="867" t="str">
        <f t="shared" si="16"/>
        <v>N</v>
      </c>
      <c r="B178" s="875" t="str">
        <f>'2-分类汇总'!B76</f>
        <v>应付职工薪酬</v>
      </c>
      <c r="C178" s="875"/>
      <c r="D178" s="858">
        <f>'2-分类汇总'!D76</f>
        <v>0</v>
      </c>
      <c r="E178" s="858">
        <f>'2-分类汇总'!E76</f>
        <v>0</v>
      </c>
      <c r="F178" s="858">
        <f>'2-分类汇总'!F76</f>
        <v>0</v>
      </c>
      <c r="G178" s="858" t="str">
        <f>'2-分类汇总'!G76</f>
        <v/>
      </c>
      <c r="H178" s="877">
        <f>COUNT('5-8职工薪酬'!A7:A26)</f>
        <v>0</v>
      </c>
      <c r="I178" s="833" t="str">
        <f t="shared" si="17"/>
        <v/>
      </c>
      <c r="J178" s="882"/>
      <c r="K178" s="865"/>
      <c r="L178" s="833"/>
      <c r="M178" s="833"/>
    </row>
    <row r="179" ht="10.95" hidden="1" customHeight="1" spans="1:13">
      <c r="A179" s="867" t="str">
        <f t="shared" si="16"/>
        <v>N</v>
      </c>
      <c r="B179" s="875" t="str">
        <f>'2-分类汇总'!B77</f>
        <v>应交税费</v>
      </c>
      <c r="C179" s="875"/>
      <c r="D179" s="858">
        <f>'2-分类汇总'!D77</f>
        <v>0</v>
      </c>
      <c r="E179" s="858">
        <f>'2-分类汇总'!E77</f>
        <v>0</v>
      </c>
      <c r="F179" s="858">
        <f>'2-分类汇总'!F77</f>
        <v>0</v>
      </c>
      <c r="G179" s="858" t="str">
        <f>'2-分类汇总'!G77</f>
        <v/>
      </c>
      <c r="H179" s="877">
        <f>COUNT('5-9应交税费'!A7:A26)</f>
        <v>0</v>
      </c>
      <c r="I179" s="833" t="str">
        <f t="shared" si="17"/>
        <v/>
      </c>
      <c r="J179" s="882"/>
      <c r="K179" s="865"/>
      <c r="L179" s="833"/>
      <c r="M179" s="833"/>
    </row>
    <row r="180" ht="10.95" hidden="1" customHeight="1" spans="1:13">
      <c r="A180" s="867" t="str">
        <f t="shared" si="16"/>
        <v>N</v>
      </c>
      <c r="B180" s="875" t="str">
        <f>'2-分类汇总'!B78</f>
        <v>其他应付款</v>
      </c>
      <c r="C180" s="875"/>
      <c r="D180" s="858">
        <f>'2-分类汇总'!D78</f>
        <v>0</v>
      </c>
      <c r="E180" s="858">
        <f>'2-分类汇总'!E78</f>
        <v>0</v>
      </c>
      <c r="F180" s="858">
        <f>'2-分类汇总'!F78</f>
        <v>0</v>
      </c>
      <c r="G180" s="858" t="str">
        <f>'2-分类汇总'!G78</f>
        <v/>
      </c>
      <c r="H180" s="877">
        <f>COUNT('5-10其他应付款'!A7:A26)</f>
        <v>0</v>
      </c>
      <c r="I180" s="833" t="str">
        <f t="shared" si="17"/>
        <v/>
      </c>
      <c r="J180" s="882"/>
      <c r="K180" s="865"/>
      <c r="L180" s="833"/>
      <c r="M180" s="833"/>
    </row>
    <row r="181" ht="10.95" hidden="1" customHeight="1" spans="1:13">
      <c r="A181" s="867" t="str">
        <f t="shared" si="16"/>
        <v>N</v>
      </c>
      <c r="B181" s="875" t="str">
        <f>'2-分类汇总'!B79</f>
        <v>持有待售负债</v>
      </c>
      <c r="C181" s="875"/>
      <c r="D181" s="858">
        <f>'2-分类汇总'!D79</f>
        <v>0</v>
      </c>
      <c r="E181" s="858">
        <f>'2-分类汇总'!E79</f>
        <v>0</v>
      </c>
      <c r="F181" s="858">
        <f>'2-分类汇总'!F79</f>
        <v>0</v>
      </c>
      <c r="G181" s="858" t="str">
        <f>'2-分类汇总'!G79</f>
        <v/>
      </c>
      <c r="H181" s="877">
        <f>COUNT('5-11持有待售负债'!A7:A26)</f>
        <v>0</v>
      </c>
      <c r="I181" s="833" t="str">
        <f t="shared" si="17"/>
        <v/>
      </c>
      <c r="J181" s="882"/>
      <c r="K181" s="865"/>
      <c r="L181" s="833"/>
      <c r="M181" s="833"/>
    </row>
    <row r="182" ht="10.95" hidden="1" customHeight="1" spans="1:13">
      <c r="A182" s="867" t="str">
        <f t="shared" si="16"/>
        <v>N</v>
      </c>
      <c r="B182" s="875" t="str">
        <f>'2-分类汇总'!B80</f>
        <v>一年内到期的非流动负债</v>
      </c>
      <c r="C182" s="875"/>
      <c r="D182" s="858">
        <f>'2-分类汇总'!D80</f>
        <v>0</v>
      </c>
      <c r="E182" s="858">
        <f>'2-分类汇总'!E80</f>
        <v>0</v>
      </c>
      <c r="F182" s="858">
        <f>'2-分类汇总'!F80</f>
        <v>0</v>
      </c>
      <c r="G182" s="858" t="str">
        <f>'2-分类汇总'!G80</f>
        <v/>
      </c>
      <c r="H182" s="877">
        <f>COUNT('5-12一年到期非流动负债'!A7:A26)</f>
        <v>0</v>
      </c>
      <c r="I182" s="833" t="str">
        <f t="shared" si="17"/>
        <v/>
      </c>
      <c r="J182" s="882"/>
      <c r="K182" s="865"/>
      <c r="L182" s="833"/>
      <c r="M182" s="833"/>
    </row>
    <row r="183" ht="10.95" hidden="1" customHeight="1" spans="1:13">
      <c r="A183" s="867" t="str">
        <f t="shared" si="16"/>
        <v>N</v>
      </c>
      <c r="B183" s="875" t="str">
        <f>'2-分类汇总'!B81</f>
        <v>其他流动负债</v>
      </c>
      <c r="C183" s="875"/>
      <c r="D183" s="858">
        <f>'2-分类汇总'!D81</f>
        <v>0</v>
      </c>
      <c r="E183" s="858">
        <f>'2-分类汇总'!E81</f>
        <v>0</v>
      </c>
      <c r="F183" s="858">
        <f>'2-分类汇总'!F81</f>
        <v>0</v>
      </c>
      <c r="G183" s="858" t="str">
        <f>'2-分类汇总'!G81</f>
        <v/>
      </c>
      <c r="H183" s="877">
        <f>COUNT('5-13其他流动负债'!A7:A26)</f>
        <v>0</v>
      </c>
      <c r="I183" s="833" t="str">
        <f t="shared" si="17"/>
        <v/>
      </c>
      <c r="J183" s="882"/>
      <c r="K183" s="865"/>
      <c r="L183" s="833"/>
      <c r="M183" s="833"/>
    </row>
    <row r="184" ht="10.95" hidden="1" customHeight="1" spans="1:13">
      <c r="A184" s="867" t="s">
        <v>99</v>
      </c>
      <c r="B184" s="875" t="str">
        <f>'2-分类汇总'!B82</f>
        <v>五、非流动负债合计</v>
      </c>
      <c r="C184" s="875"/>
      <c r="D184" s="858">
        <f>'2-分类汇总'!D82</f>
        <v>0</v>
      </c>
      <c r="E184" s="858">
        <f>'2-分类汇总'!E82</f>
        <v>0</v>
      </c>
      <c r="F184" s="858">
        <f>'2-分类汇总'!F82</f>
        <v>0</v>
      </c>
      <c r="G184" s="858" t="str">
        <f>'2-分类汇总'!G82</f>
        <v/>
      </c>
      <c r="H184" s="877"/>
      <c r="I184" s="833" t="str">
        <f t="shared" si="17"/>
        <v/>
      </c>
      <c r="J184" s="882"/>
      <c r="K184" s="865"/>
      <c r="L184" s="833"/>
      <c r="M184" s="856" t="str">
        <f>IF(AND(D184=0,E184=0),"N","Y")</f>
        <v>N</v>
      </c>
    </row>
    <row r="185" ht="10.95" hidden="1" customHeight="1" spans="1:13">
      <c r="A185" s="867" t="str">
        <f t="shared" si="16"/>
        <v>N</v>
      </c>
      <c r="B185" s="875" t="str">
        <f>'2-分类汇总'!B83</f>
        <v>长期借款</v>
      </c>
      <c r="C185" s="875"/>
      <c r="D185" s="858">
        <f>'2-分类汇总'!D83</f>
        <v>0</v>
      </c>
      <c r="E185" s="858">
        <f>'2-分类汇总'!E83</f>
        <v>0</v>
      </c>
      <c r="F185" s="858">
        <f>'2-分类汇总'!F83</f>
        <v>0</v>
      </c>
      <c r="G185" s="858" t="str">
        <f>'2-分类汇总'!G83</f>
        <v/>
      </c>
      <c r="H185" s="877">
        <f>COUNT('6-1长期借款'!A7:A26)</f>
        <v>0</v>
      </c>
      <c r="I185" s="833" t="str">
        <f t="shared" si="17"/>
        <v/>
      </c>
      <c r="J185" s="882"/>
      <c r="K185" s="865"/>
      <c r="L185" s="833"/>
      <c r="M185" s="833"/>
    </row>
    <row r="186" ht="10.95" hidden="1" customHeight="1" spans="1:13">
      <c r="A186" s="867" t="str">
        <f t="shared" si="16"/>
        <v>N</v>
      </c>
      <c r="B186" s="875" t="str">
        <f>'2-分类汇总'!B84</f>
        <v>应付债券</v>
      </c>
      <c r="C186" s="875"/>
      <c r="D186" s="858">
        <f>'2-分类汇总'!D84</f>
        <v>0</v>
      </c>
      <c r="E186" s="858">
        <f>'2-分类汇总'!E84</f>
        <v>0</v>
      </c>
      <c r="F186" s="858">
        <f>'2-分类汇总'!F84</f>
        <v>0</v>
      </c>
      <c r="G186" s="858" t="str">
        <f>'2-分类汇总'!G84</f>
        <v/>
      </c>
      <c r="H186" s="877">
        <f>COUNT('6-2应付债券'!A7:A26)</f>
        <v>0</v>
      </c>
      <c r="I186" s="833" t="str">
        <f t="shared" si="17"/>
        <v/>
      </c>
      <c r="J186" s="882"/>
      <c r="K186" s="865"/>
      <c r="L186" s="833"/>
      <c r="M186" s="833"/>
    </row>
    <row r="187" ht="10.95" hidden="1" customHeight="1" spans="1:13">
      <c r="A187" s="867" t="str">
        <f t="shared" si="16"/>
        <v>N</v>
      </c>
      <c r="B187" s="875" t="str">
        <f>'2-分类汇总'!B85</f>
        <v>租赁负债</v>
      </c>
      <c r="C187" s="875"/>
      <c r="D187" s="858">
        <f>'2-分类汇总'!D85</f>
        <v>0</v>
      </c>
      <c r="E187" s="858">
        <f>'2-分类汇总'!E85</f>
        <v>0</v>
      </c>
      <c r="F187" s="858">
        <f>'2-分类汇总'!F85</f>
        <v>0</v>
      </c>
      <c r="G187" s="858" t="str">
        <f>'2-分类汇总'!G85</f>
        <v/>
      </c>
      <c r="H187" s="877">
        <f>COUNT('6-3租赁负债'!A7:A26)</f>
        <v>0</v>
      </c>
      <c r="I187" s="833" t="str">
        <f t="shared" si="17"/>
        <v/>
      </c>
      <c r="J187" s="882"/>
      <c r="K187" s="865"/>
      <c r="L187" s="833"/>
      <c r="M187" s="833"/>
    </row>
    <row r="188" ht="10.95" hidden="1" customHeight="1" spans="1:13">
      <c r="A188" s="867" t="str">
        <f t="shared" si="16"/>
        <v>N</v>
      </c>
      <c r="B188" s="875" t="str">
        <f>'2-分类汇总'!B86</f>
        <v>长期应付款</v>
      </c>
      <c r="C188" s="875"/>
      <c r="D188" s="858">
        <f>'2-分类汇总'!D86</f>
        <v>0</v>
      </c>
      <c r="E188" s="858">
        <f>'2-分类汇总'!E86</f>
        <v>0</v>
      </c>
      <c r="F188" s="858">
        <f>'2-分类汇总'!F86</f>
        <v>0</v>
      </c>
      <c r="G188" s="858" t="str">
        <f>'2-分类汇总'!G86</f>
        <v/>
      </c>
      <c r="H188" s="877">
        <f>COUNT('6-4长期应付款'!A7:A26)</f>
        <v>0</v>
      </c>
      <c r="I188" s="833" t="str">
        <f t="shared" si="17"/>
        <v/>
      </c>
      <c r="J188" s="882"/>
      <c r="K188" s="865"/>
      <c r="L188" s="833"/>
      <c r="M188" s="833"/>
    </row>
    <row r="189" ht="10.95" hidden="1" customHeight="1" spans="1:13">
      <c r="A189" s="867" t="str">
        <f t="shared" si="16"/>
        <v>N</v>
      </c>
      <c r="B189" s="875" t="str">
        <f>'2-分类汇总'!B87</f>
        <v>预计负债</v>
      </c>
      <c r="C189" s="875"/>
      <c r="D189" s="858">
        <f>'2-分类汇总'!D87</f>
        <v>0</v>
      </c>
      <c r="E189" s="858">
        <f>'2-分类汇总'!E87</f>
        <v>0</v>
      </c>
      <c r="F189" s="858">
        <f>'2-分类汇总'!F87</f>
        <v>0</v>
      </c>
      <c r="G189" s="858" t="str">
        <f>'2-分类汇总'!G87</f>
        <v/>
      </c>
      <c r="H189" s="877">
        <f>COUNT('6-5预计负债'!A7:A26)</f>
        <v>0</v>
      </c>
      <c r="I189" s="833" t="str">
        <f t="shared" si="17"/>
        <v/>
      </c>
      <c r="J189" s="882"/>
      <c r="K189" s="865"/>
      <c r="L189" s="833"/>
      <c r="M189" s="833"/>
    </row>
    <row r="190" ht="10.95" hidden="1" customHeight="1" spans="1:13">
      <c r="A190" s="867" t="str">
        <f t="shared" si="16"/>
        <v>N</v>
      </c>
      <c r="B190" s="875" t="str">
        <f>'2-分类汇总'!B88</f>
        <v>递延收益</v>
      </c>
      <c r="C190" s="875"/>
      <c r="D190" s="858">
        <f>'2-分类汇总'!D88</f>
        <v>0</v>
      </c>
      <c r="E190" s="858">
        <f>'2-分类汇总'!E88</f>
        <v>0</v>
      </c>
      <c r="F190" s="858">
        <f>'2-分类汇总'!F88</f>
        <v>0</v>
      </c>
      <c r="G190" s="858" t="str">
        <f>'2-分类汇总'!G88</f>
        <v/>
      </c>
      <c r="H190" s="877">
        <f>COUNT('6-6递延收益'!A7:A26)</f>
        <v>0</v>
      </c>
      <c r="I190" s="833" t="str">
        <f t="shared" si="17"/>
        <v/>
      </c>
      <c r="J190" s="882"/>
      <c r="K190" s="865"/>
      <c r="L190" s="833"/>
      <c r="M190" s="833"/>
    </row>
    <row r="191" ht="10.95" hidden="1" customHeight="1" spans="1:13">
      <c r="A191" s="867" t="str">
        <f t="shared" si="16"/>
        <v>N</v>
      </c>
      <c r="B191" s="875" t="str">
        <f>'2-分类汇总'!B89</f>
        <v>递延所得税负债</v>
      </c>
      <c r="C191" s="875"/>
      <c r="D191" s="858">
        <f>'2-分类汇总'!D89</f>
        <v>0</v>
      </c>
      <c r="E191" s="858">
        <f>'2-分类汇总'!E89</f>
        <v>0</v>
      </c>
      <c r="F191" s="858">
        <f>'2-分类汇总'!F89</f>
        <v>0</v>
      </c>
      <c r="G191" s="858" t="str">
        <f>'2-分类汇总'!G89</f>
        <v/>
      </c>
      <c r="H191" s="877">
        <f>COUNT('6-7递延所得税负债'!A7:A26)</f>
        <v>0</v>
      </c>
      <c r="I191" s="833" t="str">
        <f t="shared" si="17"/>
        <v/>
      </c>
      <c r="J191" s="882"/>
      <c r="K191" s="865"/>
      <c r="L191" s="833"/>
      <c r="M191" s="833"/>
    </row>
    <row r="192" ht="10.95" hidden="1" customHeight="1" spans="1:13">
      <c r="A192" s="867" t="str">
        <f t="shared" si="16"/>
        <v>N</v>
      </c>
      <c r="B192" s="875" t="str">
        <f>'2-分类汇总'!B90</f>
        <v>其他非流动负债</v>
      </c>
      <c r="C192" s="875"/>
      <c r="D192" s="858">
        <f>'2-分类汇总'!D90</f>
        <v>0</v>
      </c>
      <c r="E192" s="858">
        <f>'2-分类汇总'!E90</f>
        <v>0</v>
      </c>
      <c r="F192" s="858">
        <f>'2-分类汇总'!F90</f>
        <v>0</v>
      </c>
      <c r="G192" s="858" t="str">
        <f>'2-分类汇总'!G90</f>
        <v/>
      </c>
      <c r="H192" s="877">
        <f>COUNT('6-8其他非流动负债'!A7:A26)</f>
        <v>0</v>
      </c>
      <c r="I192" s="833" t="str">
        <f t="shared" si="17"/>
        <v/>
      </c>
      <c r="J192" s="882"/>
      <c r="K192" s="865"/>
      <c r="L192" s="833"/>
      <c r="M192" s="833"/>
    </row>
    <row r="193" ht="10.95" hidden="1" customHeight="1" spans="1:13">
      <c r="A193" s="867" t="s">
        <v>99</v>
      </c>
      <c r="B193" s="875" t="str">
        <f>'2-分类汇总'!B91</f>
        <v>六、负债总计</v>
      </c>
      <c r="C193" s="875"/>
      <c r="D193" s="858">
        <f>'2-分类汇总'!D91</f>
        <v>0</v>
      </c>
      <c r="E193" s="858">
        <f>'2-分类汇总'!E91</f>
        <v>0</v>
      </c>
      <c r="F193" s="858">
        <f>'2-分类汇总'!F91</f>
        <v>0</v>
      </c>
      <c r="G193" s="858" t="str">
        <f>'2-分类汇总'!G91</f>
        <v/>
      </c>
      <c r="H193" s="877"/>
      <c r="I193" s="833" t="str">
        <f t="shared" si="17"/>
        <v/>
      </c>
      <c r="J193" s="882"/>
      <c r="K193" s="865"/>
      <c r="L193" s="833"/>
      <c r="M193" s="856" t="str">
        <f>IF(AND(D193=0,E193=0),"N","Y")</f>
        <v>N</v>
      </c>
    </row>
    <row r="194" ht="10.95" customHeight="1" spans="1:13">
      <c r="A194" s="867" t="s">
        <v>99</v>
      </c>
      <c r="B194" s="875" t="str">
        <f>'2-分类汇总'!B92</f>
        <v>七、净资产（所有者权益）</v>
      </c>
      <c r="C194" s="875"/>
      <c r="D194" s="858" t="e">
        <f>'2-分类汇总'!D92</f>
        <v>#REF!</v>
      </c>
      <c r="E194" s="858" t="e">
        <f>'2-分类汇总'!E92</f>
        <v>#REF!</v>
      </c>
      <c r="F194" s="858" t="e">
        <f>'2-分类汇总'!F92</f>
        <v>#REF!</v>
      </c>
      <c r="G194" s="858" t="e">
        <f>'2-分类汇总'!G92</f>
        <v>#REF!</v>
      </c>
      <c r="H194" s="877"/>
      <c r="I194" s="833" t="e">
        <f t="shared" si="17"/>
        <v>#REF!</v>
      </c>
      <c r="J194" s="882"/>
      <c r="K194" s="865"/>
      <c r="L194" s="833"/>
      <c r="M194" s="833"/>
    </row>
    <row r="195" ht="10.95" customHeight="1" spans="2:6">
      <c r="B195" s="826"/>
      <c r="D195" s="876"/>
      <c r="E195" s="876"/>
      <c r="F195" s="876"/>
    </row>
    <row r="196" ht="10.95" customHeight="1" spans="1:17">
      <c r="A196" s="883"/>
      <c r="B196" s="884"/>
      <c r="C196" s="883"/>
      <c r="D196" s="883"/>
      <c r="E196" s="883"/>
      <c r="F196" s="883"/>
      <c r="G196" s="883"/>
      <c r="H196" s="884"/>
      <c r="I196" s="884"/>
      <c r="J196" s="884"/>
      <c r="K196" s="884"/>
      <c r="L196" s="888" t="s">
        <v>107</v>
      </c>
      <c r="M196" s="820"/>
      <c r="N196" s="861"/>
      <c r="O196" s="861"/>
      <c r="P196" s="861"/>
      <c r="Q196" s="820"/>
    </row>
    <row r="197" ht="10.95" customHeight="1" spans="1:17">
      <c r="A197" s="883"/>
      <c r="B197" s="884"/>
      <c r="C197" s="883"/>
      <c r="D197" s="883"/>
      <c r="E197" s="883"/>
      <c r="F197" s="883"/>
      <c r="G197" s="883"/>
      <c r="H197" s="884"/>
      <c r="I197" s="884"/>
      <c r="J197" s="884"/>
      <c r="K197" s="884"/>
      <c r="L197" s="856" t="s">
        <v>3</v>
      </c>
      <c r="M197" s="856"/>
      <c r="N197" s="865" t="str">
        <f>YEAR(Q197)-3&amp;"年"&amp;"12月31日"</f>
        <v>2023年12月31日</v>
      </c>
      <c r="O197" s="865" t="str">
        <f>YEAR(Q197)-2&amp;"年"&amp;"12月31日"</f>
        <v>2024年12月31日</v>
      </c>
      <c r="P197" s="865" t="str">
        <f>YEAR(Q197)-1&amp;"年"&amp;"12月31日"</f>
        <v>2025年12月31日</v>
      </c>
      <c r="Q197" s="902">
        <f>基本信息输入表!M7</f>
        <v>46037</v>
      </c>
    </row>
    <row r="198" ht="10.95" customHeight="1" spans="1:17">
      <c r="A198" s="885"/>
      <c r="B198" s="884" t="s">
        <v>108</v>
      </c>
      <c r="C198" s="883"/>
      <c r="D198" s="883"/>
      <c r="E198" s="883"/>
      <c r="F198" s="883"/>
      <c r="G198" s="883"/>
      <c r="H198" s="884"/>
      <c r="I198" s="884"/>
      <c r="J198" s="884"/>
      <c r="K198" s="884"/>
      <c r="L198" s="855" t="s">
        <v>109</v>
      </c>
      <c r="M198" s="855"/>
      <c r="N198" s="899"/>
      <c r="O198" s="899"/>
      <c r="P198" s="899"/>
      <c r="Q198" s="899"/>
    </row>
    <row r="199" ht="10.95" customHeight="1" spans="1:17">
      <c r="A199" s="885"/>
      <c r="B199" s="884"/>
      <c r="C199" s="883"/>
      <c r="D199" s="883"/>
      <c r="E199" s="883"/>
      <c r="F199" s="883"/>
      <c r="G199" s="883"/>
      <c r="H199" s="884"/>
      <c r="I199" s="884"/>
      <c r="J199" s="884"/>
      <c r="K199" s="884"/>
      <c r="L199" s="855" t="s">
        <v>110</v>
      </c>
      <c r="M199" s="855"/>
      <c r="N199" s="899"/>
      <c r="O199" s="899"/>
      <c r="P199" s="899"/>
      <c r="Q199" s="899"/>
    </row>
    <row r="200" ht="10.95" customHeight="1" spans="1:17">
      <c r="A200" s="885"/>
      <c r="B200" s="884"/>
      <c r="C200" s="883"/>
      <c r="D200" s="883"/>
      <c r="E200" s="883"/>
      <c r="F200" s="883"/>
      <c r="G200" s="883"/>
      <c r="H200" s="884"/>
      <c r="I200" s="884"/>
      <c r="J200" s="884"/>
      <c r="K200" s="884"/>
      <c r="L200" s="855" t="s">
        <v>111</v>
      </c>
      <c r="M200" s="855"/>
      <c r="N200" s="899"/>
      <c r="O200" s="899"/>
      <c r="P200" s="899"/>
      <c r="Q200" s="899"/>
    </row>
    <row r="201" ht="10.95" customHeight="1" spans="1:17">
      <c r="A201" s="885"/>
      <c r="B201" s="884"/>
      <c r="C201" s="883"/>
      <c r="D201" s="883"/>
      <c r="E201" s="883"/>
      <c r="F201" s="883"/>
      <c r="G201" s="883"/>
      <c r="H201" s="884"/>
      <c r="I201" s="884"/>
      <c r="J201" s="884"/>
      <c r="K201" s="884"/>
      <c r="L201" s="856" t="s">
        <v>3</v>
      </c>
      <c r="M201" s="856"/>
      <c r="N201" s="865" t="str">
        <f>YEAR(Q197)-3&amp;"年度"</f>
        <v>2023年度</v>
      </c>
      <c r="O201" s="865" t="str">
        <f>YEAR(Q197)-2&amp;"年度"</f>
        <v>2024年度</v>
      </c>
      <c r="P201" s="865" t="str">
        <f>YEAR(Q197)-1&amp;"年度"</f>
        <v>2025年度</v>
      </c>
      <c r="Q201" s="902" t="str">
        <f>IF(MONTH(基本信息输入表!M7)=12,YEAR(基本信息输入表!M7)&amp;"年度",IF(MONTH(基本信息输入表!M7)=1,YEAR(基本信息输入表!M7)&amp;"年1月",YEAR(基本信息输入表!M7)&amp;"年"&amp;"1-"&amp;MONTH(基本信息输入表!M7)&amp;"月"))</f>
        <v>2026年1月</v>
      </c>
    </row>
    <row r="202" ht="10.95" customHeight="1" spans="1:17">
      <c r="A202" s="885"/>
      <c r="B202" s="884"/>
      <c r="C202" s="883"/>
      <c r="D202" s="883"/>
      <c r="E202" s="883"/>
      <c r="F202" s="883"/>
      <c r="G202" s="883"/>
      <c r="H202" s="884"/>
      <c r="I202" s="884"/>
      <c r="J202" s="884"/>
      <c r="K202" s="884"/>
      <c r="L202" s="855" t="s">
        <v>112</v>
      </c>
      <c r="M202" s="855"/>
      <c r="N202" s="899"/>
      <c r="O202" s="899"/>
      <c r="P202" s="899"/>
      <c r="Q202" s="899"/>
    </row>
    <row r="203" ht="10.95" customHeight="1" spans="1:17">
      <c r="A203" s="885"/>
      <c r="B203" s="884"/>
      <c r="C203" s="883"/>
      <c r="D203" s="883"/>
      <c r="E203" s="883"/>
      <c r="F203" s="883"/>
      <c r="G203" s="883"/>
      <c r="H203" s="884"/>
      <c r="I203" s="884"/>
      <c r="J203" s="884"/>
      <c r="K203" s="884"/>
      <c r="L203" s="855" t="s">
        <v>113</v>
      </c>
      <c r="M203" s="855"/>
      <c r="N203" s="899"/>
      <c r="O203" s="899"/>
      <c r="P203" s="899"/>
      <c r="Q203" s="899"/>
    </row>
    <row r="204" ht="10.95" customHeight="1" spans="1:17">
      <c r="A204" s="885"/>
      <c r="B204" s="884"/>
      <c r="C204" s="883"/>
      <c r="D204" s="883"/>
      <c r="E204" s="883"/>
      <c r="F204" s="883"/>
      <c r="G204" s="883"/>
      <c r="H204" s="884"/>
      <c r="I204" s="884"/>
      <c r="J204" s="884"/>
      <c r="K204" s="884"/>
      <c r="L204" s="855" t="s">
        <v>114</v>
      </c>
      <c r="M204" s="855"/>
      <c r="N204" s="899"/>
      <c r="O204" s="899"/>
      <c r="P204" s="899"/>
      <c r="Q204" s="899"/>
    </row>
    <row r="205" ht="10.95" customHeight="1" spans="2:6">
      <c r="B205" s="820"/>
      <c r="D205" s="861"/>
      <c r="E205" s="861"/>
      <c r="F205" s="861"/>
    </row>
    <row r="206" ht="10.95" hidden="1" customHeight="1" spans="2:15">
      <c r="B206" s="886" t="s">
        <v>115</v>
      </c>
      <c r="C206" s="887" t="str">
        <f>IFERROR(LEFT(K209&amp;K210&amp;K211&amp;K212&amp;K213&amp;K214&amp;K215&amp;K216&amp;K217&amp;K218&amp;K219&amp;K220,LEN(K209&amp;K210&amp;K211&amp;K212&amp;K213&amp;K214&amp;K215&amp;K216&amp;K217&amp;K218&amp;K219&amp;K220)-1),"")</f>
        <v/>
      </c>
      <c r="D206" s="861"/>
      <c r="E206" s="861"/>
      <c r="F206" s="861"/>
      <c r="O206" s="821" t="s">
        <v>116</v>
      </c>
    </row>
    <row r="207" ht="10.95" hidden="1" customHeight="1" spans="2:6">
      <c r="B207" s="888" t="s">
        <v>117</v>
      </c>
      <c r="D207" s="861"/>
      <c r="E207" s="861"/>
      <c r="F207" s="861"/>
    </row>
    <row r="208" ht="10.95" hidden="1" customHeight="1" spans="1:12">
      <c r="A208" s="820" t="str">
        <f>IF(AND(D209=0,E209=0,D210=0,E210=0,D211=0,E211=0,D212=0,E212=0,D213=0,E213=0,D214=0,E214=0,D215=0,E215=0,D216=0,E216=0,D217=0,E217=0,D218=0,E218=0,D219=0,E219=0,D220=0,E220=0),"N","Y")</f>
        <v>N</v>
      </c>
      <c r="B208" s="856" t="s">
        <v>3</v>
      </c>
      <c r="C208" s="856"/>
      <c r="D208" s="865" t="s">
        <v>68</v>
      </c>
      <c r="E208" s="865" t="s">
        <v>69</v>
      </c>
      <c r="F208" s="865" t="s">
        <v>70</v>
      </c>
      <c r="G208" s="856" t="s">
        <v>71</v>
      </c>
      <c r="H208" s="857" t="s">
        <v>94</v>
      </c>
      <c r="I208" s="857" t="s">
        <v>118</v>
      </c>
      <c r="J208" s="857" t="s">
        <v>96</v>
      </c>
      <c r="K208" s="857" t="s">
        <v>31</v>
      </c>
      <c r="L208" s="857" t="s">
        <v>97</v>
      </c>
    </row>
    <row r="209" ht="10.95" hidden="1" customHeight="1" spans="1:12">
      <c r="A209" s="867" t="str">
        <f t="shared" ref="A209:A220" si="18">IF(AND(D209=0,E209=0),"N","Y")</f>
        <v>N</v>
      </c>
      <c r="B209" s="855" t="s">
        <v>119</v>
      </c>
      <c r="C209" s="855"/>
      <c r="D209" s="858">
        <f>'3-9存货汇总'!D7</f>
        <v>0</v>
      </c>
      <c r="E209" s="858">
        <f>'3-9存货汇总'!F7</f>
        <v>0</v>
      </c>
      <c r="F209" s="858">
        <f>'3-9存货汇总'!G7</f>
        <v>0</v>
      </c>
      <c r="G209" s="858" t="str">
        <f>'3-9存货汇总'!H7</f>
        <v/>
      </c>
      <c r="H209" s="877">
        <f>COUNT('3-9-1材料采购（在途物资）'!A8:A27)</f>
        <v>0</v>
      </c>
      <c r="I209" s="882">
        <f>'3-9存货汇总'!E7</f>
        <v>0</v>
      </c>
      <c r="J209" s="882">
        <f>'3-9存货汇总'!D7-'3-9存货汇总'!E7</f>
        <v>0</v>
      </c>
      <c r="K209" s="869" t="str">
        <f>IF(AND(D209=0,E209=0),"",B209&amp;"、")</f>
        <v/>
      </c>
      <c r="L209" s="833" t="str">
        <f>IF(I209=0,"未计提跌价准备","跌价准备"&amp;TEXT(I209,"#,##0.00")&amp;"元")</f>
        <v>未计提跌价准备</v>
      </c>
    </row>
    <row r="210" ht="10.95" hidden="1" customHeight="1" spans="1:12">
      <c r="A210" s="867" t="str">
        <f t="shared" si="18"/>
        <v>N</v>
      </c>
      <c r="B210" s="855" t="s">
        <v>120</v>
      </c>
      <c r="C210" s="855"/>
      <c r="D210" s="858">
        <f>'3-9存货汇总'!D8</f>
        <v>0</v>
      </c>
      <c r="E210" s="858">
        <f>'3-9存货汇总'!F8</f>
        <v>0</v>
      </c>
      <c r="F210" s="858">
        <f>'3-9存货汇总'!G8</f>
        <v>0</v>
      </c>
      <c r="G210" s="858" t="str">
        <f>'3-9存货汇总'!H8</f>
        <v/>
      </c>
      <c r="H210" s="877">
        <f>COUNT('3-9-2原材料'!A8:A27)</f>
        <v>0</v>
      </c>
      <c r="I210" s="882">
        <f>'3-9存货汇总'!E8</f>
        <v>0</v>
      </c>
      <c r="J210" s="882">
        <f>'3-9存货汇总'!D8-'3-9存货汇总'!E8</f>
        <v>0</v>
      </c>
      <c r="K210" s="869" t="str">
        <f>IF(AND(D210=0,E210=0),"",B210&amp;"、")</f>
        <v/>
      </c>
      <c r="L210" s="833" t="str">
        <f>IF(I210=0,"未计提跌价准备","计提跌价准备"&amp;TEXT(I210,"#,##0.00")&amp;"元")</f>
        <v>未计提跌价准备</v>
      </c>
    </row>
    <row r="211" ht="10.95" hidden="1" customHeight="1" spans="1:12">
      <c r="A211" s="867" t="str">
        <f t="shared" si="18"/>
        <v>N</v>
      </c>
      <c r="B211" s="855" t="s">
        <v>121</v>
      </c>
      <c r="C211" s="855"/>
      <c r="D211" s="858">
        <f>'3-9存货汇总'!D9</f>
        <v>0</v>
      </c>
      <c r="E211" s="858">
        <f>'3-9存货汇总'!F9</f>
        <v>0</v>
      </c>
      <c r="F211" s="858">
        <f>'3-9存货汇总'!G9</f>
        <v>0</v>
      </c>
      <c r="G211" s="858" t="str">
        <f>'3-9存货汇总'!H9</f>
        <v/>
      </c>
      <c r="H211" s="877">
        <f>COUNT('3-9-3在库周转材料'!A8:A27)</f>
        <v>0</v>
      </c>
      <c r="I211" s="882">
        <f>'3-9存货汇总'!E9</f>
        <v>0</v>
      </c>
      <c r="J211" s="882">
        <f>'3-9存货汇总'!D9-'3-9存货汇总'!E9</f>
        <v>0</v>
      </c>
      <c r="K211" s="869" t="str">
        <f t="shared" ref="K211:K220" si="19">IF(AND(D211=0,E211=0),"",B211&amp;"、")</f>
        <v/>
      </c>
      <c r="L211" s="833" t="str">
        <f>IF(I211=0,"未计提跌价准备","跌价准备"&amp;TEXT(I211,"#,##0.00")&amp;"元")</f>
        <v>未计提跌价准备</v>
      </c>
    </row>
    <row r="212" ht="10.95" hidden="1" customHeight="1" spans="1:12">
      <c r="A212" s="867" t="str">
        <f t="shared" si="18"/>
        <v>N</v>
      </c>
      <c r="B212" s="855" t="s">
        <v>122</v>
      </c>
      <c r="C212" s="855"/>
      <c r="D212" s="858">
        <f>'3-9存货汇总'!D10</f>
        <v>0</v>
      </c>
      <c r="E212" s="858">
        <f>'3-9存货汇总'!F10</f>
        <v>0</v>
      </c>
      <c r="F212" s="858">
        <f>'3-9存货汇总'!G10</f>
        <v>0</v>
      </c>
      <c r="G212" s="858" t="str">
        <f>'3-9存货汇总'!H10</f>
        <v/>
      </c>
      <c r="H212" s="877">
        <f>COUNT('3-9-4委托加工物资'!A8:A27)</f>
        <v>0</v>
      </c>
      <c r="I212" s="882">
        <f>'3-9存货汇总'!E10</f>
        <v>0</v>
      </c>
      <c r="J212" s="882">
        <f>'3-9存货汇总'!D10-'3-9存货汇总'!E10</f>
        <v>0</v>
      </c>
      <c r="K212" s="869" t="str">
        <f t="shared" si="19"/>
        <v/>
      </c>
      <c r="L212" s="833" t="str">
        <f>IF(I212=0,"未计提跌价准备","跌价准备"&amp;TEXT(I212,"#,##0.00")&amp;"元")</f>
        <v>未计提跌价准备</v>
      </c>
    </row>
    <row r="213" ht="10.95" hidden="1" customHeight="1" spans="1:12">
      <c r="A213" s="867" t="str">
        <f t="shared" si="18"/>
        <v>N</v>
      </c>
      <c r="B213" s="855" t="s">
        <v>123</v>
      </c>
      <c r="C213" s="855"/>
      <c r="D213" s="858">
        <f>'3-9存货汇总'!D11</f>
        <v>0</v>
      </c>
      <c r="E213" s="858">
        <f>'3-9存货汇总'!F11</f>
        <v>0</v>
      </c>
      <c r="F213" s="858">
        <f>'3-9存货汇总'!G11</f>
        <v>0</v>
      </c>
      <c r="G213" s="858" t="str">
        <f>'3-9存货汇总'!H11</f>
        <v/>
      </c>
      <c r="H213" s="877">
        <f>COUNT('3-9-5产成品（库存商品）'!A8:A27)</f>
        <v>0</v>
      </c>
      <c r="I213" s="882">
        <f>'3-9存货汇总'!E11</f>
        <v>0</v>
      </c>
      <c r="J213" s="882">
        <f>'3-9存货汇总'!D11-'3-9存货汇总'!E11</f>
        <v>0</v>
      </c>
      <c r="K213" s="869" t="str">
        <f t="shared" si="19"/>
        <v/>
      </c>
      <c r="L213" s="833" t="str">
        <f>IF(I213=0,"未计提跌价准备","跌价准备"&amp;TEXT(I213,"#,##0.00")&amp;"元")</f>
        <v>未计提跌价准备</v>
      </c>
    </row>
    <row r="214" ht="10.95" hidden="1" customHeight="1" spans="1:12">
      <c r="A214" s="867" t="str">
        <f t="shared" si="18"/>
        <v>N</v>
      </c>
      <c r="B214" s="855" t="s">
        <v>124</v>
      </c>
      <c r="C214" s="855"/>
      <c r="D214" s="858">
        <f>'3-9存货汇总'!D12</f>
        <v>0</v>
      </c>
      <c r="E214" s="858">
        <f>'3-9存货汇总'!F12</f>
        <v>0</v>
      </c>
      <c r="F214" s="858">
        <f>'3-9存货汇总'!G12</f>
        <v>0</v>
      </c>
      <c r="G214" s="858" t="str">
        <f>'3-9存货汇总'!H12</f>
        <v/>
      </c>
      <c r="H214" s="877">
        <f>COUNT('3-9-6在产品（自制半成品）'!A8:A27)</f>
        <v>0</v>
      </c>
      <c r="I214" s="882">
        <f>'3-9存货汇总'!E12</f>
        <v>0</v>
      </c>
      <c r="J214" s="882">
        <f>'3-9存货汇总'!D12-'3-9存货汇总'!E12</f>
        <v>0</v>
      </c>
      <c r="K214" s="869" t="str">
        <f t="shared" si="19"/>
        <v/>
      </c>
      <c r="L214" s="833" t="str">
        <f>IF(I214=0,"未计提跌价准备","计提跌价准备"&amp;TEXT(I214,"#,##0.00")&amp;"元")</f>
        <v>未计提跌价准备</v>
      </c>
    </row>
    <row r="215" ht="10.95" hidden="1" customHeight="1" spans="1:12">
      <c r="A215" s="867" t="str">
        <f t="shared" si="18"/>
        <v>N</v>
      </c>
      <c r="B215" s="855" t="s">
        <v>125</v>
      </c>
      <c r="C215" s="855"/>
      <c r="D215" s="858">
        <f>'3-9存货汇总'!D13</f>
        <v>0</v>
      </c>
      <c r="E215" s="858">
        <f>'3-9存货汇总'!F13</f>
        <v>0</v>
      </c>
      <c r="F215" s="858">
        <f>'3-9存货汇总'!G13</f>
        <v>0</v>
      </c>
      <c r="G215" s="858" t="str">
        <f>'3-9存货汇总'!H13</f>
        <v/>
      </c>
      <c r="H215" s="877">
        <f>COUNT('3-9-7发出商品'!A8:A27)</f>
        <v>0</v>
      </c>
      <c r="I215" s="882">
        <f>'3-9存货汇总'!E13</f>
        <v>0</v>
      </c>
      <c r="J215" s="882">
        <f>'3-9存货汇总'!D13-'3-9存货汇总'!E13</f>
        <v>0</v>
      </c>
      <c r="K215" s="869" t="str">
        <f t="shared" si="19"/>
        <v/>
      </c>
      <c r="L215" s="833" t="str">
        <f>IF(I215=0,"未计提跌价准备","跌价准备"&amp;TEXT(I215,"#,##0.00")&amp;"元")</f>
        <v>未计提跌价准备</v>
      </c>
    </row>
    <row r="216" ht="10.95" hidden="1" customHeight="1" spans="1:12">
      <c r="A216" s="867" t="str">
        <f t="shared" si="18"/>
        <v>N</v>
      </c>
      <c r="B216" s="855" t="s">
        <v>126</v>
      </c>
      <c r="C216" s="855"/>
      <c r="D216" s="858">
        <f>'3-9存货汇总'!D14</f>
        <v>0</v>
      </c>
      <c r="E216" s="858">
        <f>'3-9存货汇总'!F14</f>
        <v>0</v>
      </c>
      <c r="F216" s="858">
        <f>'3-9存货汇总'!G14</f>
        <v>0</v>
      </c>
      <c r="G216" s="858" t="str">
        <f>'3-9存货汇总'!H14</f>
        <v/>
      </c>
      <c r="H216" s="877">
        <f>COUNT('3-9-8在用周转材料'!A8:A27)</f>
        <v>0</v>
      </c>
      <c r="I216" s="882">
        <f>'3-9存货汇总'!E14</f>
        <v>0</v>
      </c>
      <c r="J216" s="882">
        <f>'3-9存货汇总'!D14-'3-9存货汇总'!E14</f>
        <v>0</v>
      </c>
      <c r="K216" s="869" t="str">
        <f t="shared" si="19"/>
        <v/>
      </c>
      <c r="L216" s="833" t="str">
        <f>IF(I216=0,"未计提跌价准备","跌价准备"&amp;TEXT(I216,"#,##0.00")&amp;"元")</f>
        <v>未计提跌价准备</v>
      </c>
    </row>
    <row r="217" ht="10.95" hidden="1" customHeight="1" spans="1:12">
      <c r="A217" s="867" t="str">
        <f t="shared" si="18"/>
        <v>N</v>
      </c>
      <c r="B217" s="855" t="s">
        <v>127</v>
      </c>
      <c r="C217" s="855"/>
      <c r="D217" s="858">
        <f>'3-9存货汇总'!D15</f>
        <v>0</v>
      </c>
      <c r="E217" s="858">
        <f>'3-9存货汇总'!F15</f>
        <v>0</v>
      </c>
      <c r="F217" s="858">
        <f>'3-9存货汇总'!G15</f>
        <v>0</v>
      </c>
      <c r="G217" s="858" t="str">
        <f>'3-9存货汇总'!H15</f>
        <v/>
      </c>
      <c r="H217" s="877">
        <f>COUNT('3-9-9开发产品'!A8:A27)</f>
        <v>0</v>
      </c>
      <c r="I217" s="882">
        <f>'3-9存货汇总'!E15</f>
        <v>0</v>
      </c>
      <c r="J217" s="882">
        <f>'3-9存货汇总'!D15-'3-9存货汇总'!E15</f>
        <v>0</v>
      </c>
      <c r="K217" s="869" t="str">
        <f t="shared" si="19"/>
        <v/>
      </c>
      <c r="L217" s="833" t="str">
        <f>IF(I217=0,"未计提跌价准备","计提跌价准备"&amp;TEXT(I217,"#,##0.00")&amp;"元")</f>
        <v>未计提跌价准备</v>
      </c>
    </row>
    <row r="218" ht="10.95" hidden="1" customHeight="1" spans="1:12">
      <c r="A218" s="867" t="str">
        <f t="shared" si="18"/>
        <v>N</v>
      </c>
      <c r="B218" s="855" t="s">
        <v>128</v>
      </c>
      <c r="C218" s="855"/>
      <c r="D218" s="858">
        <f>'3-9存货汇总'!D16</f>
        <v>0</v>
      </c>
      <c r="E218" s="858">
        <f>'3-9存货汇总'!F16</f>
        <v>0</v>
      </c>
      <c r="F218" s="858">
        <f>'3-9存货汇总'!G16</f>
        <v>0</v>
      </c>
      <c r="G218" s="858" t="str">
        <f>'3-9存货汇总'!H16</f>
        <v/>
      </c>
      <c r="H218" s="877">
        <f>COUNT('3-9-10开发成本'!A8:A27)</f>
        <v>0</v>
      </c>
      <c r="I218" s="882">
        <f>'3-9存货汇总'!E16</f>
        <v>0</v>
      </c>
      <c r="J218" s="882">
        <f>'3-9存货汇总'!D16-'3-9存货汇总'!E16</f>
        <v>0</v>
      </c>
      <c r="K218" s="869" t="str">
        <f t="shared" si="19"/>
        <v/>
      </c>
      <c r="L218" s="833" t="str">
        <f>IF(I218=0,"未计提跌价准备","计提跌价准备"&amp;TEXT(I218,"#,##0.00")&amp;"元")</f>
        <v>未计提跌价准备</v>
      </c>
    </row>
    <row r="219" ht="10.95" hidden="1" customHeight="1" spans="1:12">
      <c r="A219" s="867" t="str">
        <f t="shared" si="18"/>
        <v>N</v>
      </c>
      <c r="B219" s="855" t="s">
        <v>129</v>
      </c>
      <c r="C219" s="855"/>
      <c r="D219" s="858">
        <f>'3-9存货汇总'!D17</f>
        <v>0</v>
      </c>
      <c r="E219" s="858">
        <f>'3-9存货汇总'!F17</f>
        <v>0</v>
      </c>
      <c r="F219" s="858">
        <f>'3-9存货汇总'!G17</f>
        <v>0</v>
      </c>
      <c r="G219" s="858" t="str">
        <f>'3-9存货汇总'!H17</f>
        <v/>
      </c>
      <c r="H219" s="877">
        <f>COUNT('3-9-11消耗性生物资产'!A8:A27)</f>
        <v>0</v>
      </c>
      <c r="I219" s="882">
        <f>'3-9存货汇总'!E17</f>
        <v>0</v>
      </c>
      <c r="J219" s="882">
        <f>'3-9存货汇总'!D17-'3-9存货汇总'!E17</f>
        <v>0</v>
      </c>
      <c r="K219" s="869" t="str">
        <f t="shared" si="19"/>
        <v/>
      </c>
      <c r="L219" s="833" t="str">
        <f>IF(I219=0,"未计提跌价准备","跌价准备"&amp;TEXT(I219,"#,##0.00")&amp;"元")</f>
        <v>未计提跌价准备</v>
      </c>
    </row>
    <row r="220" ht="10.95" hidden="1" customHeight="1" spans="1:12">
      <c r="A220" s="867" t="str">
        <f t="shared" si="18"/>
        <v>N</v>
      </c>
      <c r="B220" s="855" t="s">
        <v>130</v>
      </c>
      <c r="C220" s="889"/>
      <c r="D220" s="890">
        <f>'3-9存货汇总'!D18</f>
        <v>0</v>
      </c>
      <c r="E220" s="858">
        <f>'3-9存货汇总'!F18</f>
        <v>0</v>
      </c>
      <c r="F220" s="858">
        <f>'3-9存货汇总'!G18</f>
        <v>0</v>
      </c>
      <c r="G220" s="858" t="str">
        <f>'3-9存货汇总'!H18</f>
        <v/>
      </c>
      <c r="H220" s="877">
        <f>COUNT('3-9-12合同履约成本'!A8:A27)</f>
        <v>0</v>
      </c>
      <c r="I220" s="882">
        <f>'3-9存货汇总'!E18</f>
        <v>0</v>
      </c>
      <c r="J220" s="882">
        <f>'3-9存货汇总'!D18-'3-9存货汇总'!E18</f>
        <v>0</v>
      </c>
      <c r="K220" s="869" t="str">
        <f t="shared" si="19"/>
        <v/>
      </c>
      <c r="L220" s="833"/>
    </row>
    <row r="221" ht="10.95" hidden="1" customHeight="1" spans="1:11">
      <c r="A221" s="867"/>
      <c r="B221" s="891"/>
      <c r="C221" s="892"/>
      <c r="D221" s="893"/>
      <c r="E221" s="894"/>
      <c r="F221" s="894"/>
      <c r="G221" s="894"/>
      <c r="H221" s="895"/>
      <c r="I221" s="900"/>
      <c r="J221" s="900"/>
      <c r="K221" s="901"/>
    </row>
    <row r="222" ht="10.95" customHeight="1" spans="2:6">
      <c r="B222" s="886" t="s">
        <v>131</v>
      </c>
      <c r="C222" s="887" t="str">
        <f>IFERROR(LEFT(I225&amp;I226&amp;I227,LEN(I225&amp;I226&amp;I227)-1),"")</f>
        <v/>
      </c>
      <c r="D222" s="861"/>
      <c r="E222" s="861"/>
      <c r="F222" s="861"/>
    </row>
    <row r="223" ht="10.95" customHeight="1" spans="2:6">
      <c r="B223" s="888" t="s">
        <v>132</v>
      </c>
      <c r="D223" s="861"/>
      <c r="E223" s="861"/>
      <c r="F223" s="861"/>
    </row>
    <row r="224" ht="10.95" customHeight="1" spans="1:9">
      <c r="A224" s="820" t="e">
        <f>IF(AND(D225=0,E225=0,D226=0,E226=0,D227=0,E227=0),"N","Y")</f>
        <v>#REF!</v>
      </c>
      <c r="B224" s="856" t="s">
        <v>3</v>
      </c>
      <c r="C224" s="856"/>
      <c r="D224" s="865" t="s">
        <v>68</v>
      </c>
      <c r="E224" s="865" t="s">
        <v>69</v>
      </c>
      <c r="F224" s="865" t="s">
        <v>70</v>
      </c>
      <c r="G224" s="856" t="s">
        <v>71</v>
      </c>
      <c r="H224" s="857" t="s">
        <v>94</v>
      </c>
      <c r="I224" s="857" t="s">
        <v>31</v>
      </c>
    </row>
    <row r="225" ht="10.95" customHeight="1" spans="1:9">
      <c r="A225" s="867" t="e">
        <f>IF(AND(D225=0,E225=0),"N","Y")</f>
        <v>#REF!</v>
      </c>
      <c r="B225" s="855" t="s">
        <v>133</v>
      </c>
      <c r="C225" s="855"/>
      <c r="D225" s="858" t="e">
        <f>#REF!</f>
        <v>#REF!</v>
      </c>
      <c r="E225" s="858" t="e">
        <f>#REF!</f>
        <v>#REF!</v>
      </c>
      <c r="F225" s="858" t="e">
        <f>#REF!</f>
        <v>#REF!</v>
      </c>
      <c r="G225" s="858" t="e">
        <f>#REF!</f>
        <v>#REF!</v>
      </c>
      <c r="H225" s="877">
        <f>COUNT('4-8-5机器设备'!A8:A66)</f>
        <v>49</v>
      </c>
      <c r="I225" s="869" t="e">
        <f>IF(AND(D225=0,E225=0),"",B225&amp;"、")</f>
        <v>#REF!</v>
      </c>
    </row>
    <row r="226" ht="10.95" customHeight="1" spans="1:9">
      <c r="A226" s="867" t="e">
        <f>IF(AND(D226=0,E226=0),"N","Y")</f>
        <v>#REF!</v>
      </c>
      <c r="B226" s="855" t="s">
        <v>134</v>
      </c>
      <c r="C226" s="855"/>
      <c r="D226" s="858" t="e">
        <f>#REF!</f>
        <v>#REF!</v>
      </c>
      <c r="E226" s="858" t="e">
        <f>#REF!</f>
        <v>#REF!</v>
      </c>
      <c r="F226" s="858" t="e">
        <f>#REF!</f>
        <v>#REF!</v>
      </c>
      <c r="G226" s="858" t="e">
        <f>#REF!</f>
        <v>#REF!</v>
      </c>
      <c r="H226" s="877">
        <f>COUNT('4-8-6车辆'!A8:A27)</f>
        <v>0</v>
      </c>
      <c r="I226" s="869" t="e">
        <f t="shared" ref="I226:I227" si="20">IF(AND(D226=0,E226=0),"",B226&amp;"、")</f>
        <v>#REF!</v>
      </c>
    </row>
    <row r="227" ht="10.95" customHeight="1" spans="1:9">
      <c r="A227" s="867" t="e">
        <f>IF(AND(D227=0,E227=0),"N","Y")</f>
        <v>#REF!</v>
      </c>
      <c r="B227" s="855" t="s">
        <v>135</v>
      </c>
      <c r="C227" s="855"/>
      <c r="D227" s="858" t="e">
        <f>#REF!</f>
        <v>#REF!</v>
      </c>
      <c r="E227" s="858" t="e">
        <f>#REF!</f>
        <v>#REF!</v>
      </c>
      <c r="F227" s="858" t="e">
        <f>#REF!</f>
        <v>#REF!</v>
      </c>
      <c r="G227" s="858" t="e">
        <f>#REF!</f>
        <v>#REF!</v>
      </c>
      <c r="H227" s="877">
        <f>COUNT('4-8-7电子设备'!A8:A27)</f>
        <v>0</v>
      </c>
      <c r="I227" s="869" t="e">
        <f t="shared" si="20"/>
        <v>#REF!</v>
      </c>
    </row>
    <row r="228" ht="10.95" customHeight="1" spans="4:6">
      <c r="D228" s="861"/>
      <c r="E228" s="861"/>
      <c r="F228" s="861"/>
    </row>
    <row r="229" ht="10.95" customHeight="1" spans="4:6">
      <c r="D229" s="861"/>
      <c r="E229" s="861"/>
      <c r="F229" s="861"/>
    </row>
    <row r="230" ht="10.95" customHeight="1" spans="2:6">
      <c r="B230" s="896"/>
      <c r="C230" s="888" t="s">
        <v>136</v>
      </c>
      <c r="D230" s="861"/>
      <c r="E230" s="861"/>
      <c r="F230" s="861"/>
    </row>
    <row r="231" ht="10.95" customHeight="1" spans="1:8">
      <c r="A231" s="867" t="str">
        <f>IF(AND(E232=0),"N","Y")</f>
        <v>N</v>
      </c>
      <c r="B231" s="896"/>
      <c r="C231" s="856" t="s">
        <v>137</v>
      </c>
      <c r="D231" s="856" t="s">
        <v>138</v>
      </c>
      <c r="E231" s="865" t="s">
        <v>139</v>
      </c>
      <c r="F231" s="865" t="s">
        <v>140</v>
      </c>
      <c r="G231" s="865" t="s">
        <v>141</v>
      </c>
      <c r="H231" s="856" t="s">
        <v>142</v>
      </c>
    </row>
    <row r="232" ht="10.95" customHeight="1" spans="1:8">
      <c r="A232" s="867" t="str">
        <f>IF(AND(E232=0),"N","Y")</f>
        <v>N</v>
      </c>
      <c r="B232" s="896"/>
      <c r="C232" s="856">
        <v>1</v>
      </c>
      <c r="D232" s="897"/>
      <c r="E232" s="898"/>
      <c r="F232" s="898"/>
      <c r="G232" s="898"/>
      <c r="H232" s="897"/>
    </row>
    <row r="233" ht="10.95" customHeight="1" spans="1:8">
      <c r="A233" s="867" t="str">
        <f t="shared" ref="A233:A241" si="21">IF(AND(E233=0),"N","Y")</f>
        <v>N</v>
      </c>
      <c r="B233" s="896"/>
      <c r="C233" s="856">
        <v>2</v>
      </c>
      <c r="D233" s="897"/>
      <c r="E233" s="898"/>
      <c r="F233" s="898"/>
      <c r="G233" s="898"/>
      <c r="H233" s="897"/>
    </row>
    <row r="234" ht="10.95" customHeight="1" spans="1:8">
      <c r="A234" s="867" t="str">
        <f t="shared" si="21"/>
        <v>N</v>
      </c>
      <c r="B234" s="896"/>
      <c r="C234" s="856">
        <v>3</v>
      </c>
      <c r="D234" s="897"/>
      <c r="E234" s="898"/>
      <c r="F234" s="898"/>
      <c r="G234" s="898"/>
      <c r="H234" s="897"/>
    </row>
    <row r="235" ht="10.95" customHeight="1" spans="1:8">
      <c r="A235" s="867" t="str">
        <f t="shared" si="21"/>
        <v>N</v>
      </c>
      <c r="B235" s="896"/>
      <c r="C235" s="856">
        <v>4</v>
      </c>
      <c r="D235" s="897"/>
      <c r="E235" s="898"/>
      <c r="F235" s="898"/>
      <c r="G235" s="898"/>
      <c r="H235" s="897"/>
    </row>
    <row r="236" ht="10.95" customHeight="1" spans="1:8">
      <c r="A236" s="867" t="str">
        <f t="shared" si="21"/>
        <v>N</v>
      </c>
      <c r="B236" s="896"/>
      <c r="C236" s="856">
        <v>5</v>
      </c>
      <c r="D236" s="897"/>
      <c r="E236" s="898"/>
      <c r="F236" s="898"/>
      <c r="G236" s="898"/>
      <c r="H236" s="897"/>
    </row>
    <row r="237" ht="10.95" customHeight="1" spans="1:8">
      <c r="A237" s="867" t="str">
        <f t="shared" si="21"/>
        <v>N</v>
      </c>
      <c r="B237" s="896"/>
      <c r="C237" s="856">
        <v>6</v>
      </c>
      <c r="D237" s="897"/>
      <c r="E237" s="898"/>
      <c r="F237" s="898"/>
      <c r="G237" s="898"/>
      <c r="H237" s="897"/>
    </row>
    <row r="238" ht="10.95" customHeight="1" spans="1:8">
      <c r="A238" s="867" t="str">
        <f t="shared" si="21"/>
        <v>N</v>
      </c>
      <c r="B238" s="896"/>
      <c r="C238" s="856">
        <v>7</v>
      </c>
      <c r="D238" s="897"/>
      <c r="E238" s="898"/>
      <c r="F238" s="898"/>
      <c r="G238" s="898"/>
      <c r="H238" s="897"/>
    </row>
    <row r="239" ht="10.95" customHeight="1" spans="1:8">
      <c r="A239" s="867" t="str">
        <f t="shared" si="21"/>
        <v>N</v>
      </c>
      <c r="B239" s="896"/>
      <c r="C239" s="856">
        <v>8</v>
      </c>
      <c r="D239" s="897"/>
      <c r="E239" s="898"/>
      <c r="F239" s="898"/>
      <c r="G239" s="898"/>
      <c r="H239" s="897"/>
    </row>
    <row r="240" ht="10.95" customHeight="1" spans="1:8">
      <c r="A240" s="867" t="str">
        <f t="shared" si="21"/>
        <v>N</v>
      </c>
      <c r="B240" s="896"/>
      <c r="C240" s="856">
        <v>9</v>
      </c>
      <c r="D240" s="897"/>
      <c r="E240" s="898"/>
      <c r="F240" s="898"/>
      <c r="G240" s="898"/>
      <c r="H240" s="897"/>
    </row>
    <row r="241" ht="10.95" customHeight="1" spans="1:42">
      <c r="A241" s="867" t="str">
        <f t="shared" si="21"/>
        <v>N</v>
      </c>
      <c r="B241" s="896"/>
      <c r="C241" s="856">
        <v>10</v>
      </c>
      <c r="D241" s="897"/>
      <c r="E241" s="898"/>
      <c r="F241" s="898"/>
      <c r="G241" s="898"/>
      <c r="H241" s="897"/>
      <c r="AP241" s="820"/>
    </row>
    <row r="242" ht="10.95" customHeight="1" spans="4:6">
      <c r="D242" s="861"/>
      <c r="E242" s="861"/>
      <c r="F242" s="861"/>
    </row>
    <row r="243" ht="10.95" customHeight="1" spans="2:6">
      <c r="B243" s="896"/>
      <c r="C243" s="888" t="s">
        <v>143</v>
      </c>
      <c r="D243" s="861"/>
      <c r="E243" s="861"/>
      <c r="F243" s="861"/>
    </row>
    <row r="244" ht="10.95" customHeight="1" spans="1:8">
      <c r="A244" s="867" t="str">
        <f>IF(AND(E245=0),"N","Y")</f>
        <v>N</v>
      </c>
      <c r="B244" s="896"/>
      <c r="C244" s="856" t="s">
        <v>137</v>
      </c>
      <c r="D244" s="856" t="s">
        <v>144</v>
      </c>
      <c r="E244" s="865" t="s">
        <v>145</v>
      </c>
      <c r="F244" s="865" t="s">
        <v>146</v>
      </c>
      <c r="G244" s="865" t="s">
        <v>147</v>
      </c>
      <c r="H244" s="856" t="s">
        <v>148</v>
      </c>
    </row>
    <row r="245" ht="10.95" customHeight="1" spans="1:8">
      <c r="A245" s="867" t="str">
        <f>IF(AND(E245=0),"N","Y")</f>
        <v>N</v>
      </c>
      <c r="B245" s="896"/>
      <c r="C245" s="856">
        <v>1</v>
      </c>
      <c r="D245" s="897"/>
      <c r="E245" s="898"/>
      <c r="F245" s="898"/>
      <c r="G245" s="898"/>
      <c r="H245" s="897"/>
    </row>
    <row r="246" ht="10.95" customHeight="1" spans="1:8">
      <c r="A246" s="867" t="str">
        <f t="shared" ref="A246:A254" si="22">IF(AND(E246=0),"N","Y")</f>
        <v>N</v>
      </c>
      <c r="B246" s="896"/>
      <c r="C246" s="856">
        <v>2</v>
      </c>
      <c r="D246" s="897"/>
      <c r="E246" s="898"/>
      <c r="F246" s="898"/>
      <c r="G246" s="898"/>
      <c r="H246" s="897"/>
    </row>
    <row r="247" ht="10.95" customHeight="1" spans="1:8">
      <c r="A247" s="867" t="str">
        <f t="shared" si="22"/>
        <v>N</v>
      </c>
      <c r="B247" s="896"/>
      <c r="C247" s="856">
        <v>3</v>
      </c>
      <c r="D247" s="897"/>
      <c r="E247" s="898"/>
      <c r="F247" s="898"/>
      <c r="G247" s="898"/>
      <c r="H247" s="897"/>
    </row>
    <row r="248" ht="10.95" customHeight="1" spans="1:8">
      <c r="A248" s="867" t="str">
        <f t="shared" si="22"/>
        <v>N</v>
      </c>
      <c r="B248" s="896"/>
      <c r="C248" s="856">
        <v>4</v>
      </c>
      <c r="D248" s="897"/>
      <c r="E248" s="898"/>
      <c r="F248" s="898"/>
      <c r="G248" s="898"/>
      <c r="H248" s="897"/>
    </row>
    <row r="249" ht="10.95" customHeight="1" spans="1:8">
      <c r="A249" s="867" t="str">
        <f t="shared" si="22"/>
        <v>N</v>
      </c>
      <c r="B249" s="896"/>
      <c r="C249" s="856">
        <v>5</v>
      </c>
      <c r="D249" s="897"/>
      <c r="E249" s="898"/>
      <c r="F249" s="898"/>
      <c r="G249" s="898"/>
      <c r="H249" s="897"/>
    </row>
    <row r="250" ht="10.95" customHeight="1" spans="1:8">
      <c r="A250" s="867" t="str">
        <f t="shared" si="22"/>
        <v>N</v>
      </c>
      <c r="B250" s="896"/>
      <c r="C250" s="856">
        <v>6</v>
      </c>
      <c r="D250" s="897"/>
      <c r="E250" s="898"/>
      <c r="F250" s="898"/>
      <c r="G250" s="898"/>
      <c r="H250" s="897"/>
    </row>
    <row r="251" ht="10.95" customHeight="1" spans="1:8">
      <c r="A251" s="867" t="str">
        <f t="shared" si="22"/>
        <v>N</v>
      </c>
      <c r="B251" s="896"/>
      <c r="C251" s="856">
        <v>7</v>
      </c>
      <c r="D251" s="897"/>
      <c r="E251" s="898"/>
      <c r="F251" s="898"/>
      <c r="G251" s="898"/>
      <c r="H251" s="897"/>
    </row>
    <row r="252" ht="10.95" customHeight="1" spans="1:8">
      <c r="A252" s="867" t="str">
        <f t="shared" si="22"/>
        <v>N</v>
      </c>
      <c r="B252" s="896"/>
      <c r="C252" s="856">
        <v>8</v>
      </c>
      <c r="D252" s="897"/>
      <c r="E252" s="898"/>
      <c r="F252" s="898"/>
      <c r="G252" s="898"/>
      <c r="H252" s="897"/>
    </row>
    <row r="253" ht="10.95" customHeight="1" spans="1:8">
      <c r="A253" s="867" t="str">
        <f t="shared" si="22"/>
        <v>N</v>
      </c>
      <c r="B253" s="896"/>
      <c r="C253" s="856">
        <v>9</v>
      </c>
      <c r="D253" s="897"/>
      <c r="E253" s="898"/>
      <c r="F253" s="898"/>
      <c r="G253" s="898"/>
      <c r="H253" s="897"/>
    </row>
    <row r="254" ht="10.95" customHeight="1" spans="1:8">
      <c r="A254" s="867" t="str">
        <f t="shared" si="22"/>
        <v>N</v>
      </c>
      <c r="B254" s="896"/>
      <c r="C254" s="856">
        <v>10</v>
      </c>
      <c r="D254" s="897"/>
      <c r="E254" s="898"/>
      <c r="F254" s="898"/>
      <c r="G254" s="898"/>
      <c r="H254" s="897"/>
    </row>
    <row r="255" ht="10.95" customHeight="1" spans="4:6">
      <c r="D255" s="861"/>
      <c r="E255" s="861"/>
      <c r="F255" s="861"/>
    </row>
    <row r="256" ht="10.95" hidden="1" customHeight="1" spans="2:6">
      <c r="B256" s="886" t="s">
        <v>149</v>
      </c>
      <c r="C256" s="887" t="str">
        <f>IFERROR(LEFT(I260&amp;I261&amp;I262,LEN(I260&amp;I261&amp;I262)-1),"")</f>
        <v/>
      </c>
      <c r="D256" s="861"/>
      <c r="E256" s="861"/>
      <c r="F256" s="861"/>
    </row>
    <row r="257" ht="10.95" hidden="1" customHeight="1" spans="2:6">
      <c r="B257" s="886" t="s">
        <v>150</v>
      </c>
      <c r="C257" s="887" t="str">
        <f>IFERROR(LEFT(J260&amp;J261&amp;J262,LEN(J260&amp;J261&amp;J262)-1),"")</f>
        <v/>
      </c>
      <c r="D257" s="861"/>
      <c r="E257" s="861"/>
      <c r="F257" s="861"/>
    </row>
    <row r="258" ht="10.95" hidden="1" customHeight="1" spans="2:6">
      <c r="B258" s="888" t="s">
        <v>151</v>
      </c>
      <c r="D258" s="861"/>
      <c r="E258" s="861"/>
      <c r="F258" s="861"/>
    </row>
    <row r="259" ht="10.95" hidden="1" customHeight="1" spans="1:10">
      <c r="A259" s="820" t="str">
        <f>IF(AND(D260=0,E260=0,D261=0,E261=0,D262=0,E262=0),"N","Y")</f>
        <v>N</v>
      </c>
      <c r="B259" s="856" t="s">
        <v>3</v>
      </c>
      <c r="C259" s="856"/>
      <c r="D259" s="865" t="s">
        <v>68</v>
      </c>
      <c r="E259" s="865" t="s">
        <v>69</v>
      </c>
      <c r="F259" s="865" t="s">
        <v>70</v>
      </c>
      <c r="G259" s="856" t="s">
        <v>71</v>
      </c>
      <c r="H259" s="857" t="s">
        <v>94</v>
      </c>
      <c r="I259" s="866" t="s">
        <v>31</v>
      </c>
      <c r="J259" s="866" t="s">
        <v>32</v>
      </c>
    </row>
    <row r="260" ht="10.95" hidden="1" customHeight="1" spans="1:10">
      <c r="A260" s="867" t="str">
        <f>IF(AND(D260=0,E260=0),"N","Y")</f>
        <v>N</v>
      </c>
      <c r="B260" s="855" t="s">
        <v>152</v>
      </c>
      <c r="C260" s="855"/>
      <c r="D260" s="858">
        <f>'表3-1货币汇总表'!D7</f>
        <v>0</v>
      </c>
      <c r="E260" s="858">
        <f>'表3-1货币汇总表'!E7</f>
        <v>0</v>
      </c>
      <c r="F260" s="858">
        <f>'表3-1货币汇总表'!F7</f>
        <v>0</v>
      </c>
      <c r="G260" s="858" t="str">
        <f>'表3-1货币汇总表'!G7</f>
        <v/>
      </c>
      <c r="H260" s="877">
        <f>COUNT('3-1-1现金'!A7:A26)</f>
        <v>0</v>
      </c>
      <c r="I260" s="869" t="str">
        <f>IF(AND(D260=0,E260=0),"",B260&amp;"、")</f>
        <v/>
      </c>
      <c r="J260" s="869" t="str">
        <f>IF(AND(D260=0,E260=0),"",B260&amp;TEXT(D260,"#,##0.00")&amp;"元"&amp;"、")</f>
        <v/>
      </c>
    </row>
    <row r="261" ht="10.95" hidden="1" customHeight="1" spans="1:10">
      <c r="A261" s="867" t="str">
        <f>IF(AND(D261=0,E261=0),"N","Y")</f>
        <v>N</v>
      </c>
      <c r="B261" s="855" t="s">
        <v>153</v>
      </c>
      <c r="C261" s="855"/>
      <c r="D261" s="858">
        <f>'表3-1货币汇总表'!D8</f>
        <v>0</v>
      </c>
      <c r="E261" s="858">
        <f>'表3-1货币汇总表'!E8</f>
        <v>0</v>
      </c>
      <c r="F261" s="858">
        <f>'表3-1货币汇总表'!F8</f>
        <v>0</v>
      </c>
      <c r="G261" s="858" t="str">
        <f>'表3-1货币汇总表'!G8</f>
        <v/>
      </c>
      <c r="H261" s="877">
        <f>COUNT('3-1-2银行存款'!A7:A26)</f>
        <v>0</v>
      </c>
      <c r="I261" s="869" t="str">
        <f t="shared" ref="I261:I262" si="23">IF(AND(D261=0,E261=0),"",B261&amp;"、")</f>
        <v/>
      </c>
      <c r="J261" s="869" t="str">
        <f t="shared" ref="J261:J262" si="24">IF(AND(D261=0,E261=0),"",B261&amp;TEXT(D261,"#,##0.00")&amp;"元"&amp;"、")</f>
        <v/>
      </c>
    </row>
    <row r="262" ht="10.95" hidden="1" customHeight="1" spans="1:10">
      <c r="A262" s="867" t="str">
        <f>IF(AND(D262=0,E262=0),"N","Y")</f>
        <v>N</v>
      </c>
      <c r="B262" s="855" t="s">
        <v>154</v>
      </c>
      <c r="C262" s="855"/>
      <c r="D262" s="858">
        <f>'表3-1货币汇总表'!D9</f>
        <v>0</v>
      </c>
      <c r="E262" s="858">
        <f>'表3-1货币汇总表'!E9</f>
        <v>0</v>
      </c>
      <c r="F262" s="858">
        <f>'表3-1货币汇总表'!F9</f>
        <v>0</v>
      </c>
      <c r="G262" s="858" t="str">
        <f>'表3-1货币汇总表'!G9</f>
        <v/>
      </c>
      <c r="H262" s="877">
        <f>COUNT('3-1-3其他货币资金'!A7:A26)</f>
        <v>0</v>
      </c>
      <c r="I262" s="869" t="str">
        <f t="shared" si="23"/>
        <v/>
      </c>
      <c r="J262" s="869" t="str">
        <f t="shared" si="24"/>
        <v/>
      </c>
    </row>
    <row r="263" ht="10.95" hidden="1" customHeight="1" spans="1:6">
      <c r="A263" s="867"/>
      <c r="D263" s="861"/>
      <c r="E263" s="861"/>
      <c r="F263" s="861"/>
    </row>
    <row r="264" ht="10.95" hidden="1" customHeight="1" spans="1:6">
      <c r="A264" s="867"/>
      <c r="B264" s="886" t="s">
        <v>155</v>
      </c>
      <c r="C264" s="887" t="str">
        <f>IFERROR(LEFT(L267&amp;L268&amp;L269&amp;L270,LEN(L267&amp;L268&amp;L269&amp;L270)-1),"")</f>
        <v/>
      </c>
      <c r="D264" s="861"/>
      <c r="E264" s="861"/>
      <c r="F264" s="861"/>
    </row>
    <row r="265" ht="10.95" hidden="1" customHeight="1" spans="1:6">
      <c r="A265" s="867"/>
      <c r="B265" s="888" t="s">
        <v>156</v>
      </c>
      <c r="D265" s="861"/>
      <c r="E265" s="861"/>
      <c r="F265" s="861"/>
    </row>
    <row r="266" ht="10.95" hidden="1" customHeight="1" spans="1:13">
      <c r="A266" s="867" t="str">
        <f>IF(AND(D273=0,E273=0),"N","Y")</f>
        <v>N</v>
      </c>
      <c r="B266" s="903" t="s">
        <v>157</v>
      </c>
      <c r="C266" s="903"/>
      <c r="D266" s="904" t="s">
        <v>158</v>
      </c>
      <c r="E266" s="904" t="s">
        <v>159</v>
      </c>
      <c r="F266" s="904" t="s">
        <v>70</v>
      </c>
      <c r="G266" s="903" t="s">
        <v>71</v>
      </c>
      <c r="H266" s="857" t="s">
        <v>94</v>
      </c>
      <c r="I266" s="857" t="s">
        <v>95</v>
      </c>
      <c r="J266" s="857" t="s">
        <v>96</v>
      </c>
      <c r="K266" s="857" t="s">
        <v>160</v>
      </c>
      <c r="L266" s="857" t="s">
        <v>31</v>
      </c>
      <c r="M266" s="857" t="s">
        <v>161</v>
      </c>
    </row>
    <row r="267" ht="10.95" hidden="1" customHeight="1" spans="1:13">
      <c r="A267" s="867" t="str">
        <f>IF(AND(D267=0,E267=0),"N","Y")</f>
        <v>N</v>
      </c>
      <c r="B267" s="905" t="s">
        <v>162</v>
      </c>
      <c r="C267" s="905"/>
      <c r="D267" s="858">
        <f>'4-7投资性房地产汇总'!D7</f>
        <v>0</v>
      </c>
      <c r="E267" s="858">
        <f>'4-7投资性房地产汇总'!F7</f>
        <v>0</v>
      </c>
      <c r="F267" s="858">
        <f>'4-7投资性房地产汇总'!G7</f>
        <v>0</v>
      </c>
      <c r="G267" s="858" t="str">
        <f>'4-7投资性房地产汇总'!H7</f>
        <v/>
      </c>
      <c r="H267" s="877">
        <f>COUNT('4-7-1投资性房地产（成本计量）'!A8:A27)</f>
        <v>0</v>
      </c>
      <c r="I267" s="882">
        <f>'4-7-1投资性房地产（成本计量）'!V28</f>
        <v>0</v>
      </c>
      <c r="J267" s="882">
        <f>'4-7-1投资性房地产（成本计量）'!U30</f>
        <v>0</v>
      </c>
      <c r="K267" s="906"/>
      <c r="L267" s="869" t="str">
        <f>IF(AND(D267=0,E267=0),"",B267&amp;"、")</f>
        <v/>
      </c>
      <c r="M267" s="833" t="str">
        <f>IF(I267=0,"未计提减值准备","计提减值准备"&amp;TEXT(I267,"#,##0.00")&amp;"元")</f>
        <v>未计提减值准备</v>
      </c>
    </row>
    <row r="268" ht="10.95" hidden="1" customHeight="1" spans="1:13">
      <c r="A268" s="867" t="str">
        <f t="shared" ref="A268:A273" si="25">IF(AND(D268=0,E268=0),"N","Y")</f>
        <v>N</v>
      </c>
      <c r="B268" s="905" t="s">
        <v>163</v>
      </c>
      <c r="C268" s="905"/>
      <c r="D268" s="858">
        <f>'4-7投资性房地产汇总'!D8</f>
        <v>0</v>
      </c>
      <c r="E268" s="858">
        <f>'4-7投资性房地产汇总'!F8</f>
        <v>0</v>
      </c>
      <c r="F268" s="858">
        <f>'4-7投资性房地产汇总'!G8</f>
        <v>0</v>
      </c>
      <c r="G268" s="858" t="str">
        <f>'4-7投资性房地产汇总'!H8</f>
        <v/>
      </c>
      <c r="H268" s="877">
        <f>COUNT('4-7-2投资性房地产（公允计量）'!A8:A27)</f>
        <v>0</v>
      </c>
      <c r="I268" s="906"/>
      <c r="J268" s="906"/>
      <c r="K268" s="882">
        <f>'4-7-2投资性房地产（公允计量）'!R28</f>
        <v>0</v>
      </c>
      <c r="L268" s="869" t="str">
        <f t="shared" ref="L268:L270" si="26">IF(AND(D268=0,E268=0),"",B268&amp;"、")</f>
        <v/>
      </c>
      <c r="M268" s="833"/>
    </row>
    <row r="269" ht="10.95" hidden="1" customHeight="1" spans="1:13">
      <c r="A269" s="867" t="str">
        <f t="shared" si="25"/>
        <v>N</v>
      </c>
      <c r="B269" s="905" t="s">
        <v>164</v>
      </c>
      <c r="C269" s="905"/>
      <c r="D269" s="858">
        <f>'4-7投资性房地产汇总'!D9</f>
        <v>0</v>
      </c>
      <c r="E269" s="858">
        <f>'4-7投资性房地产汇总'!F9</f>
        <v>0</v>
      </c>
      <c r="F269" s="858">
        <f>'4-7投资性房地产汇总'!G9</f>
        <v>0</v>
      </c>
      <c r="G269" s="858" t="str">
        <f>'4-7投资性房地产汇总'!H9</f>
        <v/>
      </c>
      <c r="H269" s="877">
        <f>COUNT('4-7-3投资性地产（成本计量）'!A8:A27)</f>
        <v>0</v>
      </c>
      <c r="I269" s="882">
        <f>'4-7-3投资性地产（成本计量）'!P28</f>
        <v>0</v>
      </c>
      <c r="J269" s="882">
        <f>'4-7-3投资性地产（成本计量）'!O30</f>
        <v>0</v>
      </c>
      <c r="K269" s="906"/>
      <c r="L269" s="869" t="str">
        <f t="shared" si="26"/>
        <v/>
      </c>
      <c r="M269" s="833" t="str">
        <f t="shared" ref="M269" si="27">IF(I269=0,"未计提减值准备","计提减值准备"&amp;TEXT(I269,"#,##0.00")&amp;"元")</f>
        <v>未计提减值准备</v>
      </c>
    </row>
    <row r="270" ht="10.95" hidden="1" customHeight="1" spans="1:13">
      <c r="A270" s="867" t="str">
        <f t="shared" si="25"/>
        <v>N</v>
      </c>
      <c r="B270" s="905" t="s">
        <v>165</v>
      </c>
      <c r="C270" s="905"/>
      <c r="D270" s="858">
        <f>'4-7投资性房地产汇总'!D10</f>
        <v>0</v>
      </c>
      <c r="E270" s="858">
        <f>'4-7投资性房地产汇总'!F10</f>
        <v>0</v>
      </c>
      <c r="F270" s="858">
        <f>'4-7投资性房地产汇总'!G10</f>
        <v>0</v>
      </c>
      <c r="G270" s="858">
        <f>'4-7投资性房地产汇总'!H10</f>
        <v>0</v>
      </c>
      <c r="H270" s="877">
        <f>COUNT('4-7-4投资性地产（公允计量）'!A7:A26)</f>
        <v>0</v>
      </c>
      <c r="I270" s="906"/>
      <c r="J270" s="906"/>
      <c r="K270" s="882" t="s">
        <v>116</v>
      </c>
      <c r="L270" s="869" t="str">
        <f t="shared" si="26"/>
        <v/>
      </c>
      <c r="M270" s="833"/>
    </row>
    <row r="271" ht="10.95" hidden="1" customHeight="1" spans="1:13">
      <c r="A271" s="867" t="str">
        <f t="shared" si="25"/>
        <v>N</v>
      </c>
      <c r="B271" s="903" t="s">
        <v>166</v>
      </c>
      <c r="C271" s="903"/>
      <c r="D271" s="858">
        <f>'4-7投资性房地产汇总'!D25</f>
        <v>0</v>
      </c>
      <c r="E271" s="858">
        <f>'4-7投资性房地产汇总'!F25</f>
        <v>0</v>
      </c>
      <c r="F271" s="858">
        <f>'4-7投资性房地产汇总'!G25</f>
        <v>0</v>
      </c>
      <c r="G271" s="858" t="str">
        <f>'4-7投资性房地产汇总'!H25</f>
        <v/>
      </c>
      <c r="H271" s="877">
        <f>SUM(H267:H270)</f>
        <v>0</v>
      </c>
      <c r="I271" s="906"/>
      <c r="J271" s="906"/>
      <c r="K271" s="906"/>
      <c r="L271" s="869"/>
      <c r="M271" s="833"/>
    </row>
    <row r="272" ht="10.95" hidden="1" customHeight="1" spans="1:13">
      <c r="A272" s="867" t="str">
        <f t="shared" si="25"/>
        <v>N</v>
      </c>
      <c r="B272" s="905" t="s">
        <v>167</v>
      </c>
      <c r="C272" s="905"/>
      <c r="D272" s="858">
        <f>'4-7投资性房地产汇总'!D26</f>
        <v>0</v>
      </c>
      <c r="E272" s="858">
        <f>'4-7投资性房地产汇总'!F26</f>
        <v>0</v>
      </c>
      <c r="F272" s="858">
        <f>'4-7投资性房地产汇总'!G26</f>
        <v>0</v>
      </c>
      <c r="G272" s="858" t="str">
        <f>'4-7投资性房地产汇总'!H26</f>
        <v/>
      </c>
      <c r="H272" s="906"/>
      <c r="I272" s="906"/>
      <c r="J272" s="906"/>
      <c r="K272" s="906"/>
      <c r="L272" s="869"/>
      <c r="M272" s="833"/>
    </row>
    <row r="273" ht="10.95" hidden="1" customHeight="1" spans="1:13">
      <c r="A273" s="867" t="str">
        <f t="shared" si="25"/>
        <v>N</v>
      </c>
      <c r="B273" s="903" t="s">
        <v>168</v>
      </c>
      <c r="C273" s="903"/>
      <c r="D273" s="858">
        <f>'4-7投资性房地产汇总'!D27</f>
        <v>0</v>
      </c>
      <c r="E273" s="858">
        <f>'4-7投资性房地产汇总'!F27</f>
        <v>0</v>
      </c>
      <c r="F273" s="858">
        <f>'4-7投资性房地产汇总'!G27</f>
        <v>0</v>
      </c>
      <c r="G273" s="858" t="str">
        <f>'4-7投资性房地产汇总'!H27</f>
        <v/>
      </c>
      <c r="H273" s="906"/>
      <c r="I273" s="906"/>
      <c r="J273" s="906"/>
      <c r="K273" s="906"/>
      <c r="L273" s="869"/>
      <c r="M273" s="833"/>
    </row>
    <row r="274" ht="10.95" hidden="1" customHeight="1" spans="1:1">
      <c r="A274" s="867"/>
    </row>
    <row r="275" ht="10.95" customHeight="1" spans="1:3">
      <c r="A275" s="867"/>
      <c r="B275" s="886" t="s">
        <v>169</v>
      </c>
      <c r="C275" s="856" t="str">
        <f>IFERROR(LEFT(P280&amp;P281&amp;P282&amp;P283,LEN(P280&amp;P281&amp;P282&amp;P283)-1),"")</f>
        <v/>
      </c>
    </row>
    <row r="276" ht="10.95" customHeight="1" spans="1:3">
      <c r="A276" s="867"/>
      <c r="B276" s="886" t="s">
        <v>170</v>
      </c>
      <c r="C276" s="856" t="str">
        <f>IFERROR(LEFT(Q280&amp;Q281&amp;Q282&amp;Q283,LEN(Q280&amp;Q281&amp;Q282&amp;Q283)-1),"")</f>
        <v/>
      </c>
    </row>
    <row r="277" ht="10.95" customHeight="1" spans="1:2">
      <c r="A277" s="867"/>
      <c r="B277" s="888" t="s">
        <v>171</v>
      </c>
    </row>
    <row r="278" ht="10.95" customHeight="1" spans="1:17">
      <c r="A278" s="867" t="e">
        <f>IF(AND(E291=0,G291=0),"N","Y")</f>
        <v>#REF!</v>
      </c>
      <c r="B278" s="856" t="s">
        <v>157</v>
      </c>
      <c r="C278" s="856"/>
      <c r="D278" s="907" t="s">
        <v>158</v>
      </c>
      <c r="E278" s="908"/>
      <c r="F278" s="856" t="s">
        <v>159</v>
      </c>
      <c r="G278" s="856"/>
      <c r="H278" s="856" t="s">
        <v>70</v>
      </c>
      <c r="I278" s="856"/>
      <c r="J278" s="856" t="s">
        <v>172</v>
      </c>
      <c r="K278" s="856"/>
      <c r="L278" s="857" t="s">
        <v>94</v>
      </c>
      <c r="M278" s="857" t="s">
        <v>173</v>
      </c>
      <c r="N278" s="857" t="s">
        <v>118</v>
      </c>
      <c r="O278" s="857" t="s">
        <v>97</v>
      </c>
      <c r="P278" s="857" t="s">
        <v>31</v>
      </c>
      <c r="Q278" s="857" t="s">
        <v>174</v>
      </c>
    </row>
    <row r="279" ht="10.95" customHeight="1" spans="1:17">
      <c r="A279" s="867" t="e">
        <f>IF(AND(E291=0,G291=0),"N","Y")</f>
        <v>#REF!</v>
      </c>
      <c r="B279" s="856"/>
      <c r="C279" s="856"/>
      <c r="D279" s="908" t="s">
        <v>175</v>
      </c>
      <c r="E279" s="856" t="s">
        <v>176</v>
      </c>
      <c r="F279" s="856" t="s">
        <v>175</v>
      </c>
      <c r="G279" s="856" t="s">
        <v>176</v>
      </c>
      <c r="H279" s="856" t="s">
        <v>175</v>
      </c>
      <c r="I279" s="856" t="s">
        <v>176</v>
      </c>
      <c r="J279" s="856" t="s">
        <v>175</v>
      </c>
      <c r="K279" s="856" t="s">
        <v>176</v>
      </c>
      <c r="L279" s="857"/>
      <c r="M279" s="857"/>
      <c r="N279" s="857"/>
      <c r="O279" s="857"/>
      <c r="P279" s="857"/>
      <c r="Q279" s="857"/>
    </row>
    <row r="280" ht="10.95" customHeight="1" spans="1:17">
      <c r="A280" s="867" t="e">
        <f>IF(AND(E280=0,G280=0),"N","Y")</f>
        <v>#REF!</v>
      </c>
      <c r="B280" s="909" t="s">
        <v>177</v>
      </c>
      <c r="C280" s="910"/>
      <c r="D280" s="858" t="e">
        <f>#REF!</f>
        <v>#REF!</v>
      </c>
      <c r="E280" s="858" t="e">
        <f>#REF!</f>
        <v>#REF!</v>
      </c>
      <c r="F280" s="858" t="e">
        <f>#REF!</f>
        <v>#REF!</v>
      </c>
      <c r="G280" s="858" t="e">
        <f>#REF!</f>
        <v>#REF!</v>
      </c>
      <c r="H280" s="858" t="e">
        <f>#REF!</f>
        <v>#REF!</v>
      </c>
      <c r="I280" s="858" t="e">
        <f>#REF!</f>
        <v>#REF!</v>
      </c>
      <c r="J280" s="858" t="e">
        <f>#REF!</f>
        <v>#REF!</v>
      </c>
      <c r="K280" s="858" t="e">
        <f>#REF!</f>
        <v>#REF!</v>
      </c>
      <c r="L280" s="877">
        <f>COUNT('4-8-1房屋建筑物'!A8:A27)</f>
        <v>0</v>
      </c>
      <c r="M280" s="882" t="e">
        <f>#REF!-#REF!</f>
        <v>#REF!</v>
      </c>
      <c r="N280" s="882">
        <f>'4-8-1房屋建筑物'!Y28</f>
        <v>0</v>
      </c>
      <c r="O280" s="833" t="str">
        <f>IF(N280=0,"未计提减值准备","计提减值准备"&amp;TEXT(N280,"#,##0.00")&amp;"元")</f>
        <v>未计提减值准备</v>
      </c>
      <c r="P280" s="833" t="e">
        <f>IF(AND(E280=0,G280=0),"",B280&amp;"、")</f>
        <v>#REF!</v>
      </c>
      <c r="Q280" s="833" t="str">
        <f>IF(AND(L280=0),"",B280&amp;"共计"&amp;L280&amp;"项"&amp;"、")</f>
        <v/>
      </c>
    </row>
    <row r="281" ht="10.95" customHeight="1" spans="1:17">
      <c r="A281" s="867" t="e">
        <f t="shared" ref="A281:A291" si="28">IF(AND(E281=0,G281=0),"N","Y")</f>
        <v>#REF!</v>
      </c>
      <c r="B281" s="909" t="s">
        <v>178</v>
      </c>
      <c r="C281" s="910"/>
      <c r="D281" s="858" t="e">
        <f>#REF!</f>
        <v>#REF!</v>
      </c>
      <c r="E281" s="858" t="e">
        <f>#REF!</f>
        <v>#REF!</v>
      </c>
      <c r="F281" s="858" t="e">
        <f>#REF!</f>
        <v>#REF!</v>
      </c>
      <c r="G281" s="858" t="e">
        <f>#REF!</f>
        <v>#REF!</v>
      </c>
      <c r="H281" s="858" t="e">
        <f>#REF!</f>
        <v>#REF!</v>
      </c>
      <c r="I281" s="858" t="e">
        <f>#REF!</f>
        <v>#REF!</v>
      </c>
      <c r="J281" s="858" t="e">
        <f>#REF!</f>
        <v>#REF!</v>
      </c>
      <c r="K281" s="858" t="e">
        <f>#REF!</f>
        <v>#REF!</v>
      </c>
      <c r="L281" s="877">
        <f>COUNT('4-8-2构筑物'!A8:A27)</f>
        <v>0</v>
      </c>
      <c r="M281" s="882" t="e">
        <f>#REF!-#REF!</f>
        <v>#REF!</v>
      </c>
      <c r="N281" s="882">
        <f>'4-8-2构筑物'!P28</f>
        <v>0</v>
      </c>
      <c r="O281" s="833" t="str">
        <f t="shared" ref="O281:O288" si="29">IF(N281=0,"未计提减值准备","计提减值准备"&amp;TEXT(N281,"#,##0.00")&amp;"元")</f>
        <v>未计提减值准备</v>
      </c>
      <c r="P281" s="833" t="e">
        <f t="shared" ref="P281:P283" si="30">IF(AND(E281=0,G281=0),"",B281&amp;"、")</f>
        <v>#REF!</v>
      </c>
      <c r="Q281" s="833" t="str">
        <f t="shared" ref="Q281:Q282" si="31">IF(AND(L281=0),"",B281&amp;"共计"&amp;L281&amp;"项"&amp;"、")</f>
        <v/>
      </c>
    </row>
    <row r="282" ht="10.95" customHeight="1" spans="1:17">
      <c r="A282" s="867" t="e">
        <f t="shared" si="28"/>
        <v>#REF!</v>
      </c>
      <c r="B282" s="909" t="s">
        <v>179</v>
      </c>
      <c r="C282" s="910"/>
      <c r="D282" s="858" t="e">
        <f>#REF!</f>
        <v>#REF!</v>
      </c>
      <c r="E282" s="858" t="e">
        <f>#REF!</f>
        <v>#REF!</v>
      </c>
      <c r="F282" s="858" t="e">
        <f>#REF!</f>
        <v>#REF!</v>
      </c>
      <c r="G282" s="858" t="e">
        <f>#REF!</f>
        <v>#REF!</v>
      </c>
      <c r="H282" s="858" t="e">
        <f>#REF!</f>
        <v>#REF!</v>
      </c>
      <c r="I282" s="858" t="e">
        <f>#REF!</f>
        <v>#REF!</v>
      </c>
      <c r="J282" s="858" t="e">
        <f>#REF!</f>
        <v>#REF!</v>
      </c>
      <c r="K282" s="858" t="e">
        <f>#REF!</f>
        <v>#REF!</v>
      </c>
      <c r="L282" s="877">
        <f>COUNT('4-8-3管道沟槽'!A8:A27)</f>
        <v>0</v>
      </c>
      <c r="M282" s="882" t="e">
        <f>#REF!-#REF!</f>
        <v>#REF!</v>
      </c>
      <c r="N282" s="882">
        <f>'4-8-3管道沟槽'!Q28</f>
        <v>0</v>
      </c>
      <c r="O282" s="833" t="str">
        <f t="shared" si="29"/>
        <v>未计提减值准备</v>
      </c>
      <c r="P282" s="833" t="e">
        <f t="shared" si="30"/>
        <v>#REF!</v>
      </c>
      <c r="Q282" s="833" t="str">
        <f t="shared" si="31"/>
        <v/>
      </c>
    </row>
    <row r="283" ht="10.95" customHeight="1" spans="1:17">
      <c r="A283" s="867" t="e">
        <f t="shared" si="28"/>
        <v>#REF!</v>
      </c>
      <c r="B283" s="909" t="s">
        <v>180</v>
      </c>
      <c r="C283" s="910"/>
      <c r="D283" s="858" t="e">
        <f>#REF!</f>
        <v>#REF!</v>
      </c>
      <c r="E283" s="858" t="e">
        <f>#REF!</f>
        <v>#REF!</v>
      </c>
      <c r="F283" s="858" t="e">
        <f>#REF!</f>
        <v>#REF!</v>
      </c>
      <c r="G283" s="858" t="e">
        <f>#REF!</f>
        <v>#REF!</v>
      </c>
      <c r="H283" s="858" t="e">
        <f>#REF!</f>
        <v>#REF!</v>
      </c>
      <c r="I283" s="858" t="e">
        <f>#REF!</f>
        <v>#REF!</v>
      </c>
      <c r="J283" s="858" t="e">
        <f>#REF!</f>
        <v>#REF!</v>
      </c>
      <c r="K283" s="858" t="e">
        <f>#REF!</f>
        <v>#REF!</v>
      </c>
      <c r="L283" s="877">
        <f>COUNT('4-8-4井巷工程'!A8:A27)</f>
        <v>0</v>
      </c>
      <c r="M283" s="882" t="e">
        <f>#REF!-#REF!</f>
        <v>#REF!</v>
      </c>
      <c r="N283" s="882">
        <f>'4-8-4井巷工程'!W28</f>
        <v>0</v>
      </c>
      <c r="O283" s="833" t="str">
        <f t="shared" si="29"/>
        <v>未计提减值准备</v>
      </c>
      <c r="P283" s="833" t="e">
        <f t="shared" si="30"/>
        <v>#REF!</v>
      </c>
      <c r="Q283" s="833" t="str">
        <f>IF(AND(L283=0),"",B283&amp;"共计"&amp;L283&amp;"项"&amp;"。")</f>
        <v/>
      </c>
    </row>
    <row r="284" ht="10.95" customHeight="1" spans="1:17">
      <c r="A284" s="867" t="e">
        <f t="shared" si="28"/>
        <v>#REF!</v>
      </c>
      <c r="B284" s="909" t="s">
        <v>133</v>
      </c>
      <c r="C284" s="910"/>
      <c r="D284" s="858" t="e">
        <f>#REF!</f>
        <v>#REF!</v>
      </c>
      <c r="E284" s="858" t="e">
        <f>#REF!</f>
        <v>#REF!</v>
      </c>
      <c r="F284" s="858" t="e">
        <f>#REF!</f>
        <v>#REF!</v>
      </c>
      <c r="G284" s="858" t="e">
        <f>#REF!</f>
        <v>#REF!</v>
      </c>
      <c r="H284" s="858" t="e">
        <f>#REF!</f>
        <v>#REF!</v>
      </c>
      <c r="I284" s="858" t="e">
        <f>#REF!</f>
        <v>#REF!</v>
      </c>
      <c r="J284" s="858" t="e">
        <f>#REF!</f>
        <v>#REF!</v>
      </c>
      <c r="K284" s="858" t="e">
        <f>#REF!</f>
        <v>#REF!</v>
      </c>
      <c r="L284" s="877"/>
      <c r="M284" s="882" t="e">
        <f>#REF!-#REF!</f>
        <v>#REF!</v>
      </c>
      <c r="N284" s="882">
        <f>'4-8-5机器设备'!V67</f>
        <v>0</v>
      </c>
      <c r="O284" s="833" t="str">
        <f t="shared" si="29"/>
        <v>未计提减值准备</v>
      </c>
      <c r="P284" s="833"/>
      <c r="Q284" s="833"/>
    </row>
    <row r="285" ht="10.95" customHeight="1" spans="1:17">
      <c r="A285" s="867" t="e">
        <f t="shared" si="28"/>
        <v>#REF!</v>
      </c>
      <c r="B285" s="909" t="s">
        <v>134</v>
      </c>
      <c r="C285" s="910"/>
      <c r="D285" s="858" t="e">
        <f>#REF!</f>
        <v>#REF!</v>
      </c>
      <c r="E285" s="858" t="e">
        <f>#REF!</f>
        <v>#REF!</v>
      </c>
      <c r="F285" s="858" t="e">
        <f>#REF!</f>
        <v>#REF!</v>
      </c>
      <c r="G285" s="858" t="e">
        <f>#REF!</f>
        <v>#REF!</v>
      </c>
      <c r="H285" s="858" t="e">
        <f>#REF!</f>
        <v>#REF!</v>
      </c>
      <c r="I285" s="858" t="e">
        <f>#REF!</f>
        <v>#REF!</v>
      </c>
      <c r="J285" s="858" t="e">
        <f>#REF!</f>
        <v>#REF!</v>
      </c>
      <c r="K285" s="858" t="e">
        <f>#REF!</f>
        <v>#REF!</v>
      </c>
      <c r="L285" s="877"/>
      <c r="M285" s="882" t="e">
        <f>#REF!-#REF!</f>
        <v>#REF!</v>
      </c>
      <c r="N285" s="882">
        <f>'4-8-6车辆'!T28</f>
        <v>0</v>
      </c>
      <c r="O285" s="833" t="str">
        <f t="shared" si="29"/>
        <v>未计提减值准备</v>
      </c>
      <c r="P285" s="833"/>
      <c r="Q285" s="833"/>
    </row>
    <row r="286" ht="10.95" customHeight="1" spans="1:17">
      <c r="A286" s="867" t="e">
        <f t="shared" si="28"/>
        <v>#REF!</v>
      </c>
      <c r="B286" s="909" t="s">
        <v>135</v>
      </c>
      <c r="C286" s="910"/>
      <c r="D286" s="858" t="e">
        <f>#REF!</f>
        <v>#REF!</v>
      </c>
      <c r="E286" s="858" t="e">
        <f>#REF!</f>
        <v>#REF!</v>
      </c>
      <c r="F286" s="858" t="e">
        <f>#REF!</f>
        <v>#REF!</v>
      </c>
      <c r="G286" s="858" t="e">
        <f>#REF!</f>
        <v>#REF!</v>
      </c>
      <c r="H286" s="858" t="e">
        <f>#REF!</f>
        <v>#REF!</v>
      </c>
      <c r="I286" s="858" t="e">
        <f>#REF!</f>
        <v>#REF!</v>
      </c>
      <c r="J286" s="858" t="e">
        <f>#REF!</f>
        <v>#REF!</v>
      </c>
      <c r="K286" s="858" t="e">
        <f>#REF!</f>
        <v>#REF!</v>
      </c>
      <c r="L286" s="877"/>
      <c r="M286" s="882" t="e">
        <f>#REF!-#REF!</f>
        <v>#REF!</v>
      </c>
      <c r="N286" s="882">
        <f>'4-8-7电子设备'!Q28</f>
        <v>0</v>
      </c>
      <c r="O286" s="833" t="str">
        <f t="shared" si="29"/>
        <v>未计提减值准备</v>
      </c>
      <c r="P286" s="833"/>
      <c r="Q286" s="833"/>
    </row>
    <row r="287" ht="10.95" hidden="1" customHeight="1" spans="1:17">
      <c r="A287" s="867" t="e">
        <f t="shared" si="28"/>
        <v>#REF!</v>
      </c>
      <c r="B287" s="909" t="s">
        <v>181</v>
      </c>
      <c r="C287" s="910"/>
      <c r="D287" s="858"/>
      <c r="E287" s="858" t="e">
        <f>#REF!</f>
        <v>#REF!</v>
      </c>
      <c r="F287" s="858" t="e">
        <f>#REF!</f>
        <v>#REF!</v>
      </c>
      <c r="G287" s="858" t="e">
        <f>#REF!</f>
        <v>#REF!</v>
      </c>
      <c r="H287" s="858" t="e">
        <f>#REF!</f>
        <v>#REF!</v>
      </c>
      <c r="I287" s="858" t="e">
        <f>#REF!</f>
        <v>#REF!</v>
      </c>
      <c r="J287" s="858" t="e">
        <f>#REF!</f>
        <v>#REF!</v>
      </c>
      <c r="K287" s="858" t="e">
        <f>#REF!</f>
        <v>#REF!</v>
      </c>
      <c r="L287" s="877">
        <f>COUNT('4-8-8土地'!A8:A27)</f>
        <v>0</v>
      </c>
      <c r="M287" s="882"/>
      <c r="N287" s="882"/>
      <c r="O287" s="833"/>
      <c r="P287" s="833"/>
      <c r="Q287" s="833"/>
    </row>
    <row r="288" ht="10.95" hidden="1" customHeight="1" spans="1:17">
      <c r="A288" s="867" t="e">
        <f t="shared" si="28"/>
        <v>#REF!</v>
      </c>
      <c r="B288" s="909" t="s">
        <v>87</v>
      </c>
      <c r="C288" s="910"/>
      <c r="D288" s="858" t="e">
        <f>#REF!</f>
        <v>#REF!</v>
      </c>
      <c r="E288" s="858" t="e">
        <f>#REF!</f>
        <v>#REF!</v>
      </c>
      <c r="F288" s="858" t="e">
        <f>#REF!</f>
        <v>#REF!</v>
      </c>
      <c r="G288" s="858" t="e">
        <f>#REF!</f>
        <v>#REF!</v>
      </c>
      <c r="H288" s="858" t="e">
        <f>#REF!</f>
        <v>#REF!</v>
      </c>
      <c r="I288" s="858" t="e">
        <f>#REF!</f>
        <v>#REF!</v>
      </c>
      <c r="J288" s="858" t="e">
        <f>#REF!</f>
        <v>#REF!</v>
      </c>
      <c r="K288" s="858" t="e">
        <f>#REF!</f>
        <v>#REF!</v>
      </c>
      <c r="L288" s="877">
        <f>COUNT('4-8-9船舶'!A8:A27)</f>
        <v>0</v>
      </c>
      <c r="M288" s="882" t="e">
        <f>#REF!-#REF!</f>
        <v>#REF!</v>
      </c>
      <c r="N288" s="882">
        <f>'4-8-9船舶'!AP28</f>
        <v>0</v>
      </c>
      <c r="O288" s="833" t="str">
        <f t="shared" si="29"/>
        <v>未计提减值准备</v>
      </c>
      <c r="P288" s="833"/>
      <c r="Q288" s="833"/>
    </row>
    <row r="289" ht="10.95" customHeight="1" spans="1:17">
      <c r="A289" s="867" t="e">
        <f t="shared" si="28"/>
        <v>#REF!</v>
      </c>
      <c r="B289" s="911" t="s">
        <v>182</v>
      </c>
      <c r="C289" s="912"/>
      <c r="D289" s="858" t="e">
        <f>#REF!</f>
        <v>#REF!</v>
      </c>
      <c r="E289" s="858" t="e">
        <f>#REF!</f>
        <v>#REF!</v>
      </c>
      <c r="F289" s="858" t="e">
        <f>#REF!</f>
        <v>#REF!</v>
      </c>
      <c r="G289" s="858" t="e">
        <f>#REF!</f>
        <v>#REF!</v>
      </c>
      <c r="H289" s="858" t="e">
        <f>#REF!</f>
        <v>#REF!</v>
      </c>
      <c r="I289" s="858" t="e">
        <f>#REF!</f>
        <v>#REF!</v>
      </c>
      <c r="J289" s="858" t="e">
        <f>#REF!</f>
        <v>#REF!</v>
      </c>
      <c r="K289" s="858" t="e">
        <f>#REF!</f>
        <v>#REF!</v>
      </c>
      <c r="L289" s="877"/>
      <c r="M289" s="882"/>
      <c r="N289" s="833"/>
      <c r="O289" s="833"/>
      <c r="P289" s="833"/>
      <c r="Q289" s="833"/>
    </row>
    <row r="290" ht="10.95" customHeight="1" spans="1:17">
      <c r="A290" s="867" t="e">
        <f t="shared" si="28"/>
        <v>#REF!</v>
      </c>
      <c r="B290" s="911" t="s">
        <v>183</v>
      </c>
      <c r="C290" s="912"/>
      <c r="D290" s="858" t="e">
        <f>#REF!</f>
        <v>#REF!</v>
      </c>
      <c r="E290" s="858" t="e">
        <f>#REF!</f>
        <v>#REF!</v>
      </c>
      <c r="F290" s="858" t="e">
        <f>#REF!</f>
        <v>#REF!</v>
      </c>
      <c r="G290" s="858" t="e">
        <f>#REF!</f>
        <v>#REF!</v>
      </c>
      <c r="H290" s="858" t="e">
        <f>#REF!</f>
        <v>#REF!</v>
      </c>
      <c r="I290" s="858" t="e">
        <f>#REF!</f>
        <v>#REF!</v>
      </c>
      <c r="J290" s="858" t="e">
        <f>#REF!</f>
        <v>#REF!</v>
      </c>
      <c r="K290" s="858" t="e">
        <f>#REF!</f>
        <v>#REF!</v>
      </c>
      <c r="L290" s="877"/>
      <c r="M290" s="882"/>
      <c r="N290" s="833"/>
      <c r="O290" s="833"/>
      <c r="P290" s="833"/>
      <c r="Q290" s="833"/>
    </row>
    <row r="291" ht="10.95" customHeight="1" spans="1:17">
      <c r="A291" s="867" t="e">
        <f t="shared" si="28"/>
        <v>#REF!</v>
      </c>
      <c r="B291" s="911" t="s">
        <v>184</v>
      </c>
      <c r="C291" s="912"/>
      <c r="D291" s="858" t="e">
        <f>#REF!</f>
        <v>#REF!</v>
      </c>
      <c r="E291" s="858" t="e">
        <f>#REF!</f>
        <v>#REF!</v>
      </c>
      <c r="F291" s="858" t="e">
        <f>#REF!</f>
        <v>#REF!</v>
      </c>
      <c r="G291" s="858" t="e">
        <f>#REF!</f>
        <v>#REF!</v>
      </c>
      <c r="H291" s="858" t="e">
        <f>#REF!</f>
        <v>#REF!</v>
      </c>
      <c r="I291" s="858" t="e">
        <f>#REF!</f>
        <v>#REF!</v>
      </c>
      <c r="J291" s="858" t="e">
        <f>#REF!</f>
        <v>#REF!</v>
      </c>
      <c r="K291" s="858" t="e">
        <f>#REF!</f>
        <v>#REF!</v>
      </c>
      <c r="L291" s="877"/>
      <c r="M291" s="882"/>
      <c r="N291" s="833"/>
      <c r="O291" s="833"/>
      <c r="P291" s="833"/>
      <c r="Q291" s="833"/>
    </row>
    <row r="292" ht="10.95" customHeight="1" spans="1:14">
      <c r="A292" s="867"/>
      <c r="B292" s="913"/>
      <c r="C292" s="913"/>
      <c r="D292" s="894"/>
      <c r="E292" s="894"/>
      <c r="F292" s="894"/>
      <c r="G292" s="894"/>
      <c r="H292" s="894"/>
      <c r="I292" s="894"/>
      <c r="J292" s="894"/>
      <c r="K292" s="894"/>
      <c r="L292" s="895"/>
      <c r="M292" s="900"/>
      <c r="N292" s="901"/>
    </row>
    <row r="293" ht="10.95" customHeight="1" spans="1:7">
      <c r="A293" s="867"/>
      <c r="B293" s="886" t="s">
        <v>185</v>
      </c>
      <c r="C293" s="887" t="str">
        <f>IFERROR(LEFT(I296&amp;I297&amp;I298,LEN(I296&amp;I297&amp;I298)-1),"")</f>
        <v/>
      </c>
      <c r="D293" s="821"/>
      <c r="E293" s="821"/>
      <c r="F293" s="821"/>
      <c r="G293" s="821"/>
    </row>
    <row r="294" ht="10.95" customHeight="1" spans="1:2">
      <c r="A294" s="867"/>
      <c r="B294" s="888" t="s">
        <v>186</v>
      </c>
    </row>
    <row r="295" ht="10.95" customHeight="1" spans="1:9">
      <c r="A295" s="867" t="str">
        <f>IF(AND(D301=0,E301=0),"N","Y")</f>
        <v>N</v>
      </c>
      <c r="B295" s="903" t="s">
        <v>157</v>
      </c>
      <c r="C295" s="903"/>
      <c r="D295" s="903" t="s">
        <v>158</v>
      </c>
      <c r="E295" s="903" t="s">
        <v>159</v>
      </c>
      <c r="F295" s="903" t="s">
        <v>70</v>
      </c>
      <c r="G295" s="903" t="s">
        <v>172</v>
      </c>
      <c r="H295" s="857" t="s">
        <v>94</v>
      </c>
      <c r="I295" s="857" t="s">
        <v>31</v>
      </c>
    </row>
    <row r="296" ht="10.95" customHeight="1" spans="1:9">
      <c r="A296" s="867" t="str">
        <f>IF(AND(D296=0,E296=0),"N","Y")</f>
        <v>N</v>
      </c>
      <c r="B296" s="905" t="s">
        <v>187</v>
      </c>
      <c r="C296" s="905"/>
      <c r="D296" s="858">
        <f>'4-9在建工程汇总'!D7</f>
        <v>0</v>
      </c>
      <c r="E296" s="858">
        <f>'4-9在建工程汇总'!E7</f>
        <v>0</v>
      </c>
      <c r="F296" s="858">
        <f>'4-9在建工程汇总'!F7</f>
        <v>0</v>
      </c>
      <c r="G296" s="858" t="str">
        <f>'4-9在建工程汇总'!G7</f>
        <v/>
      </c>
      <c r="H296" s="877">
        <f>COUNT('4-9-1在建（土建）'!A8:A27)</f>
        <v>0</v>
      </c>
      <c r="I296" s="869" t="str">
        <f>IF(AND(D296=0,E296=0),"",B296&amp;"、")</f>
        <v/>
      </c>
    </row>
    <row r="297" ht="10.95" customHeight="1" spans="1:9">
      <c r="A297" s="867" t="str">
        <f t="shared" ref="A297:A301" si="32">IF(AND(D297=0,E297=0),"N","Y")</f>
        <v>N</v>
      </c>
      <c r="B297" s="905" t="s">
        <v>188</v>
      </c>
      <c r="C297" s="905"/>
      <c r="D297" s="858">
        <f>'4-9在建工程汇总'!D8</f>
        <v>0</v>
      </c>
      <c r="E297" s="858">
        <f>'4-9在建工程汇总'!E8</f>
        <v>0</v>
      </c>
      <c r="F297" s="858">
        <f>'4-9在建工程汇总'!F8</f>
        <v>0</v>
      </c>
      <c r="G297" s="858" t="str">
        <f>'4-9在建工程汇总'!G8</f>
        <v/>
      </c>
      <c r="H297" s="877">
        <f>COUNT('4-9-2在建（设备）'!A8:A27)</f>
        <v>0</v>
      </c>
      <c r="I297" s="869" t="str">
        <f t="shared" ref="I297:I298" si="33">IF(AND(D297=0,E297=0),"",B297&amp;"、")</f>
        <v/>
      </c>
    </row>
    <row r="298" ht="10.95" customHeight="1" spans="1:9">
      <c r="A298" s="867" t="str">
        <f t="shared" si="32"/>
        <v>N</v>
      </c>
      <c r="B298" s="905" t="s">
        <v>189</v>
      </c>
      <c r="C298" s="905"/>
      <c r="D298" s="858">
        <f>'4-9在建工程汇总'!D9</f>
        <v>0</v>
      </c>
      <c r="E298" s="858">
        <f>'4-9在建工程汇总'!E9</f>
        <v>0</v>
      </c>
      <c r="F298" s="858">
        <f>'4-9在建工程汇总'!F9</f>
        <v>0</v>
      </c>
      <c r="G298" s="858" t="str">
        <f>'4-9在建工程汇总'!G9</f>
        <v/>
      </c>
      <c r="H298" s="877">
        <f>COUNT('4-9-3工程物资'!A8:A27)</f>
        <v>0</v>
      </c>
      <c r="I298" s="869" t="str">
        <f t="shared" si="33"/>
        <v/>
      </c>
    </row>
    <row r="299" ht="10.95" customHeight="1" spans="1:9">
      <c r="A299" s="867" t="str">
        <f t="shared" si="32"/>
        <v>N</v>
      </c>
      <c r="B299" s="905" t="s">
        <v>190</v>
      </c>
      <c r="C299" s="905"/>
      <c r="D299" s="858">
        <f>'4-9在建工程汇总'!D25</f>
        <v>0</v>
      </c>
      <c r="E299" s="858">
        <f>'4-9在建工程汇总'!E25</f>
        <v>0</v>
      </c>
      <c r="F299" s="858">
        <f>'4-9在建工程汇总'!F25</f>
        <v>0</v>
      </c>
      <c r="G299" s="858" t="str">
        <f>'4-9在建工程汇总'!G25</f>
        <v/>
      </c>
      <c r="H299" s="882"/>
      <c r="I299" s="869"/>
    </row>
    <row r="300" ht="10.95" customHeight="1" spans="1:9">
      <c r="A300" s="867" t="str">
        <f t="shared" si="32"/>
        <v>N</v>
      </c>
      <c r="B300" s="905" t="s">
        <v>191</v>
      </c>
      <c r="C300" s="905"/>
      <c r="D300" s="858">
        <f>'4-9在建工程汇总'!D26</f>
        <v>0</v>
      </c>
      <c r="E300" s="858">
        <f>'4-9在建工程汇总'!E26</f>
        <v>0</v>
      </c>
      <c r="F300" s="858">
        <f>'4-9在建工程汇总'!F26</f>
        <v>0</v>
      </c>
      <c r="G300" s="858" t="str">
        <f>'4-9在建工程汇总'!G26</f>
        <v/>
      </c>
      <c r="H300" s="882"/>
      <c r="I300" s="869"/>
    </row>
    <row r="301" ht="10.95" customHeight="1" spans="1:9">
      <c r="A301" s="867" t="str">
        <f t="shared" si="32"/>
        <v>N</v>
      </c>
      <c r="B301" s="905" t="s">
        <v>192</v>
      </c>
      <c r="C301" s="905"/>
      <c r="D301" s="858">
        <f>'4-9在建工程汇总'!D27</f>
        <v>0</v>
      </c>
      <c r="E301" s="858">
        <f>'4-9在建工程汇总'!E27</f>
        <v>0</v>
      </c>
      <c r="F301" s="858">
        <f>'4-9在建工程汇总'!F27</f>
        <v>0</v>
      </c>
      <c r="G301" s="858" t="str">
        <f>'4-9在建工程汇总'!G27</f>
        <v/>
      </c>
      <c r="H301" s="882"/>
      <c r="I301" s="869"/>
    </row>
    <row r="302" ht="10.95" customHeight="1" spans="1:9">
      <c r="A302" s="867"/>
      <c r="B302" s="914"/>
      <c r="C302" s="914"/>
      <c r="D302" s="894"/>
      <c r="E302" s="894"/>
      <c r="F302" s="894"/>
      <c r="G302" s="894"/>
      <c r="H302" s="900"/>
      <c r="I302" s="901"/>
    </row>
    <row r="303" ht="10.95" customHeight="1" spans="1:3">
      <c r="A303" s="867"/>
      <c r="B303" s="886" t="s">
        <v>193</v>
      </c>
      <c r="C303" s="887" t="str">
        <f>IFERROR(LEFT(J306&amp;J307&amp;J308,LEN(J306&amp;J307&amp;J308)-1),"")</f>
        <v/>
      </c>
    </row>
    <row r="304" ht="10.95" customHeight="1" spans="1:7">
      <c r="A304" s="867"/>
      <c r="B304" s="915" t="s">
        <v>194</v>
      </c>
      <c r="D304" s="916"/>
      <c r="E304" s="916"/>
      <c r="F304" s="916"/>
      <c r="G304" s="916"/>
    </row>
    <row r="305" ht="10.95" customHeight="1" spans="1:11">
      <c r="A305" s="867" t="str">
        <f>IF(AND(D312=0,E312=0),"N","Y")</f>
        <v>N</v>
      </c>
      <c r="B305" s="903" t="s">
        <v>157</v>
      </c>
      <c r="C305" s="903"/>
      <c r="D305" s="917" t="s">
        <v>158</v>
      </c>
      <c r="E305" s="903" t="s">
        <v>159</v>
      </c>
      <c r="F305" s="911" t="s">
        <v>70</v>
      </c>
      <c r="G305" s="903" t="s">
        <v>172</v>
      </c>
      <c r="H305" s="856" t="s">
        <v>160</v>
      </c>
      <c r="I305" s="857" t="s">
        <v>94</v>
      </c>
      <c r="J305" s="857" t="s">
        <v>32</v>
      </c>
      <c r="K305" s="820"/>
    </row>
    <row r="306" ht="10.95" customHeight="1" spans="1:11">
      <c r="A306" s="867" t="str">
        <f>IF(AND(D306=0,E306=0),"N","Y")</f>
        <v>N</v>
      </c>
      <c r="B306" s="905" t="s">
        <v>195</v>
      </c>
      <c r="C306" s="905"/>
      <c r="D306" s="918">
        <f>'4-13无形资产汇总'!D7</f>
        <v>0</v>
      </c>
      <c r="E306" s="858">
        <f>'4-13无形资产汇总'!F7</f>
        <v>0</v>
      </c>
      <c r="F306" s="858">
        <f>'4-13无形资产汇总'!G7</f>
        <v>0</v>
      </c>
      <c r="G306" s="858" t="str">
        <f>'4-13无形资产汇总'!H7</f>
        <v/>
      </c>
      <c r="H306" s="882">
        <f>'4-13-1无形-土地'!O27</f>
        <v>0</v>
      </c>
      <c r="I306" s="856">
        <f>COUNT('4-13-1无形-土地'!A7:A26)</f>
        <v>0</v>
      </c>
      <c r="J306" s="869" t="str">
        <f>IF(AND(D306=0,E306=0),"",B306&amp;$D$305&amp;TEXT(D306,"#,##0.00")&amp;"元"&amp;"、")</f>
        <v/>
      </c>
      <c r="K306" s="821" t="str">
        <f>IF(AND(D306=0,E306=0),"",B306&amp;$D$305&amp;TEXT(D306,"#,##0.00")&amp;"元"&amp;"、")</f>
        <v/>
      </c>
    </row>
    <row r="307" ht="10.95" customHeight="1" spans="1:10">
      <c r="A307" s="867" t="str">
        <f t="shared" ref="A307:A312" si="34">IF(AND(D307=0,E307=0),"N","Y")</f>
        <v>N</v>
      </c>
      <c r="B307" s="905" t="s">
        <v>196</v>
      </c>
      <c r="C307" s="905"/>
      <c r="D307" s="918">
        <f>'4-13无形资产汇总'!D8</f>
        <v>0</v>
      </c>
      <c r="E307" s="858">
        <f>'4-13无形资产汇总'!F8</f>
        <v>0</v>
      </c>
      <c r="F307" s="858">
        <f>'4-13无形资产汇总'!G8</f>
        <v>0</v>
      </c>
      <c r="G307" s="858" t="str">
        <f>'4-13无形资产汇总'!H8</f>
        <v/>
      </c>
      <c r="H307" s="833"/>
      <c r="I307" s="856">
        <f>COUNT('4-13-2无形-矿业权'!A7:A26)</f>
        <v>0</v>
      </c>
      <c r="J307" s="869" t="str">
        <f>IF(AND(D307=0,E307=0),"",B307&amp;$D$305&amp;TEXT(D307,"#,##0.00")&amp;"元"&amp;"、")</f>
        <v/>
      </c>
    </row>
    <row r="308" ht="10.95" customHeight="1" spans="1:10">
      <c r="A308" s="867" t="str">
        <f t="shared" si="34"/>
        <v>N</v>
      </c>
      <c r="B308" s="905" t="s">
        <v>197</v>
      </c>
      <c r="C308" s="905"/>
      <c r="D308" s="918">
        <f>'4-13无形资产汇总'!D9</f>
        <v>0</v>
      </c>
      <c r="E308" s="858">
        <f>'4-13无形资产汇总'!F9</f>
        <v>0</v>
      </c>
      <c r="F308" s="858">
        <f>'4-13无形资产汇总'!G9</f>
        <v>0</v>
      </c>
      <c r="G308" s="858" t="str">
        <f>'4-13无形资产汇总'!H9</f>
        <v/>
      </c>
      <c r="H308" s="833"/>
      <c r="I308" s="856">
        <f>COUNT('4-13-3无形-其他'!A7:A64)</f>
        <v>52</v>
      </c>
      <c r="J308" s="869" t="str">
        <f>IF(AND(D308=0,E308=0),"",B308&amp;$D$305&amp;TEXT(D308,"#,##0.00")&amp;"元"&amp;"、")</f>
        <v/>
      </c>
    </row>
    <row r="309" ht="10.95" customHeight="1" spans="1:10">
      <c r="A309" s="867" t="str">
        <f t="shared" si="34"/>
        <v>N</v>
      </c>
      <c r="B309" s="903" t="s">
        <v>198</v>
      </c>
      <c r="C309" s="903"/>
      <c r="D309" s="918">
        <f>'4-13无形资产汇总'!D24</f>
        <v>0</v>
      </c>
      <c r="E309" s="858">
        <f>'4-13无形资产汇总'!F24</f>
        <v>0</v>
      </c>
      <c r="F309" s="858">
        <f>'4-13无形资产汇总'!G24</f>
        <v>0</v>
      </c>
      <c r="G309" s="858" t="str">
        <f>'4-13无形资产汇总'!H24</f>
        <v/>
      </c>
      <c r="H309" s="833"/>
      <c r="I309" s="856"/>
      <c r="J309" s="869"/>
    </row>
    <row r="310" ht="10.95" customHeight="1" spans="1:10">
      <c r="A310" s="867" t="str">
        <f t="shared" si="34"/>
        <v>N</v>
      </c>
      <c r="B310" s="903" t="s">
        <v>199</v>
      </c>
      <c r="C310" s="903"/>
      <c r="D310" s="918">
        <f>'4-13无形资产汇总'!D25</f>
        <v>0</v>
      </c>
      <c r="E310" s="858">
        <f>'4-13无形资产汇总'!F25</f>
        <v>0</v>
      </c>
      <c r="F310" s="858"/>
      <c r="G310" s="858"/>
      <c r="H310" s="833"/>
      <c r="I310" s="856"/>
      <c r="J310" s="869"/>
    </row>
    <row r="311" ht="10.95" customHeight="1" spans="1:10">
      <c r="A311" s="867" t="str">
        <f t="shared" si="34"/>
        <v>N</v>
      </c>
      <c r="B311" s="903" t="s">
        <v>200</v>
      </c>
      <c r="C311" s="903"/>
      <c r="D311" s="918">
        <f>'4-13无形资产汇总'!D26</f>
        <v>0</v>
      </c>
      <c r="E311" s="858">
        <f>'4-13无形资产汇总'!F26</f>
        <v>0</v>
      </c>
      <c r="F311" s="858">
        <f>'4-13无形资产汇总'!G26</f>
        <v>0</v>
      </c>
      <c r="G311" s="858" t="str">
        <f>'4-13无形资产汇总'!H26</f>
        <v/>
      </c>
      <c r="H311" s="833"/>
      <c r="I311" s="856"/>
      <c r="J311" s="869"/>
    </row>
    <row r="312" ht="10.95" customHeight="1" spans="1:10">
      <c r="A312" s="867" t="str">
        <f t="shared" si="34"/>
        <v>N</v>
      </c>
      <c r="B312" s="903" t="s">
        <v>201</v>
      </c>
      <c r="C312" s="903"/>
      <c r="D312" s="918">
        <f>'4-13无形资产汇总'!D27</f>
        <v>0</v>
      </c>
      <c r="E312" s="858">
        <f>'4-13无形资产汇总'!F27</f>
        <v>0</v>
      </c>
      <c r="F312" s="858">
        <f>'4-13无形资产汇总'!G27</f>
        <v>0</v>
      </c>
      <c r="G312" s="858" t="str">
        <f>'4-13无形资产汇总'!H27</f>
        <v/>
      </c>
      <c r="H312" s="833"/>
      <c r="I312" s="856"/>
      <c r="J312" s="869"/>
    </row>
    <row r="313" ht="10.95" customHeight="1" spans="1:1">
      <c r="A313" s="867"/>
    </row>
    <row r="314" ht="10.95" hidden="1" customHeight="1" spans="1:2">
      <c r="A314" s="867"/>
      <c r="B314" s="919" t="s">
        <v>202</v>
      </c>
    </row>
    <row r="315" ht="10.95" hidden="1" customHeight="1" spans="1:7">
      <c r="A315" s="867" t="str">
        <f>IF(AND(D319=0,E319=0),"N","Y")</f>
        <v>N</v>
      </c>
      <c r="B315" s="920" t="s">
        <v>157</v>
      </c>
      <c r="C315" s="921"/>
      <c r="D315" s="922" t="s">
        <v>158</v>
      </c>
      <c r="E315" s="923"/>
      <c r="F315" s="821"/>
      <c r="G315" s="821"/>
    </row>
    <row r="316" ht="10.95" hidden="1" customHeight="1" spans="1:7">
      <c r="A316" s="867" t="str">
        <f>IF(AND(D319=0,E319=0),"N","Y")</f>
        <v>N</v>
      </c>
      <c r="B316" s="924"/>
      <c r="C316" s="925"/>
      <c r="D316" s="926" t="s">
        <v>175</v>
      </c>
      <c r="E316" s="926" t="s">
        <v>176</v>
      </c>
      <c r="F316" s="821"/>
      <c r="G316" s="821"/>
    </row>
    <row r="317" ht="10.95" hidden="1" customHeight="1" spans="1:7">
      <c r="A317" s="867" t="str">
        <f>IF(AND(D317=0,E317=0),"N","Y")</f>
        <v>N</v>
      </c>
      <c r="B317" s="927" t="s">
        <v>105</v>
      </c>
      <c r="C317" s="928"/>
      <c r="D317" s="858">
        <f>'4-11油气资产'!K28</f>
        <v>0</v>
      </c>
      <c r="E317" s="858">
        <f>'4-11油气资产'!L28</f>
        <v>0</v>
      </c>
      <c r="F317" s="821"/>
      <c r="G317" s="821"/>
    </row>
    <row r="318" ht="10.95" hidden="1" customHeight="1" spans="1:7">
      <c r="A318" s="867" t="str">
        <f t="shared" ref="A318:A319" si="35">IF(AND(D318=0,E318=0),"N","Y")</f>
        <v>N</v>
      </c>
      <c r="B318" s="927" t="s">
        <v>203</v>
      </c>
      <c r="C318" s="928"/>
      <c r="D318" s="858"/>
      <c r="E318" s="858">
        <f>'4-11油气资产'!L29</f>
        <v>0</v>
      </c>
      <c r="F318" s="821"/>
      <c r="G318" s="821"/>
    </row>
    <row r="319" ht="10.95" hidden="1" customHeight="1" spans="1:7">
      <c r="A319" s="867" t="str">
        <f t="shared" si="35"/>
        <v>N</v>
      </c>
      <c r="B319" s="927" t="s">
        <v>204</v>
      </c>
      <c r="C319" s="928"/>
      <c r="D319" s="858">
        <f>'4-11油气资产'!K30</f>
        <v>0</v>
      </c>
      <c r="E319" s="858">
        <f>'4-11油气资产'!L30</f>
        <v>0</v>
      </c>
      <c r="F319" s="821"/>
      <c r="G319" s="821"/>
    </row>
    <row r="320" ht="10.95" hidden="1" customHeight="1" spans="1:1">
      <c r="A320" s="867"/>
    </row>
    <row r="321" ht="10.95" hidden="1" customHeight="1" spans="1:2">
      <c r="A321" s="867"/>
      <c r="B321" s="919" t="s">
        <v>205</v>
      </c>
    </row>
    <row r="322" ht="10.95" hidden="1" customHeight="1" spans="1:8">
      <c r="A322" s="867" t="str">
        <f>IF(AND(D326=0,E326=0),"N","Y")</f>
        <v>N</v>
      </c>
      <c r="B322" s="920" t="s">
        <v>157</v>
      </c>
      <c r="C322" s="921"/>
      <c r="D322" s="926" t="s">
        <v>158</v>
      </c>
      <c r="E322" s="926"/>
      <c r="H322" s="820"/>
    </row>
    <row r="323" ht="10.95" hidden="1" customHeight="1" spans="1:8">
      <c r="A323" s="867" t="str">
        <f>IF(AND(D326=0,E326=0),"N","Y")</f>
        <v>N</v>
      </c>
      <c r="B323" s="924"/>
      <c r="C323" s="925"/>
      <c r="D323" s="926" t="s">
        <v>175</v>
      </c>
      <c r="E323" s="926" t="s">
        <v>176</v>
      </c>
      <c r="H323" s="820"/>
    </row>
    <row r="324" ht="10.95" hidden="1" customHeight="1" spans="1:8">
      <c r="A324" s="867" t="str">
        <f>IF(AND(D324=0,E324=0),"N","Y")</f>
        <v>N</v>
      </c>
      <c r="B324" s="927" t="s">
        <v>89</v>
      </c>
      <c r="C324" s="928"/>
      <c r="D324" s="858">
        <f>'4-10生产性生物资产'!I28</f>
        <v>0</v>
      </c>
      <c r="E324" s="858">
        <f>'4-10生产性生物资产'!J28</f>
        <v>0</v>
      </c>
      <c r="H324" s="820"/>
    </row>
    <row r="325" ht="10.95" hidden="1" customHeight="1" spans="1:8">
      <c r="A325" s="867" t="str">
        <f t="shared" ref="A325:A326" si="36">IF(AND(D325=0,E325=0),"N","Y")</f>
        <v>N</v>
      </c>
      <c r="B325" s="927" t="s">
        <v>206</v>
      </c>
      <c r="C325" s="928"/>
      <c r="D325" s="858"/>
      <c r="E325" s="858">
        <f>'4-10生产性生物资产'!J29</f>
        <v>0</v>
      </c>
      <c r="H325" s="820"/>
    </row>
    <row r="326" ht="10.95" hidden="1" customHeight="1" spans="1:8">
      <c r="A326" s="867" t="str">
        <f t="shared" si="36"/>
        <v>N</v>
      </c>
      <c r="B326" s="927" t="s">
        <v>207</v>
      </c>
      <c r="C326" s="928"/>
      <c r="D326" s="858">
        <f>'4-10生产性生物资产'!I30</f>
        <v>0</v>
      </c>
      <c r="E326" s="858">
        <f>'4-10生产性生物资产'!J30</f>
        <v>0</v>
      </c>
      <c r="H326" s="820"/>
    </row>
    <row r="327" hidden="1"/>
    <row r="328" ht="12" hidden="1" spans="2:6">
      <c r="B328" s="929" t="s">
        <v>208</v>
      </c>
      <c r="C328" s="929"/>
      <c r="D328" s="929"/>
      <c r="E328" s="929"/>
      <c r="F328" s="930"/>
    </row>
    <row r="329" ht="12" hidden="1" spans="2:6">
      <c r="B329" s="931" t="s">
        <v>209</v>
      </c>
      <c r="C329" s="932" t="s">
        <v>210</v>
      </c>
      <c r="D329" s="933" t="str">
        <f>'4-4股权投资'!E6</f>
        <v>持股比例（%）</v>
      </c>
      <c r="E329" s="933" t="str">
        <f>'4-4股权投资'!G6</f>
        <v>核算方法</v>
      </c>
      <c r="F329" s="934" t="str">
        <f>'4-4股权投资'!J6</f>
        <v>账面价值</v>
      </c>
    </row>
    <row r="330" ht="12" hidden="1" spans="2:6">
      <c r="B330" s="935">
        <f>'4-4股权投资'!B8</f>
        <v>0</v>
      </c>
      <c r="C330" s="936">
        <f>'4-4股权投资'!C8</f>
        <v>0</v>
      </c>
      <c r="D330" s="858">
        <f>'4-4股权投资'!E8</f>
        <v>0</v>
      </c>
      <c r="E330" s="937">
        <f>'4-4股权投资'!G8</f>
        <v>0</v>
      </c>
      <c r="F330" s="858">
        <f>'4-4股权投资'!J8</f>
        <v>0</v>
      </c>
    </row>
    <row r="331" ht="12" hidden="1" spans="2:6">
      <c r="B331" s="938">
        <f>'4-4股权投资'!B9</f>
        <v>0</v>
      </c>
      <c r="C331" s="936">
        <f>'4-4股权投资'!C9</f>
        <v>0</v>
      </c>
      <c r="D331" s="858">
        <f>'4-4股权投资'!E9</f>
        <v>0</v>
      </c>
      <c r="E331" s="937">
        <f>'4-4股权投资'!G9</f>
        <v>0</v>
      </c>
      <c r="F331" s="858">
        <f>'4-4股权投资'!J9</f>
        <v>0</v>
      </c>
    </row>
    <row r="332" ht="12" hidden="1" spans="2:6">
      <c r="B332" s="938">
        <f>'4-4股权投资'!B10</f>
        <v>0</v>
      </c>
      <c r="C332" s="936">
        <f>'4-4股权投资'!C10</f>
        <v>0</v>
      </c>
      <c r="D332" s="858">
        <f>'4-4股权投资'!E10</f>
        <v>0</v>
      </c>
      <c r="E332" s="937">
        <f>'4-4股权投资'!G10</f>
        <v>0</v>
      </c>
      <c r="F332" s="858">
        <f>'4-4股权投资'!J10</f>
        <v>0</v>
      </c>
    </row>
    <row r="333" ht="12" hidden="1" spans="2:6">
      <c r="B333" s="938">
        <f>'4-4股权投资'!B11</f>
        <v>0</v>
      </c>
      <c r="C333" s="936">
        <f>'4-4股权投资'!C11</f>
        <v>0</v>
      </c>
      <c r="D333" s="858">
        <f>'4-4股权投资'!E11</f>
        <v>0</v>
      </c>
      <c r="E333" s="937">
        <f>'4-4股权投资'!G11</f>
        <v>0</v>
      </c>
      <c r="F333" s="858">
        <f>'4-4股权投资'!J11</f>
        <v>0</v>
      </c>
    </row>
    <row r="334" ht="12" hidden="1" spans="2:6">
      <c r="B334" s="938">
        <f>'4-4股权投资'!B12</f>
        <v>0</v>
      </c>
      <c r="C334" s="936">
        <f>'4-4股权投资'!C12</f>
        <v>0</v>
      </c>
      <c r="D334" s="858">
        <f>'4-4股权投资'!E12</f>
        <v>0</v>
      </c>
      <c r="E334" s="937">
        <f>'4-4股权投资'!G12</f>
        <v>0</v>
      </c>
      <c r="F334" s="858">
        <f>'4-4股权投资'!J12</f>
        <v>0</v>
      </c>
    </row>
    <row r="335" ht="12" hidden="1" spans="2:6">
      <c r="B335" s="938">
        <f>'4-4股权投资'!B13</f>
        <v>0</v>
      </c>
      <c r="C335" s="936">
        <f>'4-4股权投资'!C13</f>
        <v>0</v>
      </c>
      <c r="D335" s="858">
        <f>'4-4股权投资'!E13</f>
        <v>0</v>
      </c>
      <c r="E335" s="937">
        <f>'4-4股权投资'!G13</f>
        <v>0</v>
      </c>
      <c r="F335" s="858">
        <f>'4-4股权投资'!J13</f>
        <v>0</v>
      </c>
    </row>
    <row r="336" ht="12" hidden="1" spans="2:6">
      <c r="B336" s="938">
        <f>'4-4股权投资'!B14</f>
        <v>0</v>
      </c>
      <c r="C336" s="936">
        <f>'4-4股权投资'!C14</f>
        <v>0</v>
      </c>
      <c r="D336" s="858">
        <f>'4-4股权投资'!E14</f>
        <v>0</v>
      </c>
      <c r="E336" s="937">
        <f>'4-4股权投资'!G14</f>
        <v>0</v>
      </c>
      <c r="F336" s="858">
        <f>'4-4股权投资'!J14</f>
        <v>0</v>
      </c>
    </row>
    <row r="337" ht="12" hidden="1" spans="2:6">
      <c r="B337" s="938">
        <f>'4-4股权投资'!B15</f>
        <v>0</v>
      </c>
      <c r="C337" s="936">
        <f>'4-4股权投资'!C15</f>
        <v>0</v>
      </c>
      <c r="D337" s="858">
        <f>'4-4股权投资'!E15</f>
        <v>0</v>
      </c>
      <c r="E337" s="937">
        <f>'4-4股权投资'!G15</f>
        <v>0</v>
      </c>
      <c r="F337" s="858">
        <f>'4-4股权投资'!J15</f>
        <v>0</v>
      </c>
    </row>
    <row r="338" ht="12" hidden="1" spans="2:6">
      <c r="B338" s="938">
        <f>'4-4股权投资'!B16</f>
        <v>0</v>
      </c>
      <c r="C338" s="936">
        <f>'4-4股权投资'!C16</f>
        <v>0</v>
      </c>
      <c r="D338" s="858">
        <f>'4-4股权投资'!E16</f>
        <v>0</v>
      </c>
      <c r="E338" s="937">
        <f>'4-4股权投资'!G16</f>
        <v>0</v>
      </c>
      <c r="F338" s="858">
        <f>'4-4股权投资'!J16</f>
        <v>0</v>
      </c>
    </row>
    <row r="339" ht="12" hidden="1" spans="2:6">
      <c r="B339" s="938">
        <f>'4-4股权投资'!B17</f>
        <v>0</v>
      </c>
      <c r="C339" s="936">
        <f>'4-4股权投资'!C17</f>
        <v>0</v>
      </c>
      <c r="D339" s="858">
        <f>'4-4股权投资'!E17</f>
        <v>0</v>
      </c>
      <c r="E339" s="937">
        <f>'4-4股权投资'!G17</f>
        <v>0</v>
      </c>
      <c r="F339" s="858">
        <f>'4-4股权投资'!J17</f>
        <v>0</v>
      </c>
    </row>
    <row r="340" ht="12" hidden="1" spans="2:6">
      <c r="B340" s="938">
        <f>'4-4股权投资'!B18</f>
        <v>0</v>
      </c>
      <c r="C340" s="936">
        <f>'4-4股权投资'!C18</f>
        <v>0</v>
      </c>
      <c r="D340" s="858">
        <f>'4-4股权投资'!E18</f>
        <v>0</v>
      </c>
      <c r="E340" s="937">
        <f>'4-4股权投资'!G18</f>
        <v>0</v>
      </c>
      <c r="F340" s="858">
        <f>'4-4股权投资'!J18</f>
        <v>0</v>
      </c>
    </row>
    <row r="341" ht="12" hidden="1" spans="2:6">
      <c r="B341" s="938">
        <f>'4-4股权投资'!B19</f>
        <v>0</v>
      </c>
      <c r="C341" s="936">
        <f>'4-4股权投资'!C19</f>
        <v>0</v>
      </c>
      <c r="D341" s="858">
        <f>'4-4股权投资'!E19</f>
        <v>0</v>
      </c>
      <c r="E341" s="937">
        <f>'4-4股权投资'!G19</f>
        <v>0</v>
      </c>
      <c r="F341" s="858">
        <f>'4-4股权投资'!J19</f>
        <v>0</v>
      </c>
    </row>
    <row r="342" ht="12" hidden="1" spans="2:6">
      <c r="B342" s="938">
        <f>'4-4股权投资'!B20</f>
        <v>0</v>
      </c>
      <c r="C342" s="936">
        <f>'4-4股权投资'!C20</f>
        <v>0</v>
      </c>
      <c r="D342" s="858">
        <f>'4-4股权投资'!E20</f>
        <v>0</v>
      </c>
      <c r="E342" s="937">
        <f>'4-4股权投资'!G20</f>
        <v>0</v>
      </c>
      <c r="F342" s="858">
        <f>'4-4股权投资'!J20</f>
        <v>0</v>
      </c>
    </row>
    <row r="343" ht="12" hidden="1" spans="2:6">
      <c r="B343" s="938">
        <f>'4-4股权投资'!B21</f>
        <v>0</v>
      </c>
      <c r="C343" s="936">
        <f>'4-4股权投资'!C21</f>
        <v>0</v>
      </c>
      <c r="D343" s="858">
        <f>'4-4股权投资'!E21</f>
        <v>0</v>
      </c>
      <c r="E343" s="937">
        <f>'4-4股权投资'!G21</f>
        <v>0</v>
      </c>
      <c r="F343" s="858">
        <f>'4-4股权投资'!J21</f>
        <v>0</v>
      </c>
    </row>
    <row r="344" ht="12" hidden="1" spans="2:6">
      <c r="B344" s="938">
        <f>'4-4股权投资'!B22</f>
        <v>0</v>
      </c>
      <c r="C344" s="936">
        <f>'4-4股权投资'!C22</f>
        <v>0</v>
      </c>
      <c r="D344" s="858">
        <f>'4-4股权投资'!E22</f>
        <v>0</v>
      </c>
      <c r="E344" s="937">
        <f>'4-4股权投资'!G22</f>
        <v>0</v>
      </c>
      <c r="F344" s="858">
        <f>'4-4股权投资'!J22</f>
        <v>0</v>
      </c>
    </row>
    <row r="345" ht="12" hidden="1" spans="2:6">
      <c r="B345" s="938">
        <f>'4-4股权投资'!B23</f>
        <v>0</v>
      </c>
      <c r="C345" s="936">
        <f>'4-4股权投资'!C23</f>
        <v>0</v>
      </c>
      <c r="D345" s="858">
        <f>'4-4股权投资'!E23</f>
        <v>0</v>
      </c>
      <c r="E345" s="937">
        <f>'4-4股权投资'!G23</f>
        <v>0</v>
      </c>
      <c r="F345" s="858">
        <f>'4-4股权投资'!J23</f>
        <v>0</v>
      </c>
    </row>
    <row r="346" ht="12" hidden="1" spans="2:6">
      <c r="B346" s="938">
        <f>'4-4股权投资'!B24</f>
        <v>0</v>
      </c>
      <c r="C346" s="936">
        <f>'4-4股权投资'!C24</f>
        <v>0</v>
      </c>
      <c r="D346" s="858">
        <f>'4-4股权投资'!E24</f>
        <v>0</v>
      </c>
      <c r="E346" s="937">
        <f>'4-4股权投资'!G24</f>
        <v>0</v>
      </c>
      <c r="F346" s="858">
        <f>'4-4股权投资'!J24</f>
        <v>0</v>
      </c>
    </row>
    <row r="347" ht="12" hidden="1" spans="2:6">
      <c r="B347" s="938">
        <f>'4-4股权投资'!B25</f>
        <v>0</v>
      </c>
      <c r="C347" s="936">
        <f>'4-4股权投资'!C25</f>
        <v>0</v>
      </c>
      <c r="D347" s="858">
        <f>'4-4股权投资'!E25</f>
        <v>0</v>
      </c>
      <c r="E347" s="937">
        <f>'4-4股权投资'!G25</f>
        <v>0</v>
      </c>
      <c r="F347" s="858">
        <f>'4-4股权投资'!J25</f>
        <v>0</v>
      </c>
    </row>
    <row r="348" ht="12" hidden="1" spans="2:6">
      <c r="B348" s="938">
        <f>'4-4股权投资'!B26</f>
        <v>0</v>
      </c>
      <c r="C348" s="936">
        <f>'4-4股权投资'!C26</f>
        <v>0</v>
      </c>
      <c r="D348" s="858">
        <f>'4-4股权投资'!E26</f>
        <v>0</v>
      </c>
      <c r="E348" s="937">
        <f>'4-4股权投资'!G26</f>
        <v>0</v>
      </c>
      <c r="F348" s="858">
        <f>'4-4股权投资'!J26</f>
        <v>0</v>
      </c>
    </row>
    <row r="349" ht="12" hidden="1" spans="2:6">
      <c r="B349" s="938">
        <f>'4-4股权投资'!B27</f>
        <v>0</v>
      </c>
      <c r="C349" s="936">
        <f>'4-4股权投资'!C27</f>
        <v>0</v>
      </c>
      <c r="D349" s="858">
        <f>'4-4股权投资'!E27</f>
        <v>0</v>
      </c>
      <c r="E349" s="937">
        <f>'4-4股权投资'!G27</f>
        <v>0</v>
      </c>
      <c r="F349" s="858">
        <f>'4-4股权投资'!J27</f>
        <v>0</v>
      </c>
    </row>
    <row r="350" ht="12" hidden="1" spans="2:6">
      <c r="B350" s="931" t="s">
        <v>211</v>
      </c>
      <c r="C350" s="936"/>
      <c r="D350" s="939"/>
      <c r="E350" s="931"/>
      <c r="F350" s="940">
        <f>'4-4股权投资'!J28</f>
        <v>0</v>
      </c>
    </row>
    <row r="351" ht="12" hidden="1" spans="2:6">
      <c r="B351" s="931" t="s">
        <v>212</v>
      </c>
      <c r="C351" s="936"/>
      <c r="D351" s="939"/>
      <c r="E351" s="931"/>
      <c r="F351" s="940">
        <f>'4-4股权投资'!J29</f>
        <v>0</v>
      </c>
    </row>
    <row r="352" ht="12" hidden="1" spans="2:6">
      <c r="B352" s="931" t="s">
        <v>213</v>
      </c>
      <c r="C352" s="936"/>
      <c r="D352" s="939"/>
      <c r="E352" s="931"/>
      <c r="F352" s="940">
        <f>'4-4股权投资'!J30</f>
        <v>0</v>
      </c>
    </row>
    <row r="353" hidden="1"/>
    <row r="354" ht="12" hidden="1" spans="2:2">
      <c r="B354" s="929" t="s">
        <v>214</v>
      </c>
    </row>
    <row r="355" hidden="1" spans="2:8">
      <c r="B355" s="903" t="s">
        <v>157</v>
      </c>
      <c r="C355" s="903"/>
      <c r="D355" s="917" t="s">
        <v>158</v>
      </c>
      <c r="E355" s="903" t="s">
        <v>159</v>
      </c>
      <c r="F355" s="911" t="s">
        <v>70</v>
      </c>
      <c r="G355" s="903" t="s">
        <v>172</v>
      </c>
      <c r="H355" s="856" t="s">
        <v>94</v>
      </c>
    </row>
    <row r="356" hidden="1" spans="2:8">
      <c r="B356" s="855" t="str">
        <f>'3-2交易性金融资产汇总'!B7</f>
        <v>交易性金融资产-股票投资</v>
      </c>
      <c r="C356" s="855"/>
      <c r="D356" s="865">
        <f>'3-2交易性金融资产汇总'!D7</f>
        <v>0</v>
      </c>
      <c r="E356" s="865">
        <f>'3-2交易性金融资产汇总'!E7</f>
        <v>0</v>
      </c>
      <c r="F356" s="865">
        <f>'3-2交易性金融资产汇总'!F7</f>
        <v>0</v>
      </c>
      <c r="G356" s="865" t="str">
        <f>'3-2交易性金融资产汇总'!G7</f>
        <v/>
      </c>
      <c r="H356" s="856">
        <f>COUNT('3-2-1交易性-股票'!A7:A26)</f>
        <v>0</v>
      </c>
    </row>
    <row r="357" hidden="1" spans="2:8">
      <c r="B357" s="855" t="str">
        <f>'3-2交易性金融资产汇总'!B8</f>
        <v>交易性金融资产-债券投资</v>
      </c>
      <c r="C357" s="855"/>
      <c r="D357" s="865">
        <f>'3-2交易性金融资产汇总'!D8</f>
        <v>0</v>
      </c>
      <c r="E357" s="865">
        <f>'3-2交易性金融资产汇总'!E8</f>
        <v>0</v>
      </c>
      <c r="F357" s="865">
        <f>'3-2交易性金融资产汇总'!F8</f>
        <v>0</v>
      </c>
      <c r="G357" s="865" t="str">
        <f>'3-2交易性金融资产汇总'!G8</f>
        <v/>
      </c>
      <c r="H357" s="856">
        <f>COUNT('3-2-2交易性-债券'!A7:A26)</f>
        <v>0</v>
      </c>
    </row>
    <row r="358" hidden="1" spans="2:8">
      <c r="B358" s="855" t="str">
        <f>'3-2交易性金融资产汇总'!B9</f>
        <v>交易性金融资产-基金投资</v>
      </c>
      <c r="C358" s="855"/>
      <c r="D358" s="865">
        <f>'3-2交易性金融资产汇总'!D9</f>
        <v>0</v>
      </c>
      <c r="E358" s="865">
        <f>'3-2交易性金融资产汇总'!E9</f>
        <v>0</v>
      </c>
      <c r="F358" s="865">
        <f>'3-2交易性金融资产汇总'!F9</f>
        <v>0</v>
      </c>
      <c r="G358" s="865" t="str">
        <f>'3-2交易性金融资产汇总'!G9</f>
        <v/>
      </c>
      <c r="H358" s="856">
        <f>COUNT('3-2-3交易性-基金'!A7:A26)</f>
        <v>0</v>
      </c>
    </row>
    <row r="359" hidden="1" spans="2:8">
      <c r="B359" s="856" t="s">
        <v>215</v>
      </c>
      <c r="C359" s="856"/>
      <c r="D359" s="865">
        <f>'3-2交易性金融资产汇总'!D27</f>
        <v>0</v>
      </c>
      <c r="E359" s="865">
        <f>'3-2交易性金融资产汇总'!E27</f>
        <v>0</v>
      </c>
      <c r="F359" s="865">
        <f>'3-2交易性金融资产汇总'!F27</f>
        <v>0</v>
      </c>
      <c r="G359" s="865" t="str">
        <f>'3-2交易性金融资产汇总'!G27</f>
        <v/>
      </c>
      <c r="H359" s="856">
        <f>SUM(H356:H358)</f>
        <v>0</v>
      </c>
    </row>
    <row r="361" hidden="1" spans="2:3">
      <c r="B361" s="915" t="s">
        <v>216</v>
      </c>
      <c r="C361" s="941"/>
    </row>
    <row r="362" hidden="1" spans="2:3">
      <c r="B362" s="942" t="s">
        <v>157</v>
      </c>
      <c r="C362" s="942"/>
    </row>
    <row r="363" hidden="1" spans="2:4">
      <c r="B363" s="855" t="s">
        <v>217</v>
      </c>
      <c r="C363" s="855"/>
      <c r="D363" s="856" t="str">
        <f>IF(OR(A209="Y",A210="Y",A211="Y",A212="Y",A213="Y",A214="Y",A215="Y",A216="Y",A217="Y",A218="Y",A219="Y",A220="Y"),"Y","N")</f>
        <v>N</v>
      </c>
    </row>
    <row r="364" hidden="1" spans="2:4">
      <c r="B364" s="855" t="s">
        <v>218</v>
      </c>
      <c r="C364" s="855"/>
      <c r="D364" s="856" t="str">
        <f>IF(OR(A116="Y",A118="Y",A121="Y",A125="Y",A128="Y",A129="Y",A130="Y"),"Y","N")</f>
        <v>N</v>
      </c>
    </row>
    <row r="365" hidden="1" spans="2:4">
      <c r="B365" s="855" t="s">
        <v>219</v>
      </c>
      <c r="C365" s="855"/>
      <c r="D365" s="856" t="e">
        <f>IF(OR(D367="Y",D368="Y",D369="Y",D370="Y",D371="Y",D372="Y",D373="Y",D374="Y",D375="Y",D376="Y",D366="Y"),"Y","N")</f>
        <v>#REF!</v>
      </c>
    </row>
    <row r="366" hidden="1" spans="2:4">
      <c r="B366" s="855" t="s">
        <v>220</v>
      </c>
      <c r="C366" s="855"/>
      <c r="D366" s="856" t="str">
        <f>IF(OR(A132="Y",A133="Y"),"Y","N")</f>
        <v>N</v>
      </c>
    </row>
    <row r="367" hidden="1" spans="2:4">
      <c r="B367" s="855" t="s">
        <v>221</v>
      </c>
      <c r="C367" s="855"/>
      <c r="D367" s="856" t="str">
        <f>IF(OR(A134="Y"),"Y","N")</f>
        <v>N</v>
      </c>
    </row>
    <row r="368" hidden="1" spans="2:4">
      <c r="B368" s="855" t="s">
        <v>222</v>
      </c>
      <c r="C368" s="855"/>
      <c r="D368" s="856" t="str">
        <f>IF(OR(A111="Y",A112="Y",A137="Y",A138="Y",A139="Y"),"Y","N")</f>
        <v>N</v>
      </c>
    </row>
    <row r="369" hidden="1" spans="2:4">
      <c r="B369" s="855" t="s">
        <v>223</v>
      </c>
      <c r="C369" s="855"/>
      <c r="D369" s="856" t="e">
        <f>IF(OR(A142="Y",A153="Y"),"Y","N")</f>
        <v>#REF!</v>
      </c>
    </row>
    <row r="370" hidden="1" spans="2:4">
      <c r="B370" s="855" t="s">
        <v>88</v>
      </c>
      <c r="C370" s="855"/>
      <c r="D370" s="856" t="str">
        <f>IF(OR(A154="Y"),"Y","N")</f>
        <v>N</v>
      </c>
    </row>
    <row r="371" hidden="1" spans="2:4">
      <c r="B371" s="855" t="s">
        <v>224</v>
      </c>
      <c r="C371" s="855"/>
      <c r="D371" s="856" t="str">
        <f>IF(OR(A155="Y"),"Y","N")</f>
        <v>N</v>
      </c>
    </row>
    <row r="372" hidden="1" spans="2:4">
      <c r="B372" s="855" t="s">
        <v>225</v>
      </c>
      <c r="C372" s="855"/>
      <c r="D372" s="856" t="str">
        <f>IF(OR(A159="Y"),"Y","N")</f>
        <v>N</v>
      </c>
    </row>
    <row r="373" hidden="1" spans="2:4">
      <c r="B373" s="855" t="s">
        <v>106</v>
      </c>
      <c r="C373" s="855"/>
      <c r="D373" s="856" t="str">
        <f>IF(OR(A163="Y"),"Y","N")</f>
        <v>N</v>
      </c>
    </row>
    <row r="374" hidden="1" spans="2:4">
      <c r="B374" s="855" t="s">
        <v>226</v>
      </c>
      <c r="C374" s="855"/>
      <c r="D374" s="856" t="str">
        <f>IF(OR(A164="Y",A165="Y",A168="Y"),"Y","N")</f>
        <v>N</v>
      </c>
    </row>
    <row r="375" hidden="1" spans="2:4">
      <c r="B375" s="855" t="s">
        <v>227</v>
      </c>
      <c r="C375" s="855"/>
      <c r="D375" s="856" t="str">
        <f>IF(OR(A166="Y"),"Y","N")</f>
        <v>N</v>
      </c>
    </row>
    <row r="376" hidden="1" spans="2:4">
      <c r="B376" s="855" t="s">
        <v>228</v>
      </c>
      <c r="C376" s="855"/>
      <c r="D376" s="856" t="str">
        <f>IF(OR(A167="Y"),"Y","N")</f>
        <v>N</v>
      </c>
    </row>
    <row r="377" ht="14.25" spans="2:2">
      <c r="B377" s="943"/>
    </row>
    <row r="407" ht="13.5" spans="2:2">
      <c r="B407" s="944" t="s">
        <v>63</v>
      </c>
    </row>
    <row r="408" spans="2:2">
      <c r="B408" s="945" t="s">
        <v>229</v>
      </c>
    </row>
    <row r="409" spans="2:2">
      <c r="B409" s="945" t="s">
        <v>230</v>
      </c>
    </row>
    <row r="410" spans="2:2">
      <c r="B410" s="945" t="s">
        <v>231</v>
      </c>
    </row>
    <row r="411" spans="2:2">
      <c r="B411" s="945" t="s">
        <v>232</v>
      </c>
    </row>
    <row r="412" spans="2:2">
      <c r="B412" s="945" t="s">
        <v>233</v>
      </c>
    </row>
    <row r="413" spans="2:2">
      <c r="B413" s="945" t="s">
        <v>234</v>
      </c>
    </row>
    <row r="414" spans="2:2">
      <c r="B414" s="945" t="s">
        <v>235</v>
      </c>
    </row>
    <row r="415" spans="2:2">
      <c r="B415" s="945" t="s">
        <v>236</v>
      </c>
    </row>
  </sheetData>
  <mergeCells count="263">
    <mergeCell ref="A10:J10"/>
    <mergeCell ref="C13:D13"/>
    <mergeCell ref="C16:D16"/>
    <mergeCell ref="C17:D17"/>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8:D58"/>
    <mergeCell ref="C59:D59"/>
    <mergeCell ref="C60:D60"/>
    <mergeCell ref="C61:D61"/>
    <mergeCell ref="C62:D62"/>
    <mergeCell ref="C63:D63"/>
    <mergeCell ref="B68:C68"/>
    <mergeCell ref="B69:C69"/>
    <mergeCell ref="B70:C70"/>
    <mergeCell ref="B71:C71"/>
    <mergeCell ref="B72:C72"/>
    <mergeCell ref="B73:C73"/>
    <mergeCell ref="B74:C74"/>
    <mergeCell ref="B75:C75"/>
    <mergeCell ref="B77:C77"/>
    <mergeCell ref="B79:C79"/>
    <mergeCell ref="B80:C80"/>
    <mergeCell ref="B81:C81"/>
    <mergeCell ref="B82:C82"/>
    <mergeCell ref="B83:C83"/>
    <mergeCell ref="B84:C84"/>
    <mergeCell ref="B85:C85"/>
    <mergeCell ref="B86:C86"/>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L197:M197"/>
    <mergeCell ref="L198:M198"/>
    <mergeCell ref="L199:M199"/>
    <mergeCell ref="L200:M200"/>
    <mergeCell ref="L201:M201"/>
    <mergeCell ref="L202:M202"/>
    <mergeCell ref="L203:M203"/>
    <mergeCell ref="L204:M204"/>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4:C224"/>
    <mergeCell ref="B225:C225"/>
    <mergeCell ref="B226:C226"/>
    <mergeCell ref="B227:C227"/>
    <mergeCell ref="B259:C259"/>
    <mergeCell ref="B260:C260"/>
    <mergeCell ref="B261:C261"/>
    <mergeCell ref="B262:C262"/>
    <mergeCell ref="B266:C266"/>
    <mergeCell ref="B267:C267"/>
    <mergeCell ref="B268:C268"/>
    <mergeCell ref="B269:C269"/>
    <mergeCell ref="B270:C270"/>
    <mergeCell ref="B271:C271"/>
    <mergeCell ref="B272:C272"/>
    <mergeCell ref="B273:C273"/>
    <mergeCell ref="D278:E278"/>
    <mergeCell ref="F278:G278"/>
    <mergeCell ref="H278:I278"/>
    <mergeCell ref="J278:K278"/>
    <mergeCell ref="B280:C280"/>
    <mergeCell ref="B281:C281"/>
    <mergeCell ref="B282:C282"/>
    <mergeCell ref="B283:C283"/>
    <mergeCell ref="B284:C284"/>
    <mergeCell ref="B285:C285"/>
    <mergeCell ref="B286:C286"/>
    <mergeCell ref="B287:C287"/>
    <mergeCell ref="B288:C288"/>
    <mergeCell ref="B289:C289"/>
    <mergeCell ref="B290:C290"/>
    <mergeCell ref="B291:C291"/>
    <mergeCell ref="B295:C295"/>
    <mergeCell ref="B296:C296"/>
    <mergeCell ref="B297:C297"/>
    <mergeCell ref="B298:C298"/>
    <mergeCell ref="B299:C299"/>
    <mergeCell ref="B300:C300"/>
    <mergeCell ref="B301:C301"/>
    <mergeCell ref="B305:C305"/>
    <mergeCell ref="B306:C306"/>
    <mergeCell ref="B307:C307"/>
    <mergeCell ref="B308:C308"/>
    <mergeCell ref="B309:C309"/>
    <mergeCell ref="B310:C310"/>
    <mergeCell ref="B311:C311"/>
    <mergeCell ref="B312:C312"/>
    <mergeCell ref="D315:E315"/>
    <mergeCell ref="B317:C317"/>
    <mergeCell ref="B318:C318"/>
    <mergeCell ref="B319:C319"/>
    <mergeCell ref="D322:E322"/>
    <mergeCell ref="B324:C324"/>
    <mergeCell ref="B325:C325"/>
    <mergeCell ref="B326:C326"/>
    <mergeCell ref="B355:C355"/>
    <mergeCell ref="B356:C356"/>
    <mergeCell ref="B357:C357"/>
    <mergeCell ref="B358:C358"/>
    <mergeCell ref="B359:C359"/>
    <mergeCell ref="B362:C362"/>
    <mergeCell ref="B363:C363"/>
    <mergeCell ref="B364:C364"/>
    <mergeCell ref="B365:C365"/>
    <mergeCell ref="B366:C366"/>
    <mergeCell ref="B367:C367"/>
    <mergeCell ref="B368:C368"/>
    <mergeCell ref="B369:C369"/>
    <mergeCell ref="B370:C370"/>
    <mergeCell ref="B371:C371"/>
    <mergeCell ref="B372:C372"/>
    <mergeCell ref="B373:C373"/>
    <mergeCell ref="B374:C374"/>
    <mergeCell ref="B375:C375"/>
    <mergeCell ref="B376:C376"/>
    <mergeCell ref="H89:H90"/>
    <mergeCell ref="I89:I90"/>
    <mergeCell ref="J89:J90"/>
    <mergeCell ref="K89:K90"/>
    <mergeCell ref="L89:L90"/>
    <mergeCell ref="L278:L279"/>
    <mergeCell ref="M89:M90"/>
    <mergeCell ref="M278:M279"/>
    <mergeCell ref="N278:N279"/>
    <mergeCell ref="O278:O279"/>
    <mergeCell ref="P278:P279"/>
    <mergeCell ref="Q278:Q279"/>
    <mergeCell ref="A1:J8"/>
    <mergeCell ref="B89:C90"/>
    <mergeCell ref="B315:C316"/>
    <mergeCell ref="B322:C323"/>
    <mergeCell ref="B278:C279"/>
  </mergeCells>
  <dataValidations count="5">
    <dataValidation type="list" allowBlank="1" showInputMessage="1" showErrorMessage="1" sqref="C17 C59 C39:C42">
      <formula1>"是,否"</formula1>
    </dataValidation>
    <dataValidation type="list" allowBlank="1" showInputMessage="1" showErrorMessage="1" sqref="C29:D29">
      <formula1>"企业整体,股东全部权益,股东部分权益"</formula1>
    </dataValidation>
    <dataValidation type="list" allowBlank="1" showInputMessage="1" showErrorMessage="1" sqref="C36:D36">
      <formula1>"市场价值,投资价值,在用价值,清算价值,残余价值"</formula1>
    </dataValidation>
    <dataValidation type="list" allowBlank="1" showInputMessage="1" showErrorMessage="1" sqref="C43:D43">
      <formula1>$B$39:$B$42</formula1>
    </dataValidation>
    <dataValidation type="list" allowBlank="1" showInputMessage="1" showErrorMessage="1" sqref="C58:D58">
      <formula1>下拉列表</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分类汇总">
    <pageSetUpPr fitToPage="1"/>
  </sheetPr>
  <dimension ref="A1:H94"/>
  <sheetViews>
    <sheetView showGridLines="0" workbookViewId="0">
      <selection activeCell="B13" sqref="B13"/>
    </sheetView>
  </sheetViews>
  <sheetFormatPr defaultColWidth="9" defaultRowHeight="15.75" customHeight="1" outlineLevelCol="7"/>
  <cols>
    <col min="1" max="1" width="8.7" style="3" customWidth="1"/>
    <col min="2" max="2" width="27.2" style="3" customWidth="1"/>
    <col min="3" max="3" width="27.2" style="582" hidden="1" customWidth="1" outlineLevel="1"/>
    <col min="4" max="4" width="18.7" style="582" customWidth="1" collapsed="1"/>
    <col min="5" max="6" width="18.7" style="582" customWidth="1"/>
    <col min="7" max="7" width="14.2" style="601" customWidth="1"/>
    <col min="8" max="8" width="22.2" style="582" customWidth="1"/>
    <col min="9" max="16384" width="9" style="582"/>
  </cols>
  <sheetData>
    <row r="1" s="3" customFormat="1" customHeight="1" spans="1:7">
      <c r="A1" s="6" t="s">
        <v>333</v>
      </c>
      <c r="G1" s="270"/>
    </row>
    <row r="2" s="1" customFormat="1" ht="30" customHeight="1" spans="1:7">
      <c r="A2" s="7" t="s">
        <v>672</v>
      </c>
      <c r="B2" s="7"/>
      <c r="C2" s="7"/>
      <c r="D2" s="7"/>
      <c r="E2" s="7"/>
      <c r="F2" s="7"/>
      <c r="G2" s="7"/>
    </row>
    <row r="3" s="3" customFormat="1" customHeight="1" spans="1:7">
      <c r="A3" s="2" t="str">
        <f>"评估基准日："&amp;TEXT(基本信息输入表!M7,"yyyy年mm月dd日")</f>
        <v>评估基准日：2026年01月15日</v>
      </c>
      <c r="B3" s="2"/>
      <c r="C3" s="2"/>
      <c r="D3" s="2"/>
      <c r="E3" s="2"/>
      <c r="F3" s="2"/>
      <c r="G3" s="2"/>
    </row>
    <row r="4" s="3" customFormat="1" ht="12.75" customHeight="1" spans="1:7">
      <c r="A4" s="2"/>
      <c r="B4" s="2"/>
      <c r="C4" s="2"/>
      <c r="D4" s="2"/>
      <c r="E4" s="2"/>
      <c r="F4" s="2"/>
      <c r="G4" s="545" t="s">
        <v>673</v>
      </c>
    </row>
    <row r="5" s="3" customFormat="1" ht="12" customHeight="1" spans="1:7">
      <c r="A5" s="3" t="str">
        <f>基本信息输入表!K6&amp;"："&amp;基本信息输入表!M6</f>
        <v>被评估单位：中国石油集团工程技术研究院有限公司</v>
      </c>
      <c r="G5" s="603" t="str">
        <f>"金额单位："&amp;基本信息输入表!M10&amp;"元"</f>
        <v>金额单位：人民币元</v>
      </c>
    </row>
    <row r="6" s="2" customFormat="1" ht="16.5" customHeight="1" spans="1:8">
      <c r="A6" s="37" t="s">
        <v>137</v>
      </c>
      <c r="B6" s="585" t="s">
        <v>157</v>
      </c>
      <c r="C6" s="585" t="s">
        <v>656</v>
      </c>
      <c r="D6" s="43" t="s">
        <v>158</v>
      </c>
      <c r="E6" s="37" t="s">
        <v>159</v>
      </c>
      <c r="F6" s="37" t="s">
        <v>70</v>
      </c>
      <c r="G6" s="171" t="s">
        <v>172</v>
      </c>
      <c r="H6" s="604" t="s">
        <v>674</v>
      </c>
    </row>
    <row r="7" s="600" customFormat="1" ht="16.5" customHeight="1" spans="1:8">
      <c r="A7" s="605">
        <v>1</v>
      </c>
      <c r="B7" s="606" t="s">
        <v>675</v>
      </c>
      <c r="C7" s="607">
        <f>'3-流动汇总'!C31</f>
        <v>0</v>
      </c>
      <c r="D7" s="607">
        <f>'3-流动汇总'!D31</f>
        <v>0</v>
      </c>
      <c r="E7" s="607">
        <f>'3-流动汇总'!E31</f>
        <v>0</v>
      </c>
      <c r="F7" s="579">
        <f t="shared" ref="F7:F38" si="0">E7-D7</f>
        <v>0</v>
      </c>
      <c r="G7" s="580" t="str">
        <f t="shared" ref="G7:G38" si="1">IF(D7=0,"",F7/ABS(D7)*100)</f>
        <v/>
      </c>
      <c r="H7" s="608" t="str">
        <f>IF(ABS(D7-资产负债表!C20)&lt;0.01,"True","Wrong")</f>
        <v>True</v>
      </c>
    </row>
    <row r="8" s="601" customFormat="1" ht="16.5" customHeight="1" spans="1:8">
      <c r="A8" s="14">
        <v>2</v>
      </c>
      <c r="B8" s="193" t="s">
        <v>280</v>
      </c>
      <c r="C8" s="548">
        <f>'3-流动汇总'!C7</f>
        <v>0</v>
      </c>
      <c r="D8" s="548">
        <f>'3-流动汇总'!D7</f>
        <v>0</v>
      </c>
      <c r="E8" s="548">
        <f>'3-流动汇总'!E7</f>
        <v>0</v>
      </c>
      <c r="F8" s="549">
        <f t="shared" si="0"/>
        <v>0</v>
      </c>
      <c r="G8" s="580" t="str">
        <f t="shared" si="1"/>
        <v/>
      </c>
      <c r="H8" s="608" t="str">
        <f>IF(ABS(D8-资产负债表!C7)&lt;0.01,"True","Wrong")</f>
        <v>True</v>
      </c>
    </row>
    <row r="9" ht="16.5" customHeight="1" spans="1:8">
      <c r="A9" s="605">
        <v>3</v>
      </c>
      <c r="B9" s="193" t="s">
        <v>285</v>
      </c>
      <c r="C9" s="548">
        <f>'3-流动汇总'!C8</f>
        <v>0</v>
      </c>
      <c r="D9" s="548">
        <f>'3-流动汇总'!D8</f>
        <v>0</v>
      </c>
      <c r="E9" s="548">
        <f>'3-流动汇总'!E8</f>
        <v>0</v>
      </c>
      <c r="F9" s="579">
        <f t="shared" si="0"/>
        <v>0</v>
      </c>
      <c r="G9" s="580" t="str">
        <f t="shared" si="1"/>
        <v/>
      </c>
      <c r="H9" s="608" t="str">
        <f>IF(ABS(D9-资产负债表!C8)&lt;0.01,"True","Wrong")</f>
        <v>True</v>
      </c>
    </row>
    <row r="10" ht="16.5" customHeight="1" spans="1:8">
      <c r="A10" s="605">
        <v>4</v>
      </c>
      <c r="B10" s="193" t="s">
        <v>293</v>
      </c>
      <c r="C10" s="548">
        <f>'3-流动汇总'!C9</f>
        <v>0</v>
      </c>
      <c r="D10" s="548">
        <f>'3-流动汇总'!D9</f>
        <v>0</v>
      </c>
      <c r="E10" s="548">
        <f>'3-流动汇总'!E9</f>
        <v>0</v>
      </c>
      <c r="F10" s="579">
        <f t="shared" si="0"/>
        <v>0</v>
      </c>
      <c r="G10" s="580" t="str">
        <f t="shared" si="1"/>
        <v/>
      </c>
      <c r="H10" s="608" t="str">
        <f>IF(ABS(D10-资产负债表!C9)&lt;0.01,"True","Wrong")</f>
        <v>True</v>
      </c>
    </row>
    <row r="11" ht="16.5" customHeight="1" spans="1:8">
      <c r="A11" s="605">
        <v>5</v>
      </c>
      <c r="B11" s="193" t="s">
        <v>294</v>
      </c>
      <c r="C11" s="548">
        <f>'3-流动汇总'!C10</f>
        <v>0</v>
      </c>
      <c r="D11" s="548">
        <f>'3-流动汇总'!D10</f>
        <v>0</v>
      </c>
      <c r="E11" s="548">
        <f>'3-流动汇总'!E10</f>
        <v>0</v>
      </c>
      <c r="F11" s="579">
        <f t="shared" si="0"/>
        <v>0</v>
      </c>
      <c r="G11" s="580" t="str">
        <f t="shared" si="1"/>
        <v/>
      </c>
      <c r="H11" s="608" t="str">
        <f>IF(ABS(D11-资产负债表!C10)&lt;0.01,"True","Wrong")</f>
        <v>True</v>
      </c>
    </row>
    <row r="12" ht="16.5" customHeight="1" spans="1:8">
      <c r="A12" s="14">
        <v>6</v>
      </c>
      <c r="B12" s="193" t="s">
        <v>676</v>
      </c>
      <c r="C12" s="548">
        <f>'3-流动汇总'!C11</f>
        <v>0</v>
      </c>
      <c r="D12" s="548">
        <f>'3-流动汇总'!D11</f>
        <v>0</v>
      </c>
      <c r="E12" s="548">
        <f>'3-流动汇总'!E11</f>
        <v>0</v>
      </c>
      <c r="F12" s="579">
        <f t="shared" si="0"/>
        <v>0</v>
      </c>
      <c r="G12" s="580" t="str">
        <f t="shared" si="1"/>
        <v/>
      </c>
      <c r="H12" s="608"/>
    </row>
    <row r="13" ht="16.5" customHeight="1" spans="1:8">
      <c r="A13" s="605">
        <v>7</v>
      </c>
      <c r="B13" s="193" t="s">
        <v>677</v>
      </c>
      <c r="C13" s="548">
        <f>'3-流动汇总'!C12</f>
        <v>0</v>
      </c>
      <c r="D13" s="548">
        <f>'3-流动汇总'!D12</f>
        <v>0</v>
      </c>
      <c r="E13" s="548">
        <f>'3-流动汇总'!E12</f>
        <v>0</v>
      </c>
      <c r="F13" s="579">
        <f t="shared" si="0"/>
        <v>0</v>
      </c>
      <c r="G13" s="580" t="str">
        <f t="shared" si="1"/>
        <v/>
      </c>
      <c r="H13" s="608"/>
    </row>
    <row r="14" ht="16.5" customHeight="1" spans="1:8">
      <c r="A14" s="605">
        <v>8</v>
      </c>
      <c r="B14" s="193" t="s">
        <v>678</v>
      </c>
      <c r="C14" s="548">
        <f>'3-流动汇总'!C13</f>
        <v>0</v>
      </c>
      <c r="D14" s="548">
        <f>'3-流动汇总'!D13</f>
        <v>0</v>
      </c>
      <c r="E14" s="548">
        <f>'3-流动汇总'!E13</f>
        <v>0</v>
      </c>
      <c r="F14" s="579">
        <f t="shared" si="0"/>
        <v>0</v>
      </c>
      <c r="G14" s="580" t="str">
        <f t="shared" si="1"/>
        <v/>
      </c>
      <c r="H14" s="608" t="str">
        <f>IF(ABS(D14-资产负债表!C11)&lt;0.01,"True","Wrong")</f>
        <v>True</v>
      </c>
    </row>
    <row r="15" ht="16.5" customHeight="1" spans="1:8">
      <c r="A15" s="605">
        <v>9</v>
      </c>
      <c r="B15" s="193" t="s">
        <v>298</v>
      </c>
      <c r="C15" s="548">
        <f>'3-流动汇总'!C14</f>
        <v>0</v>
      </c>
      <c r="D15" s="548">
        <f>'3-流动汇总'!D14</f>
        <v>0</v>
      </c>
      <c r="E15" s="548">
        <f>'3-流动汇总'!E14</f>
        <v>0</v>
      </c>
      <c r="F15" s="579">
        <f t="shared" si="0"/>
        <v>0</v>
      </c>
      <c r="G15" s="580" t="str">
        <f t="shared" si="1"/>
        <v/>
      </c>
      <c r="H15" s="608" t="str">
        <f>IF(ABS(D15-资产负债表!C12)&lt;0.01,"True","Wrong")</f>
        <v>True</v>
      </c>
    </row>
    <row r="16" ht="16.5" customHeight="1" spans="1:8">
      <c r="A16" s="14">
        <v>10</v>
      </c>
      <c r="B16" s="193" t="s">
        <v>299</v>
      </c>
      <c r="C16" s="548">
        <f>'3-流动汇总'!C15</f>
        <v>0</v>
      </c>
      <c r="D16" s="548">
        <f>'3-流动汇总'!D15</f>
        <v>0</v>
      </c>
      <c r="E16" s="548">
        <f>'3-流动汇总'!E15</f>
        <v>0</v>
      </c>
      <c r="F16" s="579">
        <f t="shared" si="0"/>
        <v>0</v>
      </c>
      <c r="G16" s="580" t="str">
        <f t="shared" si="1"/>
        <v/>
      </c>
      <c r="H16" s="608" t="str">
        <f>IF(ABS(D16-资产负债表!C13)&lt;0.01,"True","Wrong")</f>
        <v>True</v>
      </c>
    </row>
    <row r="17" ht="16.5" customHeight="1" spans="1:8">
      <c r="A17" s="605">
        <v>11</v>
      </c>
      <c r="B17" s="193" t="s">
        <v>679</v>
      </c>
      <c r="C17" s="548">
        <f>'3-流动汇总'!C16</f>
        <v>0</v>
      </c>
      <c r="D17" s="548">
        <f>'3-流动汇总'!D16</f>
        <v>0</v>
      </c>
      <c r="E17" s="548">
        <f>'3-流动汇总'!E16</f>
        <v>0</v>
      </c>
      <c r="F17" s="579">
        <f t="shared" si="0"/>
        <v>0</v>
      </c>
      <c r="G17" s="580" t="str">
        <f t="shared" si="1"/>
        <v/>
      </c>
      <c r="H17" s="608"/>
    </row>
    <row r="18" ht="16.5" customHeight="1" spans="1:8">
      <c r="A18" s="605">
        <v>12</v>
      </c>
      <c r="B18" s="193" t="s">
        <v>677</v>
      </c>
      <c r="C18" s="548">
        <f>'3-流动汇总'!C17</f>
        <v>0</v>
      </c>
      <c r="D18" s="548">
        <f>'3-流动汇总'!D17</f>
        <v>0</v>
      </c>
      <c r="E18" s="548">
        <f>'3-流动汇总'!E17</f>
        <v>0</v>
      </c>
      <c r="F18" s="579">
        <f t="shared" si="0"/>
        <v>0</v>
      </c>
      <c r="G18" s="580" t="str">
        <f t="shared" si="1"/>
        <v/>
      </c>
      <c r="H18" s="608"/>
    </row>
    <row r="19" ht="16.5" customHeight="1" spans="1:8">
      <c r="A19" s="605">
        <v>13</v>
      </c>
      <c r="B19" s="193" t="s">
        <v>680</v>
      </c>
      <c r="C19" s="548">
        <f>'3-流动汇总'!C18</f>
        <v>0</v>
      </c>
      <c r="D19" s="548">
        <f>'3-流动汇总'!D18</f>
        <v>0</v>
      </c>
      <c r="E19" s="548">
        <f>'3-流动汇总'!E18</f>
        <v>0</v>
      </c>
      <c r="F19" s="579">
        <f t="shared" si="0"/>
        <v>0</v>
      </c>
      <c r="G19" s="580" t="str">
        <f t="shared" si="1"/>
        <v/>
      </c>
      <c r="H19" s="608" t="str">
        <f>IF(ABS(D19-资产负债表!C14)&lt;0.01,"True","Wrong")</f>
        <v>True</v>
      </c>
    </row>
    <row r="20" ht="16.5" customHeight="1" spans="1:8">
      <c r="A20" s="14">
        <v>14</v>
      </c>
      <c r="B20" s="193" t="s">
        <v>681</v>
      </c>
      <c r="C20" s="548">
        <f>'3-流动汇总'!C19</f>
        <v>0</v>
      </c>
      <c r="D20" s="548">
        <f>'3-流动汇总'!D19</f>
        <v>0</v>
      </c>
      <c r="E20" s="548">
        <f>'3-流动汇总'!E19</f>
        <v>0</v>
      </c>
      <c r="F20" s="579">
        <f t="shared" si="0"/>
        <v>0</v>
      </c>
      <c r="G20" s="580" t="str">
        <f t="shared" si="1"/>
        <v/>
      </c>
      <c r="H20" s="608"/>
    </row>
    <row r="21" ht="16.5" customHeight="1" spans="1:8">
      <c r="A21" s="605">
        <v>15</v>
      </c>
      <c r="B21" s="193" t="s">
        <v>682</v>
      </c>
      <c r="C21" s="548">
        <f>'3-流动汇总'!C20</f>
        <v>0</v>
      </c>
      <c r="D21" s="548">
        <f>'3-流动汇总'!D20</f>
        <v>0</v>
      </c>
      <c r="E21" s="548">
        <f>'3-流动汇总'!E20</f>
        <v>0</v>
      </c>
      <c r="F21" s="579">
        <f t="shared" si="0"/>
        <v>0</v>
      </c>
      <c r="G21" s="580" t="str">
        <f t="shared" si="1"/>
        <v/>
      </c>
      <c r="H21" s="608"/>
    </row>
    <row r="22" ht="16.5" customHeight="1" spans="1:8">
      <c r="A22" s="605">
        <v>16</v>
      </c>
      <c r="B22" s="193" t="s">
        <v>683</v>
      </c>
      <c r="C22" s="548">
        <f>'3-流动汇总'!C21</f>
        <v>0</v>
      </c>
      <c r="D22" s="548">
        <f>'3-流动汇总'!D21</f>
        <v>0</v>
      </c>
      <c r="E22" s="548">
        <f>'3-流动汇总'!E21</f>
        <v>0</v>
      </c>
      <c r="F22" s="579">
        <f t="shared" si="0"/>
        <v>0</v>
      </c>
      <c r="G22" s="580" t="str">
        <f t="shared" si="1"/>
        <v/>
      </c>
      <c r="H22" s="608" t="str">
        <f>IF(ABS(D22-资产负债表!C15)&lt;0.01,"True","Wrong")</f>
        <v>True</v>
      </c>
    </row>
    <row r="23" ht="16.5" customHeight="1" spans="1:8">
      <c r="A23" s="605">
        <v>17</v>
      </c>
      <c r="B23" s="591" t="s">
        <v>102</v>
      </c>
      <c r="C23" s="548">
        <f>'3-流动汇总'!C22</f>
        <v>0</v>
      </c>
      <c r="D23" s="548">
        <f>'3-流动汇总'!D22</f>
        <v>0</v>
      </c>
      <c r="E23" s="548">
        <f>'3-流动汇总'!E22</f>
        <v>0</v>
      </c>
      <c r="F23" s="579">
        <f t="shared" si="0"/>
        <v>0</v>
      </c>
      <c r="G23" s="580" t="str">
        <f t="shared" si="1"/>
        <v/>
      </c>
      <c r="H23" s="608"/>
    </row>
    <row r="24" ht="16.5" customHeight="1" spans="1:8">
      <c r="A24" s="14">
        <v>18</v>
      </c>
      <c r="B24" s="591" t="s">
        <v>684</v>
      </c>
      <c r="C24" s="548">
        <f>'3-流动汇总'!C23</f>
        <v>0</v>
      </c>
      <c r="D24" s="548">
        <f>'3-流动汇总'!D23</f>
        <v>0</v>
      </c>
      <c r="E24" s="548">
        <f>'3-流动汇总'!E23</f>
        <v>0</v>
      </c>
      <c r="F24" s="579">
        <f t="shared" si="0"/>
        <v>0</v>
      </c>
      <c r="G24" s="580" t="str">
        <f t="shared" si="1"/>
        <v/>
      </c>
      <c r="H24" s="608"/>
    </row>
    <row r="25" ht="16.5" customHeight="1" spans="1:8">
      <c r="A25" s="605">
        <v>19</v>
      </c>
      <c r="B25" s="591" t="s">
        <v>685</v>
      </c>
      <c r="C25" s="548">
        <f>'3-流动汇总'!C24</f>
        <v>0</v>
      </c>
      <c r="D25" s="548">
        <f>'3-流动汇总'!D24</f>
        <v>0</v>
      </c>
      <c r="E25" s="548">
        <f>'3-流动汇总'!E24</f>
        <v>0</v>
      </c>
      <c r="F25" s="579">
        <f t="shared" si="0"/>
        <v>0</v>
      </c>
      <c r="G25" s="580" t="str">
        <f t="shared" si="1"/>
        <v/>
      </c>
      <c r="H25" s="608" t="str">
        <f>IF(ABS(D25-资产负债表!C16)&lt;0.01,"True","Wrong")</f>
        <v>True</v>
      </c>
    </row>
    <row r="26" ht="16.5" customHeight="1" spans="1:8">
      <c r="A26" s="605">
        <v>20</v>
      </c>
      <c r="B26" s="592" t="s">
        <v>311</v>
      </c>
      <c r="C26" s="548">
        <f>'3-流动汇总'!C25</f>
        <v>0</v>
      </c>
      <c r="D26" s="548">
        <f>'3-流动汇总'!D25</f>
        <v>0</v>
      </c>
      <c r="E26" s="548">
        <f>'3-流动汇总'!E25</f>
        <v>0</v>
      </c>
      <c r="F26" s="579">
        <f t="shared" si="0"/>
        <v>0</v>
      </c>
      <c r="G26" s="580" t="str">
        <f t="shared" si="1"/>
        <v/>
      </c>
      <c r="H26" s="608" t="str">
        <f>IF(ABS(D26-资产负债表!C17)&lt;0.01,"True","Wrong")</f>
        <v>True</v>
      </c>
    </row>
    <row r="27" ht="16.5" customHeight="1" spans="1:8">
      <c r="A27" s="605">
        <v>21</v>
      </c>
      <c r="B27" s="193" t="s">
        <v>628</v>
      </c>
      <c r="C27" s="548">
        <f>'3-流动汇总'!C26</f>
        <v>0</v>
      </c>
      <c r="D27" s="548">
        <f>'3-流动汇总'!D26</f>
        <v>0</v>
      </c>
      <c r="E27" s="548">
        <f>'3-流动汇总'!E26</f>
        <v>0</v>
      </c>
      <c r="F27" s="579">
        <f t="shared" si="0"/>
        <v>0</v>
      </c>
      <c r="G27" s="580" t="str">
        <f t="shared" si="1"/>
        <v/>
      </c>
      <c r="H27" s="608" t="str">
        <f>IF(ABS(D27-资产负债表!C18)&lt;0.01,"True","Wrong")</f>
        <v>True</v>
      </c>
    </row>
    <row r="28" ht="16.5" customHeight="1" spans="1:8">
      <c r="A28" s="14">
        <v>22</v>
      </c>
      <c r="B28" s="193" t="s">
        <v>315</v>
      </c>
      <c r="C28" s="548">
        <f>'3-流动汇总'!C27</f>
        <v>0</v>
      </c>
      <c r="D28" s="548">
        <f>'3-流动汇总'!D27</f>
        <v>0</v>
      </c>
      <c r="E28" s="548">
        <f>'3-流动汇总'!E27</f>
        <v>0</v>
      </c>
      <c r="F28" s="579">
        <f t="shared" si="0"/>
        <v>0</v>
      </c>
      <c r="G28" s="580" t="str">
        <f t="shared" si="1"/>
        <v/>
      </c>
      <c r="H28" s="608" t="str">
        <f>IF(ABS(D28-资产负债表!C19)&lt;0.01,"True","Wrong")</f>
        <v>True</v>
      </c>
    </row>
    <row r="29" s="600" customFormat="1" ht="16.5" customHeight="1" spans="1:8">
      <c r="A29" s="605">
        <v>23</v>
      </c>
      <c r="B29" s="606" t="s">
        <v>686</v>
      </c>
      <c r="C29" s="607" t="e">
        <f>'4-非流动资产汇总'!C47</f>
        <v>#REF!</v>
      </c>
      <c r="D29" s="607" t="e">
        <f>'4-非流动资产汇总'!D47</f>
        <v>#REF!</v>
      </c>
      <c r="E29" s="607" t="e">
        <f>'4-非流动资产汇总'!E47</f>
        <v>#REF!</v>
      </c>
      <c r="F29" s="579" t="e">
        <f t="shared" si="0"/>
        <v>#REF!</v>
      </c>
      <c r="G29" s="580" t="e">
        <f t="shared" si="1"/>
        <v>#REF!</v>
      </c>
      <c r="H29" s="608" t="e">
        <f>IF(ABS(D29-资产负债表!C40)&lt;0.01,"True","Wrong")</f>
        <v>#REF!</v>
      </c>
    </row>
    <row r="30" ht="16.5" customHeight="1" spans="1:8">
      <c r="A30" s="605">
        <v>24</v>
      </c>
      <c r="B30" s="381" t="s">
        <v>633</v>
      </c>
      <c r="C30" s="578">
        <f>'4-非流动资产汇总'!C7</f>
        <v>0</v>
      </c>
      <c r="D30" s="578">
        <f>'4-非流动资产汇总'!D7</f>
        <v>0</v>
      </c>
      <c r="E30" s="578">
        <f>'4-非流动资产汇总'!E7</f>
        <v>0</v>
      </c>
      <c r="F30" s="579">
        <f t="shared" si="0"/>
        <v>0</v>
      </c>
      <c r="G30" s="580" t="str">
        <f t="shared" si="1"/>
        <v/>
      </c>
      <c r="H30" s="608" t="str">
        <f>IF(ABS(D30-资产负债表!C22)&lt;0.01,"True","Wrong")</f>
        <v>True</v>
      </c>
    </row>
    <row r="31" ht="16.5" customHeight="1" spans="1:8">
      <c r="A31" s="605">
        <v>25</v>
      </c>
      <c r="B31" s="381" t="s">
        <v>634</v>
      </c>
      <c r="C31" s="578">
        <f>'4-非流动资产汇总'!C8</f>
        <v>0</v>
      </c>
      <c r="D31" s="578">
        <f>'4-非流动资产汇总'!D8</f>
        <v>0</v>
      </c>
      <c r="E31" s="578">
        <f>'4-非流动资产汇总'!E8</f>
        <v>0</v>
      </c>
      <c r="F31" s="579">
        <f t="shared" si="0"/>
        <v>0</v>
      </c>
      <c r="G31" s="580" t="str">
        <f t="shared" si="1"/>
        <v/>
      </c>
      <c r="H31" s="608" t="str">
        <f>IF(ABS(D31-资产负债表!C23)&lt;0.01,"True","Wrong")</f>
        <v>True</v>
      </c>
    </row>
    <row r="32" ht="16.5" customHeight="1" spans="1:8">
      <c r="A32" s="14">
        <v>26</v>
      </c>
      <c r="B32" s="382" t="s">
        <v>221</v>
      </c>
      <c r="C32" s="578">
        <f>'4-非流动资产汇总'!C9</f>
        <v>0</v>
      </c>
      <c r="D32" s="578">
        <f>'4-非流动资产汇总'!D9</f>
        <v>0</v>
      </c>
      <c r="E32" s="578">
        <f>'4-非流动资产汇总'!E9</f>
        <v>0</v>
      </c>
      <c r="F32" s="579">
        <f t="shared" si="0"/>
        <v>0</v>
      </c>
      <c r="G32" s="580" t="str">
        <f t="shared" si="1"/>
        <v/>
      </c>
      <c r="H32" s="608" t="str">
        <f>IF(ABS(D32-资产负债表!C24)&lt;0.01,"True","Wrong")</f>
        <v>True</v>
      </c>
    </row>
    <row r="33" ht="16.5" customHeight="1" spans="1:8">
      <c r="A33" s="605">
        <v>27</v>
      </c>
      <c r="B33" s="382" t="s">
        <v>687</v>
      </c>
      <c r="C33" s="578">
        <f>'4-非流动资产汇总'!C10</f>
        <v>0</v>
      </c>
      <c r="D33" s="578">
        <f>'4-非流动资产汇总'!D10</f>
        <v>0</v>
      </c>
      <c r="E33" s="578">
        <f>'4-非流动资产汇总'!E10</f>
        <v>0</v>
      </c>
      <c r="F33" s="579">
        <f t="shared" si="0"/>
        <v>0</v>
      </c>
      <c r="G33" s="580" t="str">
        <f t="shared" si="1"/>
        <v/>
      </c>
      <c r="H33" s="608"/>
    </row>
    <row r="34" ht="16.5" customHeight="1" spans="1:8">
      <c r="A34" s="605">
        <v>28</v>
      </c>
      <c r="B34" s="382" t="s">
        <v>688</v>
      </c>
      <c r="C34" s="578">
        <f>'4-非流动资产汇总'!C11</f>
        <v>0</v>
      </c>
      <c r="D34" s="578">
        <f>'4-非流动资产汇总'!D11</f>
        <v>0</v>
      </c>
      <c r="E34" s="578">
        <f>'4-非流动资产汇总'!E11</f>
        <v>0</v>
      </c>
      <c r="F34" s="579">
        <f t="shared" si="0"/>
        <v>0</v>
      </c>
      <c r="G34" s="580" t="str">
        <f t="shared" si="1"/>
        <v/>
      </c>
      <c r="H34" s="608"/>
    </row>
    <row r="35" ht="16.5" customHeight="1" spans="1:8">
      <c r="A35" s="605">
        <v>29</v>
      </c>
      <c r="B35" s="382" t="s">
        <v>689</v>
      </c>
      <c r="C35" s="578">
        <f>'4-非流动资产汇总'!C12</f>
        <v>0</v>
      </c>
      <c r="D35" s="578">
        <f>'4-非流动资产汇总'!D12</f>
        <v>0</v>
      </c>
      <c r="E35" s="578">
        <f>'4-非流动资产汇总'!E12</f>
        <v>0</v>
      </c>
      <c r="F35" s="579">
        <f t="shared" si="0"/>
        <v>0</v>
      </c>
      <c r="G35" s="580" t="str">
        <f t="shared" si="1"/>
        <v/>
      </c>
      <c r="H35" s="608" t="str">
        <f>IF(ABS(D35-资产负债表!C25)&lt;0.01,"True","Wrong")</f>
        <v>True</v>
      </c>
    </row>
    <row r="36" ht="16.5" customHeight="1" spans="1:8">
      <c r="A36" s="14">
        <v>30</v>
      </c>
      <c r="B36" s="381" t="s">
        <v>636</v>
      </c>
      <c r="C36" s="578">
        <f>'4-非流动资产汇总'!C13</f>
        <v>0</v>
      </c>
      <c r="D36" s="578">
        <f>'4-非流动资产汇总'!D13</f>
        <v>0</v>
      </c>
      <c r="E36" s="578">
        <f>'4-非流动资产汇总'!E13</f>
        <v>0</v>
      </c>
      <c r="F36" s="579">
        <f t="shared" si="0"/>
        <v>0</v>
      </c>
      <c r="G36" s="580" t="str">
        <f t="shared" si="1"/>
        <v/>
      </c>
      <c r="H36" s="608" t="str">
        <f>IF(ABS(D36-资产负债表!C26)&lt;0.01,"True","Wrong")</f>
        <v>True</v>
      </c>
    </row>
    <row r="37" ht="16.5" customHeight="1" spans="1:8">
      <c r="A37" s="605">
        <v>31</v>
      </c>
      <c r="B37" s="381" t="s">
        <v>637</v>
      </c>
      <c r="C37" s="578">
        <f>'4-非流动资产汇总'!C14</f>
        <v>0</v>
      </c>
      <c r="D37" s="578">
        <f>'4-非流动资产汇总'!D14</f>
        <v>0</v>
      </c>
      <c r="E37" s="578">
        <f>'4-非流动资产汇总'!E14</f>
        <v>0</v>
      </c>
      <c r="F37" s="579">
        <f t="shared" si="0"/>
        <v>0</v>
      </c>
      <c r="G37" s="580" t="str">
        <f t="shared" si="1"/>
        <v/>
      </c>
      <c r="H37" s="608" t="str">
        <f>IF(ABS(D37-资产负债表!C27)&lt;0.01,"True","Wrong")</f>
        <v>True</v>
      </c>
    </row>
    <row r="38" ht="16.5" customHeight="1" spans="1:8">
      <c r="A38" s="605">
        <v>32</v>
      </c>
      <c r="B38" s="382" t="s">
        <v>166</v>
      </c>
      <c r="C38" s="578">
        <f>'4-非流动资产汇总'!C15</f>
        <v>0</v>
      </c>
      <c r="D38" s="578">
        <f>'4-非流动资产汇总'!D15</f>
        <v>0</v>
      </c>
      <c r="E38" s="578">
        <f>'4-非流动资产汇总'!E15</f>
        <v>0</v>
      </c>
      <c r="F38" s="579">
        <f t="shared" si="0"/>
        <v>0</v>
      </c>
      <c r="G38" s="580" t="str">
        <f t="shared" si="1"/>
        <v/>
      </c>
      <c r="H38" s="608"/>
    </row>
    <row r="39" ht="16.5" customHeight="1" spans="1:8">
      <c r="A39" s="605">
        <v>33</v>
      </c>
      <c r="B39" s="382" t="s">
        <v>690</v>
      </c>
      <c r="C39" s="578">
        <f>'4-非流动资产汇总'!C16</f>
        <v>0</v>
      </c>
      <c r="D39" s="578">
        <f>'4-非流动资产汇总'!D16</f>
        <v>0</v>
      </c>
      <c r="E39" s="578">
        <f>'4-非流动资产汇总'!E16</f>
        <v>0</v>
      </c>
      <c r="F39" s="579">
        <f t="shared" ref="F39:F68" si="2">E39-D39</f>
        <v>0</v>
      </c>
      <c r="G39" s="580" t="str">
        <f t="shared" ref="G39:G70" si="3">IF(D39=0,"",F39/ABS(D39)*100)</f>
        <v/>
      </c>
      <c r="H39" s="608"/>
    </row>
    <row r="40" ht="16.5" customHeight="1" spans="1:8">
      <c r="A40" s="14">
        <v>34</v>
      </c>
      <c r="B40" s="382" t="s">
        <v>168</v>
      </c>
      <c r="C40" s="578">
        <f>'4-非流动资产汇总'!C17</f>
        <v>0</v>
      </c>
      <c r="D40" s="578">
        <f>'4-非流动资产汇总'!D17</f>
        <v>0</v>
      </c>
      <c r="E40" s="578">
        <f>'4-非流动资产汇总'!E17</f>
        <v>0</v>
      </c>
      <c r="F40" s="579">
        <f t="shared" si="2"/>
        <v>0</v>
      </c>
      <c r="G40" s="580" t="str">
        <f t="shared" si="3"/>
        <v/>
      </c>
      <c r="H40" s="608" t="str">
        <f>IF(ABS(D40-资产负债表!C28)&lt;0.01,"True","Wrong")</f>
        <v>True</v>
      </c>
    </row>
    <row r="41" ht="16.5" customHeight="1" spans="1:8">
      <c r="A41" s="605">
        <v>35</v>
      </c>
      <c r="B41" s="382" t="s">
        <v>691</v>
      </c>
      <c r="C41" s="578" t="e">
        <f>'4-非流动资产汇总'!C18</f>
        <v>#REF!</v>
      </c>
      <c r="D41" s="578" t="e">
        <f>'4-非流动资产汇总'!D18</f>
        <v>#REF!</v>
      </c>
      <c r="E41" s="578" t="e">
        <f>'4-非流动资产汇总'!E18</f>
        <v>#REF!</v>
      </c>
      <c r="F41" s="579" t="e">
        <f t="shared" si="2"/>
        <v>#REF!</v>
      </c>
      <c r="G41" s="580" t="e">
        <f t="shared" si="3"/>
        <v>#REF!</v>
      </c>
      <c r="H41" s="608"/>
    </row>
    <row r="42" ht="16.5" customHeight="1" spans="1:8">
      <c r="A42" s="605">
        <v>36</v>
      </c>
      <c r="B42" s="383" t="s">
        <v>692</v>
      </c>
      <c r="C42" s="578" t="e">
        <f>'4-非流动资产汇总'!C19</f>
        <v>#REF!</v>
      </c>
      <c r="D42" s="578" t="e">
        <f>'4-非流动资产汇总'!D19</f>
        <v>#REF!</v>
      </c>
      <c r="E42" s="578" t="e">
        <f>'4-非流动资产汇总'!E19</f>
        <v>#REF!</v>
      </c>
      <c r="F42" s="579" t="e">
        <f t="shared" si="2"/>
        <v>#REF!</v>
      </c>
      <c r="G42" s="580" t="e">
        <f t="shared" si="3"/>
        <v>#REF!</v>
      </c>
      <c r="H42" s="608"/>
    </row>
    <row r="43" ht="16.5" customHeight="1" spans="1:8">
      <c r="A43" s="605">
        <v>37</v>
      </c>
      <c r="B43" s="384" t="s">
        <v>693</v>
      </c>
      <c r="C43" s="578" t="e">
        <f>'4-非流动资产汇总'!C20</f>
        <v>#REF!</v>
      </c>
      <c r="D43" s="578" t="e">
        <f>'4-非流动资产汇总'!D20</f>
        <v>#REF!</v>
      </c>
      <c r="E43" s="578" t="e">
        <f>'4-非流动资产汇总'!E20</f>
        <v>#REF!</v>
      </c>
      <c r="F43" s="579" t="e">
        <f t="shared" si="2"/>
        <v>#REF!</v>
      </c>
      <c r="G43" s="580" t="e">
        <f t="shared" si="3"/>
        <v>#REF!</v>
      </c>
      <c r="H43" s="608"/>
    </row>
    <row r="44" ht="16.5" customHeight="1" spans="1:8">
      <c r="A44" s="14">
        <v>38</v>
      </c>
      <c r="B44" s="384" t="s">
        <v>694</v>
      </c>
      <c r="C44" s="578" t="e">
        <f>'4-非流动资产汇总'!C21</f>
        <v>#REF!</v>
      </c>
      <c r="D44" s="578" t="e">
        <f>'4-非流动资产汇总'!D21</f>
        <v>#REF!</v>
      </c>
      <c r="E44" s="578" t="e">
        <f>'4-非流动资产汇总'!E21</f>
        <v>#REF!</v>
      </c>
      <c r="F44" s="579" t="e">
        <f t="shared" si="2"/>
        <v>#REF!</v>
      </c>
      <c r="G44" s="580" t="e">
        <f t="shared" si="3"/>
        <v>#REF!</v>
      </c>
      <c r="H44" s="608"/>
    </row>
    <row r="45" ht="16.5" customHeight="1" spans="1:8">
      <c r="A45" s="605">
        <v>39</v>
      </c>
      <c r="B45" s="385" t="s">
        <v>695</v>
      </c>
      <c r="C45" s="578" t="e">
        <f>'4-非流动资产汇总'!C22</f>
        <v>#REF!</v>
      </c>
      <c r="D45" s="578" t="e">
        <f>'4-非流动资产汇总'!D22</f>
        <v>#REF!</v>
      </c>
      <c r="E45" s="578" t="e">
        <f>'4-非流动资产汇总'!E22</f>
        <v>#REF!</v>
      </c>
      <c r="F45" s="579" t="e">
        <f t="shared" si="2"/>
        <v>#REF!</v>
      </c>
      <c r="G45" s="580" t="e">
        <f t="shared" si="3"/>
        <v>#REF!</v>
      </c>
      <c r="H45" s="608"/>
    </row>
    <row r="46" ht="16.5" customHeight="1" spans="1:8">
      <c r="A46" s="605">
        <v>40</v>
      </c>
      <c r="B46" s="383" t="s">
        <v>696</v>
      </c>
      <c r="C46" s="578" t="e">
        <f>'4-非流动资产汇总'!C23</f>
        <v>#REF!</v>
      </c>
      <c r="D46" s="578" t="e">
        <f>'4-非流动资产汇总'!D23</f>
        <v>#REF!</v>
      </c>
      <c r="E46" s="578" t="e">
        <f>'4-非流动资产汇总'!E23</f>
        <v>#REF!</v>
      </c>
      <c r="F46" s="579" t="e">
        <f t="shared" si="2"/>
        <v>#REF!</v>
      </c>
      <c r="G46" s="580" t="e">
        <f t="shared" si="3"/>
        <v>#REF!</v>
      </c>
      <c r="H46" s="608"/>
    </row>
    <row r="47" ht="16.5" customHeight="1" spans="1:8">
      <c r="A47" s="605">
        <v>41</v>
      </c>
      <c r="B47" s="383" t="s">
        <v>692</v>
      </c>
      <c r="C47" s="578" t="e">
        <f>'4-非流动资产汇总'!C24</f>
        <v>#REF!</v>
      </c>
      <c r="D47" s="578" t="e">
        <f>'4-非流动资产汇总'!D24</f>
        <v>#REF!</v>
      </c>
      <c r="E47" s="578" t="e">
        <f>'4-非流动资产汇总'!E24</f>
        <v>#REF!</v>
      </c>
      <c r="F47" s="579" t="e">
        <f t="shared" si="2"/>
        <v>#REF!</v>
      </c>
      <c r="G47" s="580" t="e">
        <f t="shared" si="3"/>
        <v>#REF!</v>
      </c>
      <c r="H47" s="608"/>
    </row>
    <row r="48" ht="16.5" customHeight="1" spans="1:8">
      <c r="A48" s="14">
        <v>42</v>
      </c>
      <c r="B48" s="384" t="s">
        <v>693</v>
      </c>
      <c r="C48" s="578" t="e">
        <f>'4-非流动资产汇总'!C25</f>
        <v>#REF!</v>
      </c>
      <c r="D48" s="578" t="e">
        <f>'4-非流动资产汇总'!D25</f>
        <v>#REF!</v>
      </c>
      <c r="E48" s="578" t="e">
        <f>'4-非流动资产汇总'!E25</f>
        <v>#REF!</v>
      </c>
      <c r="F48" s="579" t="e">
        <f t="shared" si="2"/>
        <v>#REF!</v>
      </c>
      <c r="G48" s="580" t="e">
        <f t="shared" si="3"/>
        <v>#REF!</v>
      </c>
      <c r="H48" s="608"/>
    </row>
    <row r="49" ht="16.5" customHeight="1" spans="1:8">
      <c r="A49" s="605">
        <v>43</v>
      </c>
      <c r="B49" s="384" t="s">
        <v>694</v>
      </c>
      <c r="C49" s="578" t="e">
        <f>'4-非流动资产汇总'!C26</f>
        <v>#REF!</v>
      </c>
      <c r="D49" s="578" t="e">
        <f>'4-非流动资产汇总'!D26</f>
        <v>#REF!</v>
      </c>
      <c r="E49" s="578" t="e">
        <f>'4-非流动资产汇总'!E26</f>
        <v>#REF!</v>
      </c>
      <c r="F49" s="579" t="e">
        <f t="shared" si="2"/>
        <v>#REF!</v>
      </c>
      <c r="G49" s="580" t="e">
        <f t="shared" si="3"/>
        <v>#REF!</v>
      </c>
      <c r="H49" s="608"/>
    </row>
    <row r="50" ht="16.5" customHeight="1" spans="1:8">
      <c r="A50" s="605">
        <v>44</v>
      </c>
      <c r="B50" s="385" t="s">
        <v>697</v>
      </c>
      <c r="C50" s="578" t="e">
        <f>'4-非流动资产汇总'!C27</f>
        <v>#REF!</v>
      </c>
      <c r="D50" s="578" t="e">
        <f>'4-非流动资产汇总'!D27</f>
        <v>#REF!</v>
      </c>
      <c r="E50" s="578">
        <f>'4-非流动资产汇总'!E27</f>
        <v>0</v>
      </c>
      <c r="F50" s="579" t="e">
        <f t="shared" si="2"/>
        <v>#REF!</v>
      </c>
      <c r="G50" s="580" t="e">
        <f t="shared" si="3"/>
        <v>#REF!</v>
      </c>
      <c r="H50" s="608"/>
    </row>
    <row r="51" ht="16.5" customHeight="1" spans="1:8">
      <c r="A51" s="605">
        <v>45</v>
      </c>
      <c r="B51" s="383" t="s">
        <v>184</v>
      </c>
      <c r="C51" s="578" t="e">
        <f>'4-非流动资产汇总'!C28</f>
        <v>#REF!</v>
      </c>
      <c r="D51" s="578" t="e">
        <f>'4-非流动资产汇总'!D28</f>
        <v>#REF!</v>
      </c>
      <c r="E51" s="578" t="e">
        <f>'4-非流动资产汇总'!E28</f>
        <v>#REF!</v>
      </c>
      <c r="F51" s="579" t="e">
        <f t="shared" si="2"/>
        <v>#REF!</v>
      </c>
      <c r="G51" s="580" t="e">
        <f t="shared" si="3"/>
        <v>#REF!</v>
      </c>
      <c r="H51" s="608" t="e">
        <f>IF(ABS(D51-资产负债表!C29)&lt;0.01,"True","Wrong")</f>
        <v>#REF!</v>
      </c>
    </row>
    <row r="52" ht="16.5" customHeight="1" spans="1:8">
      <c r="A52" s="14">
        <v>46</v>
      </c>
      <c r="B52" s="382" t="s">
        <v>88</v>
      </c>
      <c r="C52" s="578">
        <f>'4-非流动资产汇总'!C29</f>
        <v>0</v>
      </c>
      <c r="D52" s="578">
        <f>'4-非流动资产汇总'!D29</f>
        <v>0</v>
      </c>
      <c r="E52" s="578">
        <f>'4-非流动资产汇总'!E29</f>
        <v>0</v>
      </c>
      <c r="F52" s="579">
        <f t="shared" si="2"/>
        <v>0</v>
      </c>
      <c r="G52" s="580" t="str">
        <f t="shared" si="3"/>
        <v/>
      </c>
      <c r="H52" s="608" t="str">
        <f>IF(ABS(D52-资产负债表!C30)&lt;0.01,"True","Wrong")</f>
        <v>True</v>
      </c>
    </row>
    <row r="53" ht="16.5" customHeight="1" spans="1:8">
      <c r="A53" s="605">
        <v>47</v>
      </c>
      <c r="B53" s="382" t="s">
        <v>89</v>
      </c>
      <c r="C53" s="578">
        <f>'4-非流动资产汇总'!C30</f>
        <v>0</v>
      </c>
      <c r="D53" s="578">
        <f>'4-非流动资产汇总'!D30</f>
        <v>0</v>
      </c>
      <c r="E53" s="578">
        <f>'4-非流动资产汇总'!E30</f>
        <v>0</v>
      </c>
      <c r="F53" s="579">
        <f t="shared" si="2"/>
        <v>0</v>
      </c>
      <c r="G53" s="580" t="str">
        <f t="shared" si="3"/>
        <v/>
      </c>
      <c r="H53" s="608" t="str">
        <f>IF(ABS(D53-资产负债表!C31)&lt;0.01,"True","Wrong")</f>
        <v>True</v>
      </c>
    </row>
    <row r="54" ht="16.5" customHeight="1" spans="1:8">
      <c r="A54" s="605">
        <v>48</v>
      </c>
      <c r="B54" s="382" t="s">
        <v>698</v>
      </c>
      <c r="C54" s="578">
        <f>'4-非流动资产汇总'!C31</f>
        <v>0</v>
      </c>
      <c r="D54" s="578">
        <f>'4-非流动资产汇总'!D31</f>
        <v>0</v>
      </c>
      <c r="E54" s="578">
        <f>'4-非流动资产汇总'!E31</f>
        <v>0</v>
      </c>
      <c r="F54" s="579">
        <f t="shared" si="2"/>
        <v>0</v>
      </c>
      <c r="G54" s="580" t="str">
        <f t="shared" si="3"/>
        <v/>
      </c>
      <c r="H54" s="608"/>
    </row>
    <row r="55" ht="16.5" customHeight="1" spans="1:8">
      <c r="A55" s="605">
        <v>49</v>
      </c>
      <c r="B55" s="382" t="s">
        <v>699</v>
      </c>
      <c r="C55" s="578">
        <f>'4-非流动资产汇总'!C32</f>
        <v>0</v>
      </c>
      <c r="D55" s="578">
        <f>'4-非流动资产汇总'!D32</f>
        <v>0</v>
      </c>
      <c r="E55" s="578">
        <f>'4-非流动资产汇总'!E32</f>
        <v>0</v>
      </c>
      <c r="F55" s="579">
        <f t="shared" si="2"/>
        <v>0</v>
      </c>
      <c r="G55" s="580" t="str">
        <f t="shared" si="3"/>
        <v/>
      </c>
      <c r="H55" s="608"/>
    </row>
    <row r="56" ht="16.5" customHeight="1" spans="1:8">
      <c r="A56" s="14">
        <v>50</v>
      </c>
      <c r="B56" s="382" t="s">
        <v>204</v>
      </c>
      <c r="C56" s="578">
        <f>'4-非流动资产汇总'!C33</f>
        <v>0</v>
      </c>
      <c r="D56" s="578">
        <f>'4-非流动资产汇总'!D33</f>
        <v>0</v>
      </c>
      <c r="E56" s="578">
        <f>'4-非流动资产汇总'!E33</f>
        <v>0</v>
      </c>
      <c r="F56" s="579">
        <f t="shared" si="2"/>
        <v>0</v>
      </c>
      <c r="G56" s="580" t="str">
        <f t="shared" si="3"/>
        <v/>
      </c>
      <c r="H56" s="608" t="str">
        <f>IF(ABS(D56-资产负债表!C32)&lt;0.01,"True","Wrong")</f>
        <v>True</v>
      </c>
    </row>
    <row r="57" ht="16.5" customHeight="1" spans="1:8">
      <c r="A57" s="605">
        <v>51</v>
      </c>
      <c r="B57" s="381" t="s">
        <v>225</v>
      </c>
      <c r="C57" s="578">
        <f>'4-非流动资产汇总'!C34</f>
        <v>0</v>
      </c>
      <c r="D57" s="578">
        <f>'4-非流动资产汇总'!D34</f>
        <v>0</v>
      </c>
      <c r="E57" s="578">
        <f>'4-非流动资产汇总'!E34</f>
        <v>0</v>
      </c>
      <c r="F57" s="579">
        <f t="shared" si="2"/>
        <v>0</v>
      </c>
      <c r="G57" s="580" t="str">
        <f t="shared" si="3"/>
        <v/>
      </c>
      <c r="H57" s="608" t="str">
        <f>IF(ABS(D57-资产负债表!C33)&lt;0.01,"True","Wrong")</f>
        <v>True</v>
      </c>
    </row>
    <row r="58" ht="16.5" customHeight="1" spans="1:8">
      <c r="A58" s="605">
        <v>52</v>
      </c>
      <c r="B58" s="382" t="s">
        <v>198</v>
      </c>
      <c r="C58" s="578">
        <f>'4-非流动资产汇总'!C35</f>
        <v>0</v>
      </c>
      <c r="D58" s="578">
        <f>'4-非流动资产汇总'!D35</f>
        <v>0</v>
      </c>
      <c r="E58" s="578">
        <f>'4-非流动资产汇总'!E35</f>
        <v>0</v>
      </c>
      <c r="F58" s="579">
        <f t="shared" si="2"/>
        <v>0</v>
      </c>
      <c r="G58" s="580" t="str">
        <f t="shared" si="3"/>
        <v/>
      </c>
      <c r="H58" s="608"/>
    </row>
    <row r="59" ht="16.5" customHeight="1" spans="1:8">
      <c r="A59" s="605">
        <v>53</v>
      </c>
      <c r="B59" s="382" t="s">
        <v>199</v>
      </c>
      <c r="C59" s="578">
        <f>'4-非流动资产汇总'!C36</f>
        <v>0</v>
      </c>
      <c r="D59" s="578">
        <f>'4-非流动资产汇总'!D36</f>
        <v>0</v>
      </c>
      <c r="E59" s="578">
        <f>'4-非流动资产汇总'!E36</f>
        <v>0</v>
      </c>
      <c r="F59" s="579">
        <f t="shared" si="2"/>
        <v>0</v>
      </c>
      <c r="G59" s="580" t="str">
        <f t="shared" si="3"/>
        <v/>
      </c>
      <c r="H59" s="608"/>
    </row>
    <row r="60" ht="16.5" customHeight="1" spans="1:8">
      <c r="A60" s="14">
        <v>54</v>
      </c>
      <c r="B60" s="382" t="s">
        <v>700</v>
      </c>
      <c r="C60" s="578">
        <f>'4-非流动资产汇总'!C37</f>
        <v>0</v>
      </c>
      <c r="D60" s="578">
        <f>'4-非流动资产汇总'!D37</f>
        <v>0</v>
      </c>
      <c r="E60" s="578">
        <f>'4-非流动资产汇总'!E37</f>
        <v>0</v>
      </c>
      <c r="F60" s="579">
        <f t="shared" si="2"/>
        <v>0</v>
      </c>
      <c r="G60" s="580" t="str">
        <f t="shared" si="3"/>
        <v/>
      </c>
      <c r="H60" s="608"/>
    </row>
    <row r="61" ht="16.5" customHeight="1" spans="1:8">
      <c r="A61" s="605">
        <v>55</v>
      </c>
      <c r="B61" s="382" t="s">
        <v>201</v>
      </c>
      <c r="C61" s="578">
        <f>'4-非流动资产汇总'!C38</f>
        <v>0</v>
      </c>
      <c r="D61" s="578">
        <f>'4-非流动资产汇总'!D38</f>
        <v>0</v>
      </c>
      <c r="E61" s="578">
        <f>'4-非流动资产汇总'!E38</f>
        <v>0</v>
      </c>
      <c r="F61" s="579">
        <f t="shared" si="2"/>
        <v>0</v>
      </c>
      <c r="G61" s="580" t="str">
        <f t="shared" si="3"/>
        <v/>
      </c>
      <c r="H61" s="608" t="str">
        <f>IF(ABS(D61-资产负债表!C34)&lt;0.01,"True","Wrong")</f>
        <v>True</v>
      </c>
    </row>
    <row r="62" ht="16.5" customHeight="1" spans="1:8">
      <c r="A62" s="605">
        <v>56</v>
      </c>
      <c r="B62" s="382" t="s">
        <v>329</v>
      </c>
      <c r="C62" s="578">
        <f>'4-非流动资产汇总'!C39</f>
        <v>0</v>
      </c>
      <c r="D62" s="578">
        <f>'4-非流动资产汇总'!D39</f>
        <v>0</v>
      </c>
      <c r="E62" s="578">
        <f>'4-非流动资产汇总'!E39</f>
        <v>0</v>
      </c>
      <c r="F62" s="579">
        <f t="shared" si="2"/>
        <v>0</v>
      </c>
      <c r="G62" s="580" t="str">
        <f t="shared" si="3"/>
        <v/>
      </c>
      <c r="H62" s="608" t="str">
        <f>IF(ABS(D62-资产负债表!C35)&lt;0.01,"True","Wrong")</f>
        <v>True</v>
      </c>
    </row>
    <row r="63" ht="16.5" customHeight="1" spans="1:8">
      <c r="A63" s="605">
        <v>57</v>
      </c>
      <c r="B63" s="382" t="s">
        <v>330</v>
      </c>
      <c r="C63" s="578">
        <f>'4-非流动资产汇总'!C40</f>
        <v>0</v>
      </c>
      <c r="D63" s="578">
        <f>'4-非流动资产汇总'!D40</f>
        <v>0</v>
      </c>
      <c r="E63" s="578">
        <f>'4-非流动资产汇总'!E40</f>
        <v>0</v>
      </c>
      <c r="F63" s="579">
        <f t="shared" si="2"/>
        <v>0</v>
      </c>
      <c r="G63" s="580" t="str">
        <f t="shared" si="3"/>
        <v/>
      </c>
      <c r="H63" s="608" t="str">
        <f>IF(ABS(D63-资产负债表!C36)&lt;0.01,"True","Wrong")</f>
        <v>True</v>
      </c>
    </row>
    <row r="64" ht="16.5" customHeight="1" spans="1:8">
      <c r="A64" s="14">
        <v>58</v>
      </c>
      <c r="B64" s="382" t="s">
        <v>227</v>
      </c>
      <c r="C64" s="578">
        <f>'4-非流动资产汇总'!C41</f>
        <v>0</v>
      </c>
      <c r="D64" s="578">
        <f>'4-非流动资产汇总'!D41</f>
        <v>0</v>
      </c>
      <c r="E64" s="578">
        <f>'4-非流动资产汇总'!E41</f>
        <v>0</v>
      </c>
      <c r="F64" s="579">
        <f t="shared" si="2"/>
        <v>0</v>
      </c>
      <c r="G64" s="580" t="str">
        <f t="shared" si="3"/>
        <v/>
      </c>
      <c r="H64" s="608" t="str">
        <f>IF(ABS(D64-资产负债表!C37)&lt;0.01,"True","Wrong")</f>
        <v>True</v>
      </c>
    </row>
    <row r="65" ht="16.5" customHeight="1" spans="1:8">
      <c r="A65" s="605">
        <v>59</v>
      </c>
      <c r="B65" s="382" t="s">
        <v>228</v>
      </c>
      <c r="C65" s="578">
        <f>'4-非流动资产汇总'!C42</f>
        <v>0</v>
      </c>
      <c r="D65" s="578">
        <f>'4-非流动资产汇总'!D42</f>
        <v>0</v>
      </c>
      <c r="E65" s="578">
        <f>'4-非流动资产汇总'!E42</f>
        <v>0</v>
      </c>
      <c r="F65" s="579">
        <f t="shared" si="2"/>
        <v>0</v>
      </c>
      <c r="G65" s="580" t="str">
        <f t="shared" si="3"/>
        <v/>
      </c>
      <c r="H65" s="608" t="str">
        <f>IF(ABS(D65-资产负债表!C38)&lt;0.01,"True","Wrong")</f>
        <v>True</v>
      </c>
    </row>
    <row r="66" ht="16.5" customHeight="1" spans="1:8">
      <c r="A66" s="605">
        <v>60</v>
      </c>
      <c r="B66" s="382" t="s">
        <v>332</v>
      </c>
      <c r="C66" s="578">
        <f>'4-非流动资产汇总'!C43</f>
        <v>0</v>
      </c>
      <c r="D66" s="578">
        <f>'4-非流动资产汇总'!D43</f>
        <v>0</v>
      </c>
      <c r="E66" s="578">
        <f>'4-非流动资产汇总'!E43</f>
        <v>0</v>
      </c>
      <c r="F66" s="579">
        <f t="shared" si="2"/>
        <v>0</v>
      </c>
      <c r="G66" s="580" t="str">
        <f t="shared" si="3"/>
        <v/>
      </c>
      <c r="H66" s="608" t="str">
        <f>IF(ABS(D66-资产负债表!C39)&lt;0.01,"True","Wrong")</f>
        <v>True</v>
      </c>
    </row>
    <row r="67" s="600" customFormat="1" ht="16.5" customHeight="1" spans="1:8">
      <c r="A67" s="605">
        <v>61</v>
      </c>
      <c r="B67" s="609" t="s">
        <v>701</v>
      </c>
      <c r="C67" s="607" t="e">
        <f>C7+C29</f>
        <v>#REF!</v>
      </c>
      <c r="D67" s="607" t="e">
        <f t="shared" ref="D67:E67" si="4">D7+D29</f>
        <v>#REF!</v>
      </c>
      <c r="E67" s="607" t="e">
        <f t="shared" si="4"/>
        <v>#REF!</v>
      </c>
      <c r="F67" s="610" t="e">
        <f t="shared" si="2"/>
        <v>#REF!</v>
      </c>
      <c r="G67" s="580" t="e">
        <f t="shared" si="3"/>
        <v>#REF!</v>
      </c>
      <c r="H67" s="608" t="e">
        <f>IF(ABS(D67-资产负债表!C41)&lt;0.01,"True","Wrong")</f>
        <v>#REF!</v>
      </c>
    </row>
    <row r="68" s="600" customFormat="1" ht="16.5" customHeight="1" spans="1:8">
      <c r="A68" s="14">
        <v>62</v>
      </c>
      <c r="B68" s="609" t="s">
        <v>702</v>
      </c>
      <c r="C68" s="607">
        <f>'5-流动负债汇总'!C29</f>
        <v>0</v>
      </c>
      <c r="D68" s="607">
        <f>'5-流动负债汇总'!D29</f>
        <v>0</v>
      </c>
      <c r="E68" s="607">
        <f>'5-流动负债汇总'!E29</f>
        <v>0</v>
      </c>
      <c r="F68" s="610">
        <f t="shared" si="2"/>
        <v>0</v>
      </c>
      <c r="G68" s="580" t="str">
        <f t="shared" si="3"/>
        <v/>
      </c>
      <c r="H68" s="608" t="str">
        <f>IF(ABS(D68-资产负债表!F20)&lt;0.01,"True","Wrong")</f>
        <v>True</v>
      </c>
    </row>
    <row r="69" ht="16.5" customHeight="1" spans="1:8">
      <c r="A69" s="605">
        <v>63</v>
      </c>
      <c r="B69" s="52" t="s">
        <v>282</v>
      </c>
      <c r="C69" s="578">
        <f>'5-流动负债汇总'!C7</f>
        <v>0</v>
      </c>
      <c r="D69" s="578">
        <f>'5-流动负债汇总'!D7</f>
        <v>0</v>
      </c>
      <c r="E69" s="578">
        <f>'5-流动负债汇总'!E7</f>
        <v>0</v>
      </c>
      <c r="F69" s="578">
        <f>'5-流动负债汇总'!F7</f>
        <v>0</v>
      </c>
      <c r="G69" s="580" t="str">
        <f t="shared" si="3"/>
        <v/>
      </c>
      <c r="H69" s="608" t="str">
        <f>IF(ABS(D69-资产负债表!F7)&lt;0.01,"True","Wrong")</f>
        <v>True</v>
      </c>
    </row>
    <row r="70" ht="16.5" customHeight="1" spans="1:8">
      <c r="A70" s="605">
        <v>64</v>
      </c>
      <c r="B70" s="52" t="s">
        <v>283</v>
      </c>
      <c r="C70" s="578">
        <f>'5-流动负债汇总'!C8</f>
        <v>0</v>
      </c>
      <c r="D70" s="578">
        <f>'5-流动负债汇总'!D8</f>
        <v>0</v>
      </c>
      <c r="E70" s="578">
        <f>'5-流动负债汇总'!E8</f>
        <v>0</v>
      </c>
      <c r="F70" s="578">
        <f>'5-流动负债汇总'!F8</f>
        <v>0</v>
      </c>
      <c r="G70" s="580" t="str">
        <f t="shared" si="3"/>
        <v/>
      </c>
      <c r="H70" s="608" t="str">
        <f>IF(ABS(D70-资产负债表!F8)&lt;0.01,"True","Wrong")</f>
        <v>True</v>
      </c>
    </row>
    <row r="71" ht="16.5" customHeight="1" spans="1:8">
      <c r="A71" s="605">
        <v>65</v>
      </c>
      <c r="B71" s="52" t="s">
        <v>624</v>
      </c>
      <c r="C71" s="578">
        <f>'5-流动负债汇总'!C9</f>
        <v>0</v>
      </c>
      <c r="D71" s="578">
        <f>'5-流动负债汇总'!D9</f>
        <v>0</v>
      </c>
      <c r="E71" s="578">
        <f>'5-流动负债汇总'!E9</f>
        <v>0</v>
      </c>
      <c r="F71" s="578">
        <f>'5-流动负债汇总'!F9</f>
        <v>0</v>
      </c>
      <c r="G71" s="580" t="str">
        <f t="shared" ref="G71:G92" si="5">IF(D71=0,"",F71/ABS(D71)*100)</f>
        <v/>
      </c>
      <c r="H71" s="608" t="str">
        <f>IF(ABS(D71-资产负债表!F9)&lt;0.01,"True","Wrong")</f>
        <v>True</v>
      </c>
    </row>
    <row r="72" ht="16.5" customHeight="1" spans="1:8">
      <c r="A72" s="14">
        <v>66</v>
      </c>
      <c r="B72" s="52" t="s">
        <v>284</v>
      </c>
      <c r="C72" s="578">
        <f>'5-流动负债汇总'!C10</f>
        <v>0</v>
      </c>
      <c r="D72" s="578">
        <f>'5-流动负债汇总'!D10</f>
        <v>0</v>
      </c>
      <c r="E72" s="578">
        <f>'5-流动负债汇总'!E10</f>
        <v>0</v>
      </c>
      <c r="F72" s="578">
        <f>'5-流动负债汇总'!F10</f>
        <v>0</v>
      </c>
      <c r="G72" s="580" t="str">
        <f t="shared" si="5"/>
        <v/>
      </c>
      <c r="H72" s="608" t="str">
        <f>IF(ABS(D72-资产负债表!F10)&lt;0.01,"True","Wrong")</f>
        <v>True</v>
      </c>
    </row>
    <row r="73" ht="16.5" customHeight="1" spans="1:8">
      <c r="A73" s="605">
        <v>67</v>
      </c>
      <c r="B73" s="52" t="s">
        <v>287</v>
      </c>
      <c r="C73" s="578">
        <f>'5-流动负债汇总'!C11</f>
        <v>0</v>
      </c>
      <c r="D73" s="578">
        <f>'5-流动负债汇总'!D11</f>
        <v>0</v>
      </c>
      <c r="E73" s="578">
        <f>'5-流动负债汇总'!E11</f>
        <v>0</v>
      </c>
      <c r="F73" s="578">
        <f>'5-流动负债汇总'!F11</f>
        <v>0</v>
      </c>
      <c r="G73" s="580" t="str">
        <f t="shared" si="5"/>
        <v/>
      </c>
      <c r="H73" s="608" t="str">
        <f>IF(ABS(D73-资产负债表!F11)&lt;0.01,"True","Wrong")</f>
        <v>True</v>
      </c>
    </row>
    <row r="74" ht="16.5" customHeight="1" spans="1:8">
      <c r="A74" s="605">
        <v>68</v>
      </c>
      <c r="B74" s="52" t="s">
        <v>289</v>
      </c>
      <c r="C74" s="578">
        <f>'5-流动负债汇总'!C12</f>
        <v>0</v>
      </c>
      <c r="D74" s="578">
        <f>'5-流动负债汇总'!D12</f>
        <v>0</v>
      </c>
      <c r="E74" s="578">
        <f>'5-流动负债汇总'!E12</f>
        <v>0</v>
      </c>
      <c r="F74" s="578">
        <f>'5-流动负债汇总'!F12</f>
        <v>0</v>
      </c>
      <c r="G74" s="580" t="str">
        <f t="shared" si="5"/>
        <v/>
      </c>
      <c r="H74" s="608" t="str">
        <f>IF(ABS(D74-资产负债表!F12)&lt;0.01,"True","Wrong")</f>
        <v>True</v>
      </c>
    </row>
    <row r="75" ht="16.5" customHeight="1" spans="1:8">
      <c r="A75" s="605">
        <v>69</v>
      </c>
      <c r="B75" s="52" t="s">
        <v>625</v>
      </c>
      <c r="C75" s="578">
        <f>'5-流动负债汇总'!C13</f>
        <v>0</v>
      </c>
      <c r="D75" s="578">
        <f>'5-流动负债汇总'!D13</f>
        <v>0</v>
      </c>
      <c r="E75" s="578">
        <f>'5-流动负债汇总'!E13</f>
        <v>0</v>
      </c>
      <c r="F75" s="578">
        <f>'5-流动负债汇总'!F13</f>
        <v>0</v>
      </c>
      <c r="G75" s="580" t="str">
        <f t="shared" si="5"/>
        <v/>
      </c>
      <c r="H75" s="608" t="str">
        <f>IF(ABS(D75-资产负债表!F13)&lt;0.01,"True","Wrong")</f>
        <v>True</v>
      </c>
    </row>
    <row r="76" ht="16.5" customHeight="1" spans="1:8">
      <c r="A76" s="14">
        <v>70</v>
      </c>
      <c r="B76" s="52" t="s">
        <v>626</v>
      </c>
      <c r="C76" s="578">
        <f>'5-流动负债汇总'!C14</f>
        <v>0</v>
      </c>
      <c r="D76" s="578">
        <f>'5-流动负债汇总'!D14</f>
        <v>0</v>
      </c>
      <c r="E76" s="578">
        <f>'5-流动负债汇总'!E14</f>
        <v>0</v>
      </c>
      <c r="F76" s="578">
        <f>'5-流动负债汇总'!F14</f>
        <v>0</v>
      </c>
      <c r="G76" s="580" t="str">
        <f t="shared" si="5"/>
        <v/>
      </c>
      <c r="H76" s="608" t="str">
        <f>IF(ABS(D76-资产负债表!F14)&lt;0.01,"True","Wrong")</f>
        <v>True</v>
      </c>
    </row>
    <row r="77" ht="16.5" customHeight="1" spans="1:8">
      <c r="A77" s="605">
        <v>71</v>
      </c>
      <c r="B77" s="52" t="s">
        <v>295</v>
      </c>
      <c r="C77" s="578">
        <f>'5-流动负债汇总'!C15</f>
        <v>0</v>
      </c>
      <c r="D77" s="578">
        <f>'5-流动负债汇总'!D15</f>
        <v>0</v>
      </c>
      <c r="E77" s="578">
        <f>'5-流动负债汇总'!E15</f>
        <v>0</v>
      </c>
      <c r="F77" s="578">
        <f>'5-流动负债汇总'!F15</f>
        <v>0</v>
      </c>
      <c r="G77" s="580" t="str">
        <f t="shared" si="5"/>
        <v/>
      </c>
      <c r="H77" s="608" t="str">
        <f>IF(ABS(D77-资产负债表!F15)&lt;0.01,"True","Wrong")</f>
        <v>True</v>
      </c>
    </row>
    <row r="78" ht="16.5" customHeight="1" spans="1:8">
      <c r="A78" s="605">
        <v>72</v>
      </c>
      <c r="B78" s="52" t="s">
        <v>301</v>
      </c>
      <c r="C78" s="578">
        <f>'5-流动负债汇总'!C16</f>
        <v>0</v>
      </c>
      <c r="D78" s="578">
        <f>'5-流动负债汇总'!D16</f>
        <v>0</v>
      </c>
      <c r="E78" s="578">
        <f>'5-流动负债汇总'!E16</f>
        <v>0</v>
      </c>
      <c r="F78" s="578">
        <f>'5-流动负债汇总'!F16</f>
        <v>0</v>
      </c>
      <c r="G78" s="580" t="str">
        <f t="shared" si="5"/>
        <v/>
      </c>
      <c r="H78" s="608" t="str">
        <f>IF(ABS(D78-资产负债表!F16)&lt;0.01,"True","Wrong")</f>
        <v>True</v>
      </c>
    </row>
    <row r="79" ht="16.5" customHeight="1" spans="1:8">
      <c r="A79" s="605">
        <v>73</v>
      </c>
      <c r="B79" s="52" t="s">
        <v>627</v>
      </c>
      <c r="C79" s="578">
        <f>'5-流动负债汇总'!C17</f>
        <v>0</v>
      </c>
      <c r="D79" s="578">
        <f>'5-流动负债汇总'!D17</f>
        <v>0</v>
      </c>
      <c r="E79" s="578">
        <f>'5-流动负债汇总'!E17</f>
        <v>0</v>
      </c>
      <c r="F79" s="578">
        <f>'5-流动负债汇总'!F17</f>
        <v>0</v>
      </c>
      <c r="G79" s="580" t="str">
        <f t="shared" si="5"/>
        <v/>
      </c>
      <c r="H79" s="608" t="str">
        <f>IF(ABS(D79-资产负债表!F17)&lt;0.01,"True","Wrong")</f>
        <v>True</v>
      </c>
    </row>
    <row r="80" ht="16.5" customHeight="1" spans="1:8">
      <c r="A80" s="14">
        <v>74</v>
      </c>
      <c r="B80" s="52" t="s">
        <v>302</v>
      </c>
      <c r="C80" s="578">
        <f>'5-流动负债汇总'!C18</f>
        <v>0</v>
      </c>
      <c r="D80" s="578">
        <f>'5-流动负债汇总'!D18</f>
        <v>0</v>
      </c>
      <c r="E80" s="578">
        <f>'5-流动负债汇总'!E18</f>
        <v>0</v>
      </c>
      <c r="F80" s="578">
        <f>'5-流动负债汇总'!F18</f>
        <v>0</v>
      </c>
      <c r="G80" s="580" t="str">
        <f t="shared" si="5"/>
        <v/>
      </c>
      <c r="H80" s="608" t="str">
        <f>IF(ABS(D80-资产负债表!F18)&lt;0.01,"True","Wrong")</f>
        <v>True</v>
      </c>
    </row>
    <row r="81" ht="16.5" customHeight="1" spans="1:8">
      <c r="A81" s="605">
        <v>75</v>
      </c>
      <c r="B81" s="52" t="s">
        <v>303</v>
      </c>
      <c r="C81" s="578">
        <f>'5-流动负债汇总'!C19</f>
        <v>0</v>
      </c>
      <c r="D81" s="578">
        <f>'5-流动负债汇总'!D19</f>
        <v>0</v>
      </c>
      <c r="E81" s="578">
        <f>'5-流动负债汇总'!E19</f>
        <v>0</v>
      </c>
      <c r="F81" s="578">
        <f>'5-流动负债汇总'!F19</f>
        <v>0</v>
      </c>
      <c r="G81" s="580" t="str">
        <f t="shared" si="5"/>
        <v/>
      </c>
      <c r="H81" s="608" t="str">
        <f>IF(ABS(D81-资产负债表!F19)&lt;0.01,"True","Wrong")</f>
        <v>True</v>
      </c>
    </row>
    <row r="82" s="600" customFormat="1" ht="16.5" customHeight="1" spans="1:8">
      <c r="A82" s="605">
        <v>76</v>
      </c>
      <c r="B82" s="609" t="s">
        <v>703</v>
      </c>
      <c r="C82" s="607">
        <f>'6-非流动负债汇总'!C28</f>
        <v>0</v>
      </c>
      <c r="D82" s="607">
        <f>'6-非流动负债汇总'!D28</f>
        <v>0</v>
      </c>
      <c r="E82" s="607">
        <f>'6-非流动负债汇总'!E28</f>
        <v>0</v>
      </c>
      <c r="F82" s="579">
        <f t="shared" ref="F82:F92" si="6">E82-D82</f>
        <v>0</v>
      </c>
      <c r="G82" s="580" t="str">
        <f t="shared" si="5"/>
        <v/>
      </c>
      <c r="H82" s="608" t="str">
        <f>IF(ABS(D82-资产负债表!F30)&lt;0.01,"True","Wrong")</f>
        <v>True</v>
      </c>
    </row>
    <row r="83" ht="16.5" customHeight="1" spans="1:8">
      <c r="A83" s="605">
        <v>77</v>
      </c>
      <c r="B83" s="39" t="s">
        <v>305</v>
      </c>
      <c r="C83" s="578">
        <f>'6-非流动负债汇总'!C7</f>
        <v>0</v>
      </c>
      <c r="D83" s="578">
        <f>'6-非流动负债汇总'!D7</f>
        <v>0</v>
      </c>
      <c r="E83" s="578">
        <f>'6-非流动负债汇总'!E7</f>
        <v>0</v>
      </c>
      <c r="F83" s="579">
        <f t="shared" si="6"/>
        <v>0</v>
      </c>
      <c r="G83" s="580" t="str">
        <f t="shared" si="5"/>
        <v/>
      </c>
      <c r="H83" s="608" t="str">
        <f>IF(ABS(D83-资产负债表!F22)&lt;0.01,"True","Wrong")</f>
        <v>True</v>
      </c>
    </row>
    <row r="84" ht="16.5" customHeight="1" spans="1:8">
      <c r="A84" s="14">
        <v>78</v>
      </c>
      <c r="B84" s="39" t="s">
        <v>306</v>
      </c>
      <c r="C84" s="578">
        <f>'6-非流动负债汇总'!C8</f>
        <v>0</v>
      </c>
      <c r="D84" s="578">
        <f>'6-非流动负债汇总'!D8</f>
        <v>0</v>
      </c>
      <c r="E84" s="578">
        <f>'6-非流动负债汇总'!E8</f>
        <v>0</v>
      </c>
      <c r="F84" s="579">
        <f t="shared" si="6"/>
        <v>0</v>
      </c>
      <c r="G84" s="580" t="str">
        <f t="shared" si="5"/>
        <v/>
      </c>
      <c r="H84" s="608" t="str">
        <f>IF(ABS(D84-资产负债表!F23)&lt;0.01,"True","Wrong")</f>
        <v>True</v>
      </c>
    </row>
    <row r="85" ht="16.5" customHeight="1" spans="1:8">
      <c r="A85" s="605">
        <v>79</v>
      </c>
      <c r="B85" s="39" t="s">
        <v>635</v>
      </c>
      <c r="C85" s="578">
        <f>'6-非流动负债汇总'!C9</f>
        <v>0</v>
      </c>
      <c r="D85" s="578">
        <f>'6-非流动负债汇总'!D9</f>
        <v>0</v>
      </c>
      <c r="E85" s="578">
        <f>'6-非流动负债汇总'!E9</f>
        <v>0</v>
      </c>
      <c r="F85" s="579">
        <f t="shared" si="6"/>
        <v>0</v>
      </c>
      <c r="G85" s="580" t="str">
        <f t="shared" si="5"/>
        <v/>
      </c>
      <c r="H85" s="608" t="str">
        <f>IF(ABS(D85-资产负债表!F24)&lt;0.01,"True","Wrong")</f>
        <v>True</v>
      </c>
    </row>
    <row r="86" ht="16.5" customHeight="1" spans="1:8">
      <c r="A86" s="605">
        <v>80</v>
      </c>
      <c r="B86" s="39" t="s">
        <v>307</v>
      </c>
      <c r="C86" s="578">
        <f>'6-非流动负债汇总'!C10</f>
        <v>0</v>
      </c>
      <c r="D86" s="578">
        <f>'6-非流动负债汇总'!D10</f>
        <v>0</v>
      </c>
      <c r="E86" s="578">
        <f>'6-非流动负债汇总'!E10</f>
        <v>0</v>
      </c>
      <c r="F86" s="579">
        <f t="shared" si="6"/>
        <v>0</v>
      </c>
      <c r="G86" s="580" t="str">
        <f t="shared" si="5"/>
        <v/>
      </c>
      <c r="H86" s="608" t="str">
        <f>IF(ABS(D86-资产负债表!F25)&lt;0.01,"True","Wrong")</f>
        <v>True</v>
      </c>
    </row>
    <row r="87" ht="16.5" customHeight="1" spans="1:8">
      <c r="A87" s="605">
        <v>81</v>
      </c>
      <c r="B87" s="39" t="s">
        <v>309</v>
      </c>
      <c r="C87" s="578">
        <f>'6-非流动负债汇总'!C11</f>
        <v>0</v>
      </c>
      <c r="D87" s="578">
        <f>'6-非流动负债汇总'!D11</f>
        <v>0</v>
      </c>
      <c r="E87" s="578">
        <f>'6-非流动负债汇总'!E11</f>
        <v>0</v>
      </c>
      <c r="F87" s="579">
        <f t="shared" si="6"/>
        <v>0</v>
      </c>
      <c r="G87" s="580" t="str">
        <f t="shared" si="5"/>
        <v/>
      </c>
      <c r="H87" s="608" t="str">
        <f>IF(ABS(D87-资产负债表!F26)&lt;0.01,"True","Wrong")</f>
        <v>True</v>
      </c>
    </row>
    <row r="88" ht="16.5" customHeight="1" spans="1:8">
      <c r="A88" s="14">
        <v>82</v>
      </c>
      <c r="B88" s="39" t="s">
        <v>638</v>
      </c>
      <c r="C88" s="578">
        <f>'6-非流动负债汇总'!C12</f>
        <v>0</v>
      </c>
      <c r="D88" s="578">
        <f>'6-非流动负债汇总'!D12</f>
        <v>0</v>
      </c>
      <c r="E88" s="578">
        <f>'6-非流动负债汇总'!E12</f>
        <v>0</v>
      </c>
      <c r="F88" s="579">
        <f t="shared" si="6"/>
        <v>0</v>
      </c>
      <c r="G88" s="580" t="str">
        <f t="shared" si="5"/>
        <v/>
      </c>
      <c r="H88" s="608" t="str">
        <f>IF(ABS(D88-资产负债表!F27)&lt;0.01,"True","Wrong")</f>
        <v>True</v>
      </c>
    </row>
    <row r="89" ht="16.5" customHeight="1" spans="1:8">
      <c r="A89" s="605">
        <v>83</v>
      </c>
      <c r="B89" s="39" t="s">
        <v>310</v>
      </c>
      <c r="C89" s="578">
        <f>'6-非流动负债汇总'!C13</f>
        <v>0</v>
      </c>
      <c r="D89" s="578">
        <f>'6-非流动负债汇总'!D13</f>
        <v>0</v>
      </c>
      <c r="E89" s="578">
        <f>'6-非流动负债汇总'!E13</f>
        <v>0</v>
      </c>
      <c r="F89" s="579">
        <f t="shared" si="6"/>
        <v>0</v>
      </c>
      <c r="G89" s="580" t="str">
        <f t="shared" si="5"/>
        <v/>
      </c>
      <c r="H89" s="608" t="str">
        <f>IF(ABS(D89-资产负债表!F28)&lt;0.01,"True","Wrong")</f>
        <v>True</v>
      </c>
    </row>
    <row r="90" ht="16.5" customHeight="1" spans="1:8">
      <c r="A90" s="605">
        <v>84</v>
      </c>
      <c r="B90" s="39" t="s">
        <v>314</v>
      </c>
      <c r="C90" s="578">
        <f>'6-非流动负债汇总'!C14</f>
        <v>0</v>
      </c>
      <c r="D90" s="578">
        <f>'6-非流动负债汇总'!D14</f>
        <v>0</v>
      </c>
      <c r="E90" s="578">
        <f>'6-非流动负债汇总'!E14</f>
        <v>0</v>
      </c>
      <c r="F90" s="579">
        <f t="shared" si="6"/>
        <v>0</v>
      </c>
      <c r="G90" s="580" t="str">
        <f t="shared" si="5"/>
        <v/>
      </c>
      <c r="H90" s="608" t="str">
        <f>IF(ABS(D90-资产负债表!F29)&lt;0.01,"True","Wrong")</f>
        <v>True</v>
      </c>
    </row>
    <row r="91" s="600" customFormat="1" ht="16.5" customHeight="1" spans="1:8">
      <c r="A91" s="605">
        <v>85</v>
      </c>
      <c r="B91" s="609" t="s">
        <v>704</v>
      </c>
      <c r="C91" s="607">
        <f>C68+C82</f>
        <v>0</v>
      </c>
      <c r="D91" s="607">
        <f>D68+D82</f>
        <v>0</v>
      </c>
      <c r="E91" s="607">
        <f>E68+E82</f>
        <v>0</v>
      </c>
      <c r="F91" s="579">
        <f t="shared" si="6"/>
        <v>0</v>
      </c>
      <c r="G91" s="580" t="str">
        <f t="shared" si="5"/>
        <v/>
      </c>
      <c r="H91" s="608" t="str">
        <f>IF(ABS(D91-资产负债表!F31)&lt;0.01,"True","Wrong")</f>
        <v>True</v>
      </c>
    </row>
    <row r="92" s="600" customFormat="1" ht="16.5" customHeight="1" spans="1:8">
      <c r="A92" s="14">
        <v>86</v>
      </c>
      <c r="B92" s="609" t="s">
        <v>705</v>
      </c>
      <c r="C92" s="607" t="e">
        <f>C67-C91</f>
        <v>#REF!</v>
      </c>
      <c r="D92" s="607" t="e">
        <f>D67-D91</f>
        <v>#REF!</v>
      </c>
      <c r="E92" s="607" t="e">
        <f>E67-E91</f>
        <v>#REF!</v>
      </c>
      <c r="F92" s="579" t="e">
        <f t="shared" si="6"/>
        <v>#REF!</v>
      </c>
      <c r="G92" s="580" t="e">
        <f t="shared" si="5"/>
        <v>#REF!</v>
      </c>
      <c r="H92" s="608" t="e">
        <f>IF(ABS(D92-资产负债表!F40)&lt;0.01,"True","Wrong")</f>
        <v>#REF!</v>
      </c>
    </row>
    <row r="93" s="602" customFormat="1" ht="12" spans="1:8">
      <c r="A93" s="611"/>
      <c r="B93" s="612"/>
      <c r="C93" s="612"/>
      <c r="D93" s="36"/>
      <c r="E93" s="36"/>
      <c r="F93" s="36"/>
      <c r="G93" s="36" t="s">
        <v>671</v>
      </c>
      <c r="H93" s="613"/>
    </row>
    <row r="94" s="3" customFormat="1" customHeight="1" spans="7:8">
      <c r="G94" s="270"/>
      <c r="H94" s="602" t="s">
        <v>706</v>
      </c>
    </row>
  </sheetData>
  <sheetProtection algorithmName="SHA-512" hashValue="69wZvjlIAsqHlI7KEThZeF1JdyZx104yKffUJ6oSU8v7d6jL5hqiU8PC/rFcFueJmYkZJE/N9xVMtKQluYcy4A==" saltValue="anDM9bvowffHIBiDE6vvKg==" spinCount="100000" sheet="1" formatCells="0" formatColumns="0" formatRows="0" insertRows="0" insertHyperlinks="0" deleteColumns="0" deleteRows="0" sort="0" autoFilter="0" pivotTables="0"/>
  <mergeCells count="2">
    <mergeCell ref="A2:G2"/>
    <mergeCell ref="A3:G3"/>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预计负债">
    <pageSetUpPr fitToPage="1"/>
  </sheetPr>
  <dimension ref="A1:J29"/>
  <sheetViews>
    <sheetView showGridLines="0" topLeftCell="A4" workbookViewId="0">
      <selection activeCell="I31" sqref="I31"/>
    </sheetView>
  </sheetViews>
  <sheetFormatPr defaultColWidth="9" defaultRowHeight="15.75" customHeight="1"/>
  <cols>
    <col min="1" max="1" width="6.5" style="3" customWidth="1"/>
    <col min="2" max="2" width="25.7" style="3" customWidth="1"/>
    <col min="3" max="3" width="12.7" style="3" customWidth="1"/>
    <col min="4" max="4" width="17.2" style="3" customWidth="1"/>
    <col min="5" max="5" width="17.2" style="3" customWidth="1" outlineLevel="1"/>
    <col min="6" max="7" width="15.7" style="3" customWidth="1"/>
    <col min="8" max="8" width="16.7" style="3" customWidth="1"/>
    <col min="9" max="10" width="9" style="5"/>
    <col min="11" max="16384" width="9" style="3"/>
  </cols>
  <sheetData>
    <row r="1" customHeight="1" spans="1:10">
      <c r="A1" s="6" t="s">
        <v>333</v>
      </c>
      <c r="I1" s="5" t="str">
        <f t="array" ref="I1:J1">"请勿删除此列"</f>
        <v>请勿删除此列</v>
      </c>
      <c r="J1" s="5" t="str">
        <v>请勿删除此列</v>
      </c>
    </row>
    <row r="2" s="1" customFormat="1" ht="30" customHeight="1" spans="1:10">
      <c r="A2" s="7" t="s">
        <v>1818</v>
      </c>
      <c r="B2" s="7"/>
      <c r="C2" s="7"/>
      <c r="D2" s="7"/>
      <c r="E2" s="7"/>
      <c r="F2" s="7"/>
      <c r="G2" s="7"/>
      <c r="H2" s="7"/>
      <c r="I2" s="23"/>
      <c r="J2" s="23"/>
    </row>
    <row r="3" customHeight="1" spans="1:8">
      <c r="A3" s="2" t="str">
        <f>"评估基准日："&amp;TEXT(基本信息输入表!M7,"yyyy年mm月dd日")</f>
        <v>评估基准日：2026年01月15日</v>
      </c>
      <c r="B3" s="2"/>
      <c r="C3" s="2"/>
      <c r="D3" s="2"/>
      <c r="E3" s="2"/>
      <c r="F3" s="2"/>
      <c r="G3" s="2"/>
      <c r="H3" s="2"/>
    </row>
    <row r="4" ht="14.25" customHeight="1" spans="1:10">
      <c r="A4" s="2"/>
      <c r="B4" s="2"/>
      <c r="C4" s="2"/>
      <c r="D4" s="2"/>
      <c r="E4" s="2"/>
      <c r="F4" s="2"/>
      <c r="G4" s="2"/>
      <c r="H4" s="8" t="s">
        <v>1819</v>
      </c>
      <c r="J4" s="5" t="str">
        <f t="array" ref="J4:J7">""</f>
        <v/>
      </c>
    </row>
    <row r="5" customHeight="1" spans="1:10">
      <c r="A5" s="9" t="str">
        <f>基本信息输入表!K6&amp;"："&amp;基本信息输入表!M6</f>
        <v>被评估单位：中国石油集团工程技术研究院有限公司</v>
      </c>
      <c r="B5" s="9"/>
      <c r="C5" s="9"/>
      <c r="D5" s="9"/>
      <c r="E5" s="10"/>
      <c r="H5" s="8" t="str">
        <f>"金额单位："&amp;基本信息输入表!M10&amp;"元"</f>
        <v>金额单位：人民币元</v>
      </c>
      <c r="J5" s="5" t="str">
        <v/>
      </c>
    </row>
    <row r="6" s="2" customFormat="1" customHeight="1" spans="1:10">
      <c r="A6" s="11" t="s">
        <v>137</v>
      </c>
      <c r="B6" s="11" t="s">
        <v>802</v>
      </c>
      <c r="C6" s="11" t="s">
        <v>831</v>
      </c>
      <c r="D6" s="11" t="s">
        <v>1820</v>
      </c>
      <c r="E6" s="12" t="s">
        <v>656</v>
      </c>
      <c r="F6" s="13" t="s">
        <v>158</v>
      </c>
      <c r="G6" s="11" t="s">
        <v>159</v>
      </c>
      <c r="H6" s="11" t="s">
        <v>142</v>
      </c>
      <c r="I6" s="24" t="s">
        <v>738</v>
      </c>
      <c r="J6" s="4" t="str">
        <v/>
      </c>
    </row>
    <row r="7" spans="1:10">
      <c r="A7" s="14" t="str">
        <f>IF(B7="","",ROW()-6)</f>
        <v/>
      </c>
      <c r="B7" s="15"/>
      <c r="C7" s="16"/>
      <c r="D7" s="15"/>
      <c r="E7" s="17"/>
      <c r="F7" s="17"/>
      <c r="G7" s="17"/>
      <c r="H7" s="15"/>
      <c r="I7" s="24" t="s">
        <v>739</v>
      </c>
      <c r="J7" s="5" t="str">
        <v/>
      </c>
    </row>
    <row r="8" spans="1:9">
      <c r="A8" s="14" t="str">
        <f t="shared" ref="A8:A26" si="0">IF(B8="","",ROW()-6)</f>
        <v/>
      </c>
      <c r="B8" s="15"/>
      <c r="C8" s="16"/>
      <c r="D8" s="15"/>
      <c r="E8" s="17"/>
      <c r="F8" s="17"/>
      <c r="G8" s="17"/>
      <c r="H8" s="15"/>
      <c r="I8" s="24" t="s">
        <v>740</v>
      </c>
    </row>
    <row r="9" spans="1:9">
      <c r="A9" s="14" t="str">
        <f t="shared" si="0"/>
        <v/>
      </c>
      <c r="B9" s="15"/>
      <c r="C9" s="16"/>
      <c r="D9" s="15"/>
      <c r="E9" s="17"/>
      <c r="F9" s="17"/>
      <c r="G9" s="17"/>
      <c r="H9" s="15"/>
      <c r="I9" s="24" t="s">
        <v>741</v>
      </c>
    </row>
    <row r="10" spans="1:9">
      <c r="A10" s="14" t="str">
        <f t="shared" si="0"/>
        <v/>
      </c>
      <c r="B10" s="15"/>
      <c r="C10" s="16"/>
      <c r="D10" s="15"/>
      <c r="E10" s="17"/>
      <c r="F10" s="17"/>
      <c r="G10" s="17"/>
      <c r="H10" s="15"/>
      <c r="I10" s="24" t="s">
        <v>742</v>
      </c>
    </row>
    <row r="11" spans="1:9">
      <c r="A11" s="14" t="str">
        <f t="shared" si="0"/>
        <v/>
      </c>
      <c r="B11" s="15"/>
      <c r="C11" s="16"/>
      <c r="D11" s="15"/>
      <c r="E11" s="17"/>
      <c r="F11" s="17"/>
      <c r="G11" s="17"/>
      <c r="H11" s="15"/>
      <c r="I11" s="24" t="s">
        <v>743</v>
      </c>
    </row>
    <row r="12" spans="1:9">
      <c r="A12" s="14" t="str">
        <f t="shared" si="0"/>
        <v/>
      </c>
      <c r="B12" s="15"/>
      <c r="C12" s="16"/>
      <c r="D12" s="15"/>
      <c r="E12" s="17"/>
      <c r="F12" s="17"/>
      <c r="G12" s="17"/>
      <c r="H12" s="15"/>
      <c r="I12" s="24" t="s">
        <v>744</v>
      </c>
    </row>
    <row r="13" spans="1:9">
      <c r="A13" s="14" t="str">
        <f t="shared" si="0"/>
        <v/>
      </c>
      <c r="B13" s="15"/>
      <c r="C13" s="16"/>
      <c r="D13" s="15"/>
      <c r="E13" s="17"/>
      <c r="F13" s="17"/>
      <c r="G13" s="17"/>
      <c r="H13" s="15"/>
      <c r="I13" s="24" t="s">
        <v>745</v>
      </c>
    </row>
    <row r="14" spans="1:9">
      <c r="A14" s="14" t="str">
        <f t="shared" si="0"/>
        <v/>
      </c>
      <c r="B14" s="15"/>
      <c r="C14" s="16"/>
      <c r="D14" s="15"/>
      <c r="E14" s="17"/>
      <c r="F14" s="17"/>
      <c r="G14" s="17"/>
      <c r="H14" s="15"/>
      <c r="I14" s="24" t="s">
        <v>746</v>
      </c>
    </row>
    <row r="15" spans="1:9">
      <c r="A15" s="14" t="str">
        <f t="shared" si="0"/>
        <v/>
      </c>
      <c r="B15" s="15"/>
      <c r="C15" s="16"/>
      <c r="D15" s="15"/>
      <c r="E15" s="17"/>
      <c r="F15" s="17"/>
      <c r="G15" s="17"/>
      <c r="H15" s="15"/>
      <c r="I15" s="24" t="s">
        <v>747</v>
      </c>
    </row>
    <row r="16" spans="1:9">
      <c r="A16" s="14" t="str">
        <f t="shared" si="0"/>
        <v/>
      </c>
      <c r="B16" s="15"/>
      <c r="C16" s="16"/>
      <c r="D16" s="15"/>
      <c r="E16" s="17"/>
      <c r="F16" s="17"/>
      <c r="G16" s="17"/>
      <c r="H16" s="15"/>
      <c r="I16" s="24" t="s">
        <v>748</v>
      </c>
    </row>
    <row r="17" spans="1:9">
      <c r="A17" s="14" t="str">
        <f t="shared" si="0"/>
        <v/>
      </c>
      <c r="B17" s="15"/>
      <c r="C17" s="16"/>
      <c r="D17" s="15"/>
      <c r="E17" s="17"/>
      <c r="F17" s="17"/>
      <c r="G17" s="17"/>
      <c r="H17" s="15"/>
      <c r="I17" s="24" t="s">
        <v>749</v>
      </c>
    </row>
    <row r="18" spans="1:9">
      <c r="A18" s="14" t="str">
        <f t="shared" si="0"/>
        <v/>
      </c>
      <c r="B18" s="15"/>
      <c r="C18" s="16"/>
      <c r="D18" s="15"/>
      <c r="E18" s="17"/>
      <c r="F18" s="17"/>
      <c r="G18" s="17"/>
      <c r="H18" s="15"/>
      <c r="I18" s="24" t="s">
        <v>750</v>
      </c>
    </row>
    <row r="19" spans="1:9">
      <c r="A19" s="14" t="str">
        <f t="shared" si="0"/>
        <v/>
      </c>
      <c r="B19" s="15"/>
      <c r="C19" s="16"/>
      <c r="D19" s="15"/>
      <c r="E19" s="17"/>
      <c r="F19" s="17"/>
      <c r="G19" s="17"/>
      <c r="H19" s="15"/>
      <c r="I19" s="24" t="s">
        <v>751</v>
      </c>
    </row>
    <row r="20" spans="1:9">
      <c r="A20" s="14" t="str">
        <f t="shared" si="0"/>
        <v/>
      </c>
      <c r="B20" s="15"/>
      <c r="C20" s="16"/>
      <c r="D20" s="15"/>
      <c r="E20" s="17"/>
      <c r="F20" s="17"/>
      <c r="G20" s="17"/>
      <c r="H20" s="15"/>
      <c r="I20" s="24" t="s">
        <v>752</v>
      </c>
    </row>
    <row r="21" spans="1:9">
      <c r="A21" s="14" t="str">
        <f t="shared" si="0"/>
        <v/>
      </c>
      <c r="B21" s="15"/>
      <c r="C21" s="16"/>
      <c r="D21" s="15"/>
      <c r="E21" s="17"/>
      <c r="F21" s="17"/>
      <c r="G21" s="17"/>
      <c r="H21" s="15"/>
      <c r="I21" s="24" t="s">
        <v>753</v>
      </c>
    </row>
    <row r="22" spans="1:9">
      <c r="A22" s="14" t="str">
        <f t="shared" si="0"/>
        <v/>
      </c>
      <c r="B22" s="15"/>
      <c r="C22" s="16"/>
      <c r="D22" s="15"/>
      <c r="E22" s="17"/>
      <c r="F22" s="17"/>
      <c r="G22" s="17"/>
      <c r="H22" s="15"/>
      <c r="I22" s="24" t="s">
        <v>754</v>
      </c>
    </row>
    <row r="23" spans="1:9">
      <c r="A23" s="14" t="str">
        <f t="shared" si="0"/>
        <v/>
      </c>
      <c r="B23" s="15"/>
      <c r="C23" s="16"/>
      <c r="D23" s="15"/>
      <c r="E23" s="17"/>
      <c r="F23" s="17"/>
      <c r="G23" s="17"/>
      <c r="H23" s="15"/>
      <c r="I23" s="24" t="s">
        <v>755</v>
      </c>
    </row>
    <row r="24" spans="1:9">
      <c r="A24" s="14" t="str">
        <f t="shared" si="0"/>
        <v/>
      </c>
      <c r="B24" s="15"/>
      <c r="C24" s="16"/>
      <c r="D24" s="15"/>
      <c r="E24" s="17"/>
      <c r="F24" s="17"/>
      <c r="G24" s="17"/>
      <c r="H24" s="15"/>
      <c r="I24" s="24" t="s">
        <v>756</v>
      </c>
    </row>
    <row r="25" spans="1:9">
      <c r="A25" s="14" t="str">
        <f t="shared" si="0"/>
        <v/>
      </c>
      <c r="B25" s="15"/>
      <c r="C25" s="16"/>
      <c r="D25" s="15"/>
      <c r="E25" s="17"/>
      <c r="F25" s="17"/>
      <c r="G25" s="17"/>
      <c r="H25" s="15"/>
      <c r="I25" s="24" t="s">
        <v>757</v>
      </c>
    </row>
    <row r="26" spans="1:10">
      <c r="A26" s="14" t="str">
        <f t="shared" si="0"/>
        <v/>
      </c>
      <c r="B26" s="15"/>
      <c r="C26" s="16"/>
      <c r="D26" s="15"/>
      <c r="E26" s="17"/>
      <c r="F26" s="17"/>
      <c r="G26" s="17"/>
      <c r="H26" s="15"/>
      <c r="I26" s="24" t="s">
        <v>758</v>
      </c>
      <c r="J26" s="5" t="str">
        <f t="array" ref="J26:J29">""</f>
        <v/>
      </c>
    </row>
    <row r="27" customHeight="1" spans="1:10">
      <c r="A27" s="18" t="s">
        <v>215</v>
      </c>
      <c r="B27" s="19"/>
      <c r="C27" s="20"/>
      <c r="D27" s="20"/>
      <c r="E27" s="17">
        <f>SUM(E7:E26)</f>
        <v>0</v>
      </c>
      <c r="F27" s="17">
        <f>SUM(F7:F26)</f>
        <v>0</v>
      </c>
      <c r="G27" s="17">
        <f>SUM(G7:G26)</f>
        <v>0</v>
      </c>
      <c r="H27" s="21"/>
      <c r="J27" s="5" t="str">
        <v/>
      </c>
    </row>
    <row r="28" customHeight="1" spans="1:10">
      <c r="A28" s="3" t="str">
        <f>基本信息输入表!$K$6&amp;"填表人："&amp;基本信息输入表!$M$102</f>
        <v>被评估单位填表人：</v>
      </c>
      <c r="F28" s="3" t="str">
        <f>"评估人员："&amp;基本信息输入表!$Q$102</f>
        <v>评估人员：</v>
      </c>
      <c r="J28" s="5" t="str">
        <v/>
      </c>
    </row>
    <row r="29" customHeight="1" spans="1:10">
      <c r="A29" s="3" t="str">
        <f>"填表日期："&amp;YEAR(基本信息输入表!$O$102)&amp;"年"&amp;MONTH(基本信息输入表!$O$102)&amp;"月"&amp;DAY(基本信息输入表!$O$102)&amp;"日"</f>
        <v>填表日期：1900年1月0日</v>
      </c>
      <c r="J29" s="5" t="str">
        <v/>
      </c>
    </row>
  </sheetData>
  <mergeCells count="4">
    <mergeCell ref="A2:H2"/>
    <mergeCell ref="A3:H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fitToHeight="0" orientation="landscape"/>
  <headerFooter scaleWithDoc="0">
    <oddFooter>&amp;C&amp;"宋体,常规"&amp;10第&amp;"Arial Narrow,常规"&amp;P&amp;"宋体,常规"页，共&amp;"Arial Narrow,常规"&amp;N&amp;"宋体,常规"页</oddFooter>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showGridLines="0" workbookViewId="0">
      <selection activeCell="I31" sqref="I31"/>
    </sheetView>
  </sheetViews>
  <sheetFormatPr defaultColWidth="9" defaultRowHeight="15.75" customHeight="1"/>
  <cols>
    <col min="1" max="1" width="7" style="3" customWidth="1"/>
    <col min="2" max="2" width="29" style="3" customWidth="1"/>
    <col min="3" max="3" width="12.7" style="3" customWidth="1"/>
    <col min="4" max="4" width="12.7" style="3" customWidth="1" outlineLevel="1"/>
    <col min="5" max="6" width="15.7" style="3" customWidth="1"/>
    <col min="7" max="7" width="21" style="3" customWidth="1"/>
    <col min="8" max="9" width="9" style="5"/>
    <col min="10" max="16384" width="9" style="3"/>
  </cols>
  <sheetData>
    <row r="1" customHeight="1" spans="1:9">
      <c r="A1" s="6" t="s">
        <v>333</v>
      </c>
      <c r="H1" s="5" t="str">
        <f t="array" ref="H1:I1">"请勿删除此列"</f>
        <v>请勿删除此列</v>
      </c>
      <c r="I1" s="5" t="str">
        <v>请勿删除此列</v>
      </c>
    </row>
    <row r="2" s="1" customFormat="1" ht="30" customHeight="1" spans="1:9">
      <c r="A2" s="7" t="s">
        <v>1821</v>
      </c>
      <c r="B2" s="25"/>
      <c r="C2" s="25"/>
      <c r="D2" s="25"/>
      <c r="E2" s="25"/>
      <c r="F2" s="25"/>
      <c r="G2" s="25"/>
      <c r="H2" s="23"/>
      <c r="I2" s="23"/>
    </row>
    <row r="3" customHeight="1" spans="1:7">
      <c r="A3" s="2" t="str">
        <f>"评估基准日："&amp;TEXT(基本信息输入表!M7,"yyyy年mm月dd日")</f>
        <v>评估基准日：2026年01月15日</v>
      </c>
      <c r="B3" s="2"/>
      <c r="C3" s="2"/>
      <c r="D3" s="2"/>
      <c r="E3" s="2"/>
      <c r="F3" s="2"/>
      <c r="G3" s="2"/>
    </row>
    <row r="4" ht="14.25" customHeight="1" spans="1:9">
      <c r="A4" s="2"/>
      <c r="B4" s="2"/>
      <c r="C4" s="2"/>
      <c r="D4" s="2"/>
      <c r="E4" s="2"/>
      <c r="F4" s="2"/>
      <c r="G4" s="8" t="s">
        <v>1822</v>
      </c>
      <c r="I4" s="5" t="str">
        <f t="array" ref="I4:I7">""</f>
        <v/>
      </c>
    </row>
    <row r="5" customHeight="1" spans="1:9">
      <c r="A5" s="9" t="str">
        <f>基本信息输入表!K6&amp;"："&amp;基本信息输入表!M6</f>
        <v>被评估单位：中国石油集团工程技术研究院有限公司</v>
      </c>
      <c r="B5" s="9"/>
      <c r="C5" s="9"/>
      <c r="D5" s="10"/>
      <c r="G5" s="8" t="str">
        <f>"金额单位："&amp;基本信息输入表!L10&amp;"元"</f>
        <v>金额单位：元</v>
      </c>
      <c r="I5" s="5" t="str">
        <v/>
      </c>
    </row>
    <row r="6" s="2" customFormat="1" customHeight="1" spans="1:9">
      <c r="A6" s="11" t="s">
        <v>137</v>
      </c>
      <c r="B6" s="11" t="s">
        <v>4</v>
      </c>
      <c r="C6" s="11" t="s">
        <v>831</v>
      </c>
      <c r="D6" s="12" t="s">
        <v>656</v>
      </c>
      <c r="E6" s="13" t="s">
        <v>158</v>
      </c>
      <c r="F6" s="11" t="s">
        <v>159</v>
      </c>
      <c r="G6" s="11" t="s">
        <v>142</v>
      </c>
      <c r="H6" s="24" t="s">
        <v>738</v>
      </c>
      <c r="I6" s="4" t="str">
        <v/>
      </c>
    </row>
    <row r="7" spans="1:9">
      <c r="A7" s="14" t="str">
        <f>IF(B7="","",ROW()-6)</f>
        <v/>
      </c>
      <c r="B7" s="15"/>
      <c r="C7" s="16"/>
      <c r="D7" s="17"/>
      <c r="E7" s="17"/>
      <c r="F7" s="17"/>
      <c r="G7" s="15"/>
      <c r="H7" s="24" t="s">
        <v>739</v>
      </c>
      <c r="I7" s="5" t="str">
        <v/>
      </c>
    </row>
    <row r="8" spans="1:8">
      <c r="A8" s="14" t="str">
        <f t="shared" ref="A8:A26" si="0">IF(B8="","",ROW()-6)</f>
        <v/>
      </c>
      <c r="B8" s="15"/>
      <c r="C8" s="16"/>
      <c r="D8" s="17"/>
      <c r="E8" s="17"/>
      <c r="F8" s="17"/>
      <c r="G8" s="15"/>
      <c r="H8" s="24" t="s">
        <v>740</v>
      </c>
    </row>
    <row r="9" spans="1:8">
      <c r="A9" s="14" t="str">
        <f t="shared" si="0"/>
        <v/>
      </c>
      <c r="B9" s="15"/>
      <c r="C9" s="16"/>
      <c r="D9" s="17"/>
      <c r="E9" s="17"/>
      <c r="F9" s="17"/>
      <c r="G9" s="15"/>
      <c r="H9" s="24" t="s">
        <v>741</v>
      </c>
    </row>
    <row r="10" spans="1:8">
      <c r="A10" s="14" t="str">
        <f t="shared" si="0"/>
        <v/>
      </c>
      <c r="B10" s="15"/>
      <c r="C10" s="16"/>
      <c r="D10" s="17"/>
      <c r="E10" s="17"/>
      <c r="F10" s="17"/>
      <c r="G10" s="15"/>
      <c r="H10" s="24" t="s">
        <v>742</v>
      </c>
    </row>
    <row r="11" spans="1:8">
      <c r="A11" s="14" t="str">
        <f t="shared" si="0"/>
        <v/>
      </c>
      <c r="B11" s="15"/>
      <c r="C11" s="16"/>
      <c r="D11" s="17"/>
      <c r="E11" s="17"/>
      <c r="F11" s="17"/>
      <c r="G11" s="15"/>
      <c r="H11" s="24" t="s">
        <v>743</v>
      </c>
    </row>
    <row r="12" spans="1:8">
      <c r="A12" s="14" t="str">
        <f t="shared" si="0"/>
        <v/>
      </c>
      <c r="B12" s="15"/>
      <c r="C12" s="16"/>
      <c r="D12" s="17"/>
      <c r="E12" s="17"/>
      <c r="F12" s="17"/>
      <c r="G12" s="15"/>
      <c r="H12" s="24" t="s">
        <v>744</v>
      </c>
    </row>
    <row r="13" spans="1:8">
      <c r="A13" s="14" t="str">
        <f t="shared" si="0"/>
        <v/>
      </c>
      <c r="B13" s="15"/>
      <c r="C13" s="16"/>
      <c r="D13" s="17"/>
      <c r="E13" s="17"/>
      <c r="F13" s="17"/>
      <c r="G13" s="15"/>
      <c r="H13" s="24" t="s">
        <v>745</v>
      </c>
    </row>
    <row r="14" spans="1:8">
      <c r="A14" s="14" t="str">
        <f t="shared" si="0"/>
        <v/>
      </c>
      <c r="B14" s="15"/>
      <c r="C14" s="16"/>
      <c r="D14" s="17"/>
      <c r="E14" s="17"/>
      <c r="F14" s="17"/>
      <c r="G14" s="15"/>
      <c r="H14" s="24" t="s">
        <v>746</v>
      </c>
    </row>
    <row r="15" spans="1:8">
      <c r="A15" s="14" t="str">
        <f t="shared" si="0"/>
        <v/>
      </c>
      <c r="B15" s="15"/>
      <c r="C15" s="16"/>
      <c r="D15" s="17"/>
      <c r="E15" s="17"/>
      <c r="F15" s="17"/>
      <c r="G15" s="15"/>
      <c r="H15" s="24" t="s">
        <v>747</v>
      </c>
    </row>
    <row r="16" spans="1:8">
      <c r="A16" s="14" t="str">
        <f t="shared" si="0"/>
        <v/>
      </c>
      <c r="B16" s="15"/>
      <c r="C16" s="16"/>
      <c r="D16" s="17"/>
      <c r="E16" s="17"/>
      <c r="F16" s="17"/>
      <c r="G16" s="15"/>
      <c r="H16" s="24" t="s">
        <v>748</v>
      </c>
    </row>
    <row r="17" spans="1:8">
      <c r="A17" s="14" t="str">
        <f t="shared" si="0"/>
        <v/>
      </c>
      <c r="B17" s="15"/>
      <c r="C17" s="16"/>
      <c r="D17" s="17"/>
      <c r="E17" s="17"/>
      <c r="F17" s="17"/>
      <c r="G17" s="15"/>
      <c r="H17" s="24" t="s">
        <v>749</v>
      </c>
    </row>
    <row r="18" spans="1:8">
      <c r="A18" s="14" t="str">
        <f t="shared" si="0"/>
        <v/>
      </c>
      <c r="B18" s="15"/>
      <c r="C18" s="16"/>
      <c r="D18" s="17"/>
      <c r="E18" s="17"/>
      <c r="F18" s="17"/>
      <c r="G18" s="15"/>
      <c r="H18" s="24" t="s">
        <v>750</v>
      </c>
    </row>
    <row r="19" spans="1:8">
      <c r="A19" s="14" t="str">
        <f t="shared" si="0"/>
        <v/>
      </c>
      <c r="B19" s="15"/>
      <c r="C19" s="16"/>
      <c r="D19" s="17"/>
      <c r="E19" s="17"/>
      <c r="F19" s="17"/>
      <c r="G19" s="15"/>
      <c r="H19" s="24" t="s">
        <v>751</v>
      </c>
    </row>
    <row r="20" spans="1:8">
      <c r="A20" s="14" t="str">
        <f t="shared" si="0"/>
        <v/>
      </c>
      <c r="B20" s="15"/>
      <c r="C20" s="16"/>
      <c r="D20" s="17"/>
      <c r="E20" s="17"/>
      <c r="F20" s="17"/>
      <c r="G20" s="15"/>
      <c r="H20" s="24" t="s">
        <v>752</v>
      </c>
    </row>
    <row r="21" spans="1:8">
      <c r="A21" s="14" t="str">
        <f t="shared" si="0"/>
        <v/>
      </c>
      <c r="B21" s="15"/>
      <c r="C21" s="16"/>
      <c r="D21" s="17"/>
      <c r="E21" s="17"/>
      <c r="F21" s="17"/>
      <c r="G21" s="15"/>
      <c r="H21" s="24" t="s">
        <v>753</v>
      </c>
    </row>
    <row r="22" spans="1:8">
      <c r="A22" s="14" t="str">
        <f t="shared" si="0"/>
        <v/>
      </c>
      <c r="B22" s="15"/>
      <c r="C22" s="16"/>
      <c r="D22" s="17"/>
      <c r="E22" s="17"/>
      <c r="F22" s="17"/>
      <c r="G22" s="15"/>
      <c r="H22" s="24" t="s">
        <v>754</v>
      </c>
    </row>
    <row r="23" spans="1:8">
      <c r="A23" s="14" t="str">
        <f t="shared" si="0"/>
        <v/>
      </c>
      <c r="B23" s="15"/>
      <c r="C23" s="16"/>
      <c r="D23" s="17"/>
      <c r="E23" s="17"/>
      <c r="F23" s="17"/>
      <c r="G23" s="15"/>
      <c r="H23" s="24" t="s">
        <v>755</v>
      </c>
    </row>
    <row r="24" spans="1:8">
      <c r="A24" s="14" t="str">
        <f t="shared" si="0"/>
        <v/>
      </c>
      <c r="B24" s="15"/>
      <c r="C24" s="16"/>
      <c r="D24" s="17"/>
      <c r="E24" s="17"/>
      <c r="F24" s="17"/>
      <c r="G24" s="15"/>
      <c r="H24" s="24" t="s">
        <v>756</v>
      </c>
    </row>
    <row r="25" spans="1:8">
      <c r="A25" s="14" t="str">
        <f t="shared" si="0"/>
        <v/>
      </c>
      <c r="B25" s="15"/>
      <c r="C25" s="16"/>
      <c r="D25" s="17"/>
      <c r="E25" s="17"/>
      <c r="F25" s="17"/>
      <c r="G25" s="15"/>
      <c r="H25" s="24" t="s">
        <v>757</v>
      </c>
    </row>
    <row r="26" spans="1:9">
      <c r="A26" s="14" t="str">
        <f t="shared" si="0"/>
        <v/>
      </c>
      <c r="B26" s="15"/>
      <c r="C26" s="16"/>
      <c r="D26" s="17"/>
      <c r="E26" s="17"/>
      <c r="F26" s="17"/>
      <c r="G26" s="15"/>
      <c r="H26" s="24" t="s">
        <v>758</v>
      </c>
      <c r="I26" s="5" t="str">
        <f t="array" ref="I26:I29">""</f>
        <v/>
      </c>
    </row>
    <row r="27" customHeight="1" spans="1:9">
      <c r="A27" s="18" t="s">
        <v>215</v>
      </c>
      <c r="B27" s="19"/>
      <c r="C27" s="20"/>
      <c r="D27" s="17">
        <f>SUM(D7:D26)</f>
        <v>0</v>
      </c>
      <c r="E27" s="17">
        <f>SUM(E7:E26)</f>
        <v>0</v>
      </c>
      <c r="F27" s="17">
        <f>SUM(F7:F26)</f>
        <v>0</v>
      </c>
      <c r="G27" s="21"/>
      <c r="I27" s="5" t="str">
        <v/>
      </c>
    </row>
    <row r="28" customHeight="1" spans="1:9">
      <c r="A28" s="3" t="str">
        <f>基本信息输入表!$K$6&amp;"填表人："&amp;基本信息输入表!$M$103</f>
        <v>被评估单位填表人：</v>
      </c>
      <c r="E28" s="3" t="str">
        <f>"评估人员："&amp;基本信息输入表!$Q$103</f>
        <v>评估人员：</v>
      </c>
      <c r="I28" s="5" t="str">
        <v/>
      </c>
    </row>
    <row r="29" customHeight="1" spans="1:9">
      <c r="A29" s="3" t="str">
        <f>"填表日期："&amp;YEAR(基本信息输入表!$O$103)&amp;"年"&amp;MONTH(基本信息输入表!$O$103)&amp;"月"&amp;DAY(基本信息输入表!$O$103)&amp;"日"</f>
        <v>填表日期：1900年1月0日</v>
      </c>
      <c r="I29" s="5" t="str">
        <v/>
      </c>
    </row>
  </sheetData>
  <mergeCells count="4">
    <mergeCell ref="A2:G2"/>
    <mergeCell ref="A3:G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递延所得税负债">
    <pageSetUpPr fitToPage="1"/>
  </sheetPr>
  <dimension ref="A1:I29"/>
  <sheetViews>
    <sheetView showGridLines="0" workbookViewId="0">
      <selection activeCell="I31" sqref="I31"/>
    </sheetView>
  </sheetViews>
  <sheetFormatPr defaultColWidth="9" defaultRowHeight="15.75" customHeight="1"/>
  <cols>
    <col min="1" max="1" width="7" style="3" customWidth="1"/>
    <col min="2" max="2" width="29" style="3" customWidth="1"/>
    <col min="3" max="3" width="12.7" style="3" customWidth="1"/>
    <col min="4" max="4" width="12.7" style="3" customWidth="1" outlineLevel="1"/>
    <col min="5" max="6" width="15.7" style="3" customWidth="1"/>
    <col min="7" max="7" width="21" style="3" customWidth="1"/>
    <col min="8" max="9" width="9" style="5"/>
    <col min="10" max="16384" width="9" style="3"/>
  </cols>
  <sheetData>
    <row r="1" customHeight="1" spans="1:9">
      <c r="A1" s="6" t="s">
        <v>333</v>
      </c>
      <c r="H1" s="5" t="str">
        <f t="array" ref="H1:I1">"请勿删除此列"</f>
        <v>请勿删除此列</v>
      </c>
      <c r="I1" s="5" t="str">
        <v>请勿删除此列</v>
      </c>
    </row>
    <row r="2" s="1" customFormat="1" ht="30" customHeight="1" spans="1:9">
      <c r="A2" s="7" t="s">
        <v>1823</v>
      </c>
      <c r="B2" s="25"/>
      <c r="C2" s="25"/>
      <c r="D2" s="25"/>
      <c r="E2" s="25"/>
      <c r="F2" s="25"/>
      <c r="G2" s="25"/>
      <c r="H2" s="23"/>
      <c r="I2" s="23"/>
    </row>
    <row r="3" customHeight="1" spans="1:7">
      <c r="A3" s="2" t="str">
        <f>"评估基准日："&amp;TEXT(基本信息输入表!M7,"yyyy年mm月dd日")</f>
        <v>评估基准日：2026年01月15日</v>
      </c>
      <c r="B3" s="2"/>
      <c r="C3" s="2"/>
      <c r="D3" s="2"/>
      <c r="E3" s="2"/>
      <c r="F3" s="2"/>
      <c r="G3" s="2"/>
    </row>
    <row r="4" ht="14.25" customHeight="1" spans="1:9">
      <c r="A4" s="2"/>
      <c r="B4" s="2"/>
      <c r="C4" s="2"/>
      <c r="D4" s="2"/>
      <c r="E4" s="2"/>
      <c r="F4" s="2"/>
      <c r="G4" s="8" t="s">
        <v>1824</v>
      </c>
      <c r="I4" s="5" t="str">
        <f t="array" ref="I4:I7">""</f>
        <v/>
      </c>
    </row>
    <row r="5" customHeight="1" spans="1:9">
      <c r="A5" s="9" t="str">
        <f>基本信息输入表!K6&amp;"："&amp;基本信息输入表!M6</f>
        <v>被评估单位：中国石油集团工程技术研究院有限公司</v>
      </c>
      <c r="B5" s="9"/>
      <c r="C5" s="9"/>
      <c r="D5" s="10"/>
      <c r="G5" s="8" t="str">
        <f>"金额单位："&amp;基本信息输入表!L10&amp;"元"</f>
        <v>金额单位：元</v>
      </c>
      <c r="I5" s="5" t="str">
        <v/>
      </c>
    </row>
    <row r="6" s="2" customFormat="1" customHeight="1" spans="1:9">
      <c r="A6" s="11" t="s">
        <v>137</v>
      </c>
      <c r="B6" s="11" t="s">
        <v>4</v>
      </c>
      <c r="C6" s="11" t="s">
        <v>831</v>
      </c>
      <c r="D6" s="12" t="s">
        <v>656</v>
      </c>
      <c r="E6" s="13" t="s">
        <v>158</v>
      </c>
      <c r="F6" s="11" t="s">
        <v>159</v>
      </c>
      <c r="G6" s="11" t="s">
        <v>142</v>
      </c>
      <c r="H6" s="24" t="s">
        <v>738</v>
      </c>
      <c r="I6" s="4" t="str">
        <v/>
      </c>
    </row>
    <row r="7" spans="1:9">
      <c r="A7" s="14" t="str">
        <f>IF(B7="","",ROW()-6)</f>
        <v/>
      </c>
      <c r="B7" s="15"/>
      <c r="C7" s="16"/>
      <c r="D7" s="17"/>
      <c r="E7" s="17"/>
      <c r="F7" s="17"/>
      <c r="G7" s="15"/>
      <c r="H7" s="24" t="s">
        <v>739</v>
      </c>
      <c r="I7" s="5" t="str">
        <v/>
      </c>
    </row>
    <row r="8" spans="1:8">
      <c r="A8" s="14" t="str">
        <f t="shared" ref="A8:A26" si="0">IF(B8="","",ROW()-6)</f>
        <v/>
      </c>
      <c r="B8" s="15"/>
      <c r="C8" s="16"/>
      <c r="D8" s="17"/>
      <c r="E8" s="17"/>
      <c r="F8" s="17"/>
      <c r="G8" s="15"/>
      <c r="H8" s="24" t="s">
        <v>740</v>
      </c>
    </row>
    <row r="9" spans="1:8">
      <c r="A9" s="14" t="str">
        <f t="shared" si="0"/>
        <v/>
      </c>
      <c r="B9" s="15"/>
      <c r="C9" s="16"/>
      <c r="D9" s="17"/>
      <c r="E9" s="17"/>
      <c r="F9" s="17"/>
      <c r="G9" s="15"/>
      <c r="H9" s="24" t="s">
        <v>741</v>
      </c>
    </row>
    <row r="10" spans="1:8">
      <c r="A10" s="14" t="str">
        <f t="shared" si="0"/>
        <v/>
      </c>
      <c r="B10" s="15"/>
      <c r="C10" s="16"/>
      <c r="D10" s="17"/>
      <c r="E10" s="17"/>
      <c r="F10" s="17"/>
      <c r="G10" s="15"/>
      <c r="H10" s="24" t="s">
        <v>742</v>
      </c>
    </row>
    <row r="11" spans="1:8">
      <c r="A11" s="14" t="str">
        <f t="shared" si="0"/>
        <v/>
      </c>
      <c r="B11" s="15"/>
      <c r="C11" s="16"/>
      <c r="D11" s="17"/>
      <c r="E11" s="17"/>
      <c r="F11" s="17"/>
      <c r="G11" s="15"/>
      <c r="H11" s="24" t="s">
        <v>743</v>
      </c>
    </row>
    <row r="12" spans="1:8">
      <c r="A12" s="14" t="str">
        <f t="shared" si="0"/>
        <v/>
      </c>
      <c r="B12" s="15"/>
      <c r="C12" s="16"/>
      <c r="D12" s="17"/>
      <c r="E12" s="17"/>
      <c r="F12" s="17"/>
      <c r="G12" s="15"/>
      <c r="H12" s="24" t="s">
        <v>744</v>
      </c>
    </row>
    <row r="13" spans="1:8">
      <c r="A13" s="14" t="str">
        <f t="shared" si="0"/>
        <v/>
      </c>
      <c r="B13" s="15"/>
      <c r="C13" s="16"/>
      <c r="D13" s="17"/>
      <c r="E13" s="17"/>
      <c r="F13" s="17"/>
      <c r="G13" s="15"/>
      <c r="H13" s="24" t="s">
        <v>745</v>
      </c>
    </row>
    <row r="14" spans="1:8">
      <c r="A14" s="14" t="str">
        <f t="shared" si="0"/>
        <v/>
      </c>
      <c r="B14" s="15"/>
      <c r="C14" s="16"/>
      <c r="D14" s="17"/>
      <c r="E14" s="17"/>
      <c r="F14" s="17"/>
      <c r="G14" s="15"/>
      <c r="H14" s="24" t="s">
        <v>746</v>
      </c>
    </row>
    <row r="15" spans="1:8">
      <c r="A15" s="14" t="str">
        <f t="shared" si="0"/>
        <v/>
      </c>
      <c r="B15" s="15"/>
      <c r="C15" s="16"/>
      <c r="D15" s="17"/>
      <c r="E15" s="17"/>
      <c r="F15" s="17"/>
      <c r="G15" s="15"/>
      <c r="H15" s="24" t="s">
        <v>747</v>
      </c>
    </row>
    <row r="16" spans="1:8">
      <c r="A16" s="14" t="str">
        <f t="shared" si="0"/>
        <v/>
      </c>
      <c r="B16" s="15"/>
      <c r="C16" s="16"/>
      <c r="D16" s="17"/>
      <c r="E16" s="17"/>
      <c r="F16" s="17"/>
      <c r="G16" s="15"/>
      <c r="H16" s="24" t="s">
        <v>748</v>
      </c>
    </row>
    <row r="17" spans="1:8">
      <c r="A17" s="14" t="str">
        <f t="shared" si="0"/>
        <v/>
      </c>
      <c r="B17" s="15"/>
      <c r="C17" s="16"/>
      <c r="D17" s="17"/>
      <c r="E17" s="17"/>
      <c r="F17" s="17"/>
      <c r="G17" s="15"/>
      <c r="H17" s="24" t="s">
        <v>749</v>
      </c>
    </row>
    <row r="18" spans="1:8">
      <c r="A18" s="14" t="str">
        <f t="shared" si="0"/>
        <v/>
      </c>
      <c r="B18" s="15"/>
      <c r="C18" s="16"/>
      <c r="D18" s="17"/>
      <c r="E18" s="17"/>
      <c r="F18" s="17"/>
      <c r="G18" s="15"/>
      <c r="H18" s="24" t="s">
        <v>750</v>
      </c>
    </row>
    <row r="19" spans="1:8">
      <c r="A19" s="14" t="str">
        <f t="shared" si="0"/>
        <v/>
      </c>
      <c r="B19" s="15"/>
      <c r="C19" s="16"/>
      <c r="D19" s="17"/>
      <c r="E19" s="17"/>
      <c r="F19" s="17"/>
      <c r="G19" s="15"/>
      <c r="H19" s="24" t="s">
        <v>751</v>
      </c>
    </row>
    <row r="20" spans="1:8">
      <c r="A20" s="14" t="str">
        <f t="shared" si="0"/>
        <v/>
      </c>
      <c r="B20" s="15"/>
      <c r="C20" s="16"/>
      <c r="D20" s="17"/>
      <c r="E20" s="17"/>
      <c r="F20" s="17"/>
      <c r="G20" s="15"/>
      <c r="H20" s="24" t="s">
        <v>752</v>
      </c>
    </row>
    <row r="21" spans="1:8">
      <c r="A21" s="14" t="str">
        <f t="shared" si="0"/>
        <v/>
      </c>
      <c r="B21" s="15"/>
      <c r="C21" s="16"/>
      <c r="D21" s="17"/>
      <c r="E21" s="17"/>
      <c r="F21" s="17"/>
      <c r="G21" s="15"/>
      <c r="H21" s="24" t="s">
        <v>753</v>
      </c>
    </row>
    <row r="22" spans="1:8">
      <c r="A22" s="14" t="str">
        <f t="shared" si="0"/>
        <v/>
      </c>
      <c r="B22" s="15"/>
      <c r="C22" s="16"/>
      <c r="D22" s="17"/>
      <c r="E22" s="17"/>
      <c r="F22" s="17"/>
      <c r="G22" s="15"/>
      <c r="H22" s="24" t="s">
        <v>754</v>
      </c>
    </row>
    <row r="23" spans="1:8">
      <c r="A23" s="14" t="str">
        <f t="shared" si="0"/>
        <v/>
      </c>
      <c r="B23" s="15"/>
      <c r="C23" s="16"/>
      <c r="D23" s="17"/>
      <c r="E23" s="17"/>
      <c r="F23" s="17"/>
      <c r="G23" s="15"/>
      <c r="H23" s="24" t="s">
        <v>755</v>
      </c>
    </row>
    <row r="24" spans="1:8">
      <c r="A24" s="14" t="str">
        <f t="shared" si="0"/>
        <v/>
      </c>
      <c r="B24" s="15"/>
      <c r="C24" s="16"/>
      <c r="D24" s="17"/>
      <c r="E24" s="17"/>
      <c r="F24" s="17"/>
      <c r="G24" s="15"/>
      <c r="H24" s="24" t="s">
        <v>756</v>
      </c>
    </row>
    <row r="25" spans="1:8">
      <c r="A25" s="14" t="str">
        <f t="shared" si="0"/>
        <v/>
      </c>
      <c r="B25" s="15"/>
      <c r="C25" s="16"/>
      <c r="D25" s="17"/>
      <c r="E25" s="17"/>
      <c r="F25" s="17"/>
      <c r="G25" s="15"/>
      <c r="H25" s="24" t="s">
        <v>757</v>
      </c>
    </row>
    <row r="26" spans="1:9">
      <c r="A26" s="14" t="str">
        <f t="shared" si="0"/>
        <v/>
      </c>
      <c r="B26" s="15"/>
      <c r="C26" s="16"/>
      <c r="D26" s="17"/>
      <c r="E26" s="17"/>
      <c r="F26" s="17"/>
      <c r="G26" s="15"/>
      <c r="H26" s="24" t="s">
        <v>758</v>
      </c>
      <c r="I26" s="5" t="str">
        <f t="array" ref="I26:I29">""</f>
        <v/>
      </c>
    </row>
    <row r="27" customHeight="1" spans="1:9">
      <c r="A27" s="18" t="s">
        <v>215</v>
      </c>
      <c r="B27" s="19"/>
      <c r="C27" s="20"/>
      <c r="D27" s="17">
        <f>SUM(D7:D26)</f>
        <v>0</v>
      </c>
      <c r="E27" s="17">
        <f>SUM(E7:E26)</f>
        <v>0</v>
      </c>
      <c r="F27" s="17">
        <f>SUM(F7:F26)</f>
        <v>0</v>
      </c>
      <c r="G27" s="21"/>
      <c r="I27" s="5" t="str">
        <v/>
      </c>
    </row>
    <row r="28" customHeight="1" spans="1:9">
      <c r="A28" s="3" t="str">
        <f>基本信息输入表!$K$6&amp;"填表人："&amp;基本信息输入表!$M$104</f>
        <v>被评估单位填表人：</v>
      </c>
      <c r="E28" s="3" t="str">
        <f>"评估人员："&amp;基本信息输入表!$Q$104</f>
        <v>评估人员：</v>
      </c>
      <c r="I28" s="5" t="str">
        <v/>
      </c>
    </row>
    <row r="29" customHeight="1" spans="1:9">
      <c r="A29" s="3" t="str">
        <f>"填表日期："&amp;YEAR(基本信息输入表!$O$104)&amp;"年"&amp;MONTH(基本信息输入表!$O$104)&amp;"月"&amp;DAY(基本信息输入表!$O$104)&amp;"日"</f>
        <v>填表日期：1900年1月0日</v>
      </c>
      <c r="I29" s="5" t="str">
        <v/>
      </c>
    </row>
  </sheetData>
  <mergeCells count="4">
    <mergeCell ref="A2:G2"/>
    <mergeCell ref="A3:G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非流动负债">
    <pageSetUpPr fitToPage="1"/>
  </sheetPr>
  <dimension ref="A1:J29"/>
  <sheetViews>
    <sheetView showGridLines="0" workbookViewId="0">
      <selection activeCell="I31" sqref="I31"/>
    </sheetView>
  </sheetViews>
  <sheetFormatPr defaultColWidth="9" defaultRowHeight="15.75" customHeight="1"/>
  <cols>
    <col min="1" max="1" width="6.2" style="3" customWidth="1"/>
    <col min="2" max="2" width="23" style="3" customWidth="1"/>
    <col min="3" max="3" width="12" style="3" customWidth="1"/>
    <col min="4" max="4" width="17.2" style="3" customWidth="1"/>
    <col min="5" max="5" width="17.2" style="3" customWidth="1" outlineLevel="1"/>
    <col min="6" max="7" width="15.7" style="3" customWidth="1"/>
    <col min="8" max="8" width="17.7" style="3" customWidth="1"/>
    <col min="9" max="9" width="9" style="4"/>
    <col min="10" max="10" width="9" style="5"/>
    <col min="11" max="16384" width="9" style="3"/>
  </cols>
  <sheetData>
    <row r="1" customHeight="1" spans="1:10">
      <c r="A1" s="6" t="s">
        <v>333</v>
      </c>
      <c r="I1" s="4" t="str">
        <f t="array" ref="I1:J1">"请勿删除此列"</f>
        <v>请勿删除此列</v>
      </c>
      <c r="J1" s="5" t="str">
        <v>请勿删除此列</v>
      </c>
    </row>
    <row r="2" s="1" customFormat="1" ht="30" customHeight="1" spans="1:10">
      <c r="A2" s="7" t="s">
        <v>1825</v>
      </c>
      <c r="B2" s="7"/>
      <c r="C2" s="7"/>
      <c r="D2" s="7"/>
      <c r="E2" s="7"/>
      <c r="F2" s="7"/>
      <c r="G2" s="7"/>
      <c r="H2" s="7"/>
      <c r="I2" s="22"/>
      <c r="J2" s="23"/>
    </row>
    <row r="3" customHeight="1" spans="1:8">
      <c r="A3" s="2" t="str">
        <f>"评估基准日："&amp;TEXT(基本信息输入表!M7,"yyyy年mm月dd日")</f>
        <v>评估基准日：2026年01月15日</v>
      </c>
      <c r="B3" s="2"/>
      <c r="C3" s="2"/>
      <c r="D3" s="2"/>
      <c r="E3" s="2"/>
      <c r="F3" s="2"/>
      <c r="G3" s="2"/>
      <c r="H3" s="2"/>
    </row>
    <row r="4" ht="14.25" customHeight="1" spans="1:10">
      <c r="A4" s="2"/>
      <c r="B4" s="2"/>
      <c r="C4" s="2"/>
      <c r="D4" s="2"/>
      <c r="E4" s="2"/>
      <c r="F4" s="2"/>
      <c r="G4" s="2"/>
      <c r="H4" s="8" t="s">
        <v>1826</v>
      </c>
      <c r="J4" s="5" t="str">
        <f t="array" ref="J4:J7">""</f>
        <v/>
      </c>
    </row>
    <row r="5" customHeight="1" spans="1:10">
      <c r="A5" s="9" t="str">
        <f>基本信息输入表!K6&amp;"："&amp;基本信息输入表!M6</f>
        <v>被评估单位：中国石油集团工程技术研究院有限公司</v>
      </c>
      <c r="B5" s="9"/>
      <c r="C5" s="9"/>
      <c r="D5" s="9"/>
      <c r="E5" s="10"/>
      <c r="H5" s="8" t="str">
        <f>"金额单位："&amp;基本信息输入表!M10&amp;"元"</f>
        <v>金额单位：人民币元</v>
      </c>
      <c r="J5" s="5" t="str">
        <v/>
      </c>
    </row>
    <row r="6" s="2" customFormat="1" customHeight="1" spans="1:10">
      <c r="A6" s="11" t="s">
        <v>137</v>
      </c>
      <c r="B6" s="11" t="s">
        <v>802</v>
      </c>
      <c r="C6" s="11" t="s">
        <v>831</v>
      </c>
      <c r="D6" s="11" t="s">
        <v>1014</v>
      </c>
      <c r="E6" s="12" t="s">
        <v>656</v>
      </c>
      <c r="F6" s="13" t="s">
        <v>158</v>
      </c>
      <c r="G6" s="11" t="s">
        <v>159</v>
      </c>
      <c r="H6" s="11" t="s">
        <v>142</v>
      </c>
      <c r="I6" s="24" t="s">
        <v>738</v>
      </c>
      <c r="J6" s="4" t="str">
        <v/>
      </c>
    </row>
    <row r="7" spans="1:10">
      <c r="A7" s="14" t="str">
        <f>IF(B7="","",ROW()-6)</f>
        <v/>
      </c>
      <c r="B7" s="15"/>
      <c r="C7" s="16"/>
      <c r="D7" s="15"/>
      <c r="E7" s="17"/>
      <c r="F7" s="17"/>
      <c r="G7" s="17"/>
      <c r="H7" s="15"/>
      <c r="I7" s="24" t="s">
        <v>739</v>
      </c>
      <c r="J7" s="5" t="str">
        <v/>
      </c>
    </row>
    <row r="8" spans="1:9">
      <c r="A8" s="14" t="str">
        <f t="shared" ref="A8:A26" si="0">IF(B8="","",ROW()-6)</f>
        <v/>
      </c>
      <c r="B8" s="15"/>
      <c r="C8" s="16"/>
      <c r="D8" s="15"/>
      <c r="E8" s="17"/>
      <c r="F8" s="17"/>
      <c r="G8" s="17"/>
      <c r="H8" s="15"/>
      <c r="I8" s="24" t="s">
        <v>740</v>
      </c>
    </row>
    <row r="9" spans="1:9">
      <c r="A9" s="14" t="str">
        <f t="shared" si="0"/>
        <v/>
      </c>
      <c r="B9" s="15"/>
      <c r="C9" s="16"/>
      <c r="D9" s="15"/>
      <c r="E9" s="17"/>
      <c r="F9" s="17"/>
      <c r="G9" s="17"/>
      <c r="H9" s="15"/>
      <c r="I9" s="24" t="s">
        <v>741</v>
      </c>
    </row>
    <row r="10" spans="1:9">
      <c r="A10" s="14" t="str">
        <f t="shared" si="0"/>
        <v/>
      </c>
      <c r="B10" s="15"/>
      <c r="C10" s="16"/>
      <c r="D10" s="15"/>
      <c r="E10" s="17"/>
      <c r="F10" s="17"/>
      <c r="G10" s="17"/>
      <c r="H10" s="15"/>
      <c r="I10" s="24" t="s">
        <v>742</v>
      </c>
    </row>
    <row r="11" spans="1:9">
      <c r="A11" s="14" t="str">
        <f t="shared" si="0"/>
        <v/>
      </c>
      <c r="B11" s="15"/>
      <c r="C11" s="16"/>
      <c r="D11" s="15"/>
      <c r="E11" s="17"/>
      <c r="F11" s="17"/>
      <c r="G11" s="17"/>
      <c r="H11" s="15"/>
      <c r="I11" s="24" t="s">
        <v>743</v>
      </c>
    </row>
    <row r="12" spans="1:9">
      <c r="A12" s="14" t="str">
        <f t="shared" si="0"/>
        <v/>
      </c>
      <c r="B12" s="15"/>
      <c r="C12" s="16"/>
      <c r="D12" s="15"/>
      <c r="E12" s="17"/>
      <c r="F12" s="17"/>
      <c r="G12" s="17"/>
      <c r="H12" s="15"/>
      <c r="I12" s="24" t="s">
        <v>744</v>
      </c>
    </row>
    <row r="13" spans="1:9">
      <c r="A13" s="14" t="str">
        <f t="shared" si="0"/>
        <v/>
      </c>
      <c r="B13" s="15"/>
      <c r="C13" s="16"/>
      <c r="D13" s="15"/>
      <c r="E13" s="17"/>
      <c r="F13" s="17"/>
      <c r="G13" s="17"/>
      <c r="H13" s="15"/>
      <c r="I13" s="24" t="s">
        <v>745</v>
      </c>
    </row>
    <row r="14" spans="1:9">
      <c r="A14" s="14" t="str">
        <f t="shared" si="0"/>
        <v/>
      </c>
      <c r="B14" s="15"/>
      <c r="C14" s="16"/>
      <c r="D14" s="15"/>
      <c r="E14" s="17"/>
      <c r="F14" s="17"/>
      <c r="G14" s="17"/>
      <c r="H14" s="15"/>
      <c r="I14" s="24" t="s">
        <v>746</v>
      </c>
    </row>
    <row r="15" spans="1:9">
      <c r="A15" s="14" t="str">
        <f t="shared" si="0"/>
        <v/>
      </c>
      <c r="B15" s="15"/>
      <c r="C15" s="16"/>
      <c r="D15" s="15"/>
      <c r="E15" s="17"/>
      <c r="F15" s="17"/>
      <c r="G15" s="17"/>
      <c r="H15" s="15"/>
      <c r="I15" s="24" t="s">
        <v>747</v>
      </c>
    </row>
    <row r="16" spans="1:9">
      <c r="A16" s="14" t="str">
        <f t="shared" si="0"/>
        <v/>
      </c>
      <c r="B16" s="15"/>
      <c r="C16" s="16"/>
      <c r="D16" s="15"/>
      <c r="E16" s="17"/>
      <c r="F16" s="17"/>
      <c r="G16" s="17"/>
      <c r="H16" s="15"/>
      <c r="I16" s="24" t="s">
        <v>748</v>
      </c>
    </row>
    <row r="17" spans="1:9">
      <c r="A17" s="14" t="str">
        <f t="shared" si="0"/>
        <v/>
      </c>
      <c r="B17" s="15"/>
      <c r="C17" s="16"/>
      <c r="D17" s="15"/>
      <c r="E17" s="17"/>
      <c r="F17" s="17"/>
      <c r="G17" s="17"/>
      <c r="H17" s="15"/>
      <c r="I17" s="24" t="s">
        <v>749</v>
      </c>
    </row>
    <row r="18" spans="1:9">
      <c r="A18" s="14" t="str">
        <f t="shared" si="0"/>
        <v/>
      </c>
      <c r="B18" s="15"/>
      <c r="C18" s="16"/>
      <c r="D18" s="15"/>
      <c r="E18" s="17"/>
      <c r="F18" s="17"/>
      <c r="G18" s="17"/>
      <c r="H18" s="15"/>
      <c r="I18" s="24" t="s">
        <v>750</v>
      </c>
    </row>
    <row r="19" spans="1:9">
      <c r="A19" s="14" t="str">
        <f t="shared" si="0"/>
        <v/>
      </c>
      <c r="B19" s="15"/>
      <c r="C19" s="16"/>
      <c r="D19" s="15"/>
      <c r="E19" s="17"/>
      <c r="F19" s="17"/>
      <c r="G19" s="17"/>
      <c r="H19" s="15"/>
      <c r="I19" s="24" t="s">
        <v>751</v>
      </c>
    </row>
    <row r="20" spans="1:9">
      <c r="A20" s="14" t="str">
        <f t="shared" si="0"/>
        <v/>
      </c>
      <c r="B20" s="15"/>
      <c r="C20" s="16"/>
      <c r="D20" s="15"/>
      <c r="E20" s="17"/>
      <c r="F20" s="17"/>
      <c r="G20" s="17"/>
      <c r="H20" s="15"/>
      <c r="I20" s="24" t="s">
        <v>752</v>
      </c>
    </row>
    <row r="21" spans="1:9">
      <c r="A21" s="14" t="str">
        <f t="shared" si="0"/>
        <v/>
      </c>
      <c r="B21" s="15"/>
      <c r="C21" s="16"/>
      <c r="D21" s="15"/>
      <c r="E21" s="17"/>
      <c r="F21" s="17"/>
      <c r="G21" s="17"/>
      <c r="H21" s="15"/>
      <c r="I21" s="24" t="s">
        <v>753</v>
      </c>
    </row>
    <row r="22" spans="1:9">
      <c r="A22" s="14" t="str">
        <f t="shared" si="0"/>
        <v/>
      </c>
      <c r="B22" s="15"/>
      <c r="C22" s="16"/>
      <c r="D22" s="15"/>
      <c r="E22" s="17"/>
      <c r="F22" s="17"/>
      <c r="G22" s="17"/>
      <c r="H22" s="15"/>
      <c r="I22" s="24" t="s">
        <v>754</v>
      </c>
    </row>
    <row r="23" spans="1:9">
      <c r="A23" s="14" t="str">
        <f t="shared" si="0"/>
        <v/>
      </c>
      <c r="B23" s="15"/>
      <c r="C23" s="16"/>
      <c r="D23" s="15"/>
      <c r="E23" s="17"/>
      <c r="F23" s="17"/>
      <c r="G23" s="17"/>
      <c r="H23" s="15"/>
      <c r="I23" s="24" t="s">
        <v>755</v>
      </c>
    </row>
    <row r="24" spans="1:9">
      <c r="A24" s="14" t="str">
        <f t="shared" si="0"/>
        <v/>
      </c>
      <c r="B24" s="15"/>
      <c r="C24" s="16"/>
      <c r="D24" s="15"/>
      <c r="E24" s="17"/>
      <c r="F24" s="17"/>
      <c r="G24" s="17"/>
      <c r="H24" s="15"/>
      <c r="I24" s="24" t="s">
        <v>756</v>
      </c>
    </row>
    <row r="25" spans="1:9">
      <c r="A25" s="14" t="str">
        <f t="shared" si="0"/>
        <v/>
      </c>
      <c r="B25" s="15"/>
      <c r="C25" s="16"/>
      <c r="D25" s="15"/>
      <c r="E25" s="17"/>
      <c r="F25" s="17"/>
      <c r="G25" s="17"/>
      <c r="H25" s="15"/>
      <c r="I25" s="24" t="s">
        <v>757</v>
      </c>
    </row>
    <row r="26" spans="1:10">
      <c r="A26" s="14" t="str">
        <f t="shared" si="0"/>
        <v/>
      </c>
      <c r="B26" s="15"/>
      <c r="C26" s="16"/>
      <c r="D26" s="15"/>
      <c r="E26" s="17"/>
      <c r="F26" s="17"/>
      <c r="G26" s="17"/>
      <c r="H26" s="15"/>
      <c r="I26" s="24" t="s">
        <v>758</v>
      </c>
      <c r="J26" s="5" t="str">
        <f t="array" ref="J26:J29">""</f>
        <v/>
      </c>
    </row>
    <row r="27" customHeight="1" spans="1:10">
      <c r="A27" s="18" t="s">
        <v>215</v>
      </c>
      <c r="B27" s="19"/>
      <c r="C27" s="20"/>
      <c r="D27" s="20"/>
      <c r="E27" s="17">
        <f>SUM(E7:E26)</f>
        <v>0</v>
      </c>
      <c r="F27" s="17">
        <f>SUM(F7:F26)</f>
        <v>0</v>
      </c>
      <c r="G27" s="17">
        <f>SUM(G7:G26)</f>
        <v>0</v>
      </c>
      <c r="H27" s="21"/>
      <c r="J27" s="5" t="str">
        <v/>
      </c>
    </row>
    <row r="28" customHeight="1" spans="1:10">
      <c r="A28" s="3" t="str">
        <f>基本信息输入表!$K$6&amp;"填表人："&amp;基本信息输入表!$M$105</f>
        <v>被评估单位填表人：</v>
      </c>
      <c r="F28" s="3" t="str">
        <f>"评估人员："&amp;基本信息输入表!$Q$105</f>
        <v>评估人员：</v>
      </c>
      <c r="J28" s="5" t="str">
        <v/>
      </c>
    </row>
    <row r="29" customHeight="1" spans="1:10">
      <c r="A29" s="3" t="str">
        <f>"填表日期："&amp;YEAR(基本信息输入表!$O$105)&amp;"年"&amp;MONTH(基本信息输入表!$O$105)&amp;"月"&amp;DAY(基本信息输入表!$O$105)&amp;"日"</f>
        <v>填表日期：1900年1月0日</v>
      </c>
      <c r="J29" s="5" t="str">
        <v/>
      </c>
    </row>
  </sheetData>
  <mergeCells count="4">
    <mergeCell ref="A2:H2"/>
    <mergeCell ref="A3:H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3" fitToHeight="0" orientation="landscape"/>
  <headerFooter scaleWithDoc="0">
    <oddFooter>&amp;C&amp;"宋体,常规"&amp;10第&amp;"Arial Narrow,常规"&amp;P&amp;"宋体,常规"页，共&amp;"Arial Narrow,常规"&amp;N&amp;"宋体,常规"页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流动汇总">
    <pageSetUpPr fitToPage="1"/>
  </sheetPr>
  <dimension ref="A1:H33"/>
  <sheetViews>
    <sheetView showGridLines="0" zoomScaleSheetLayoutView="80" workbookViewId="0">
      <selection activeCell="I31" sqref="I31"/>
    </sheetView>
  </sheetViews>
  <sheetFormatPr defaultColWidth="9" defaultRowHeight="15.75" customHeight="1" outlineLevelCol="7"/>
  <cols>
    <col min="1" max="1" width="7.5" style="582" customWidth="1"/>
    <col min="2" max="2" width="24.2" style="3" customWidth="1"/>
    <col min="3" max="3" width="24.2" style="582" hidden="1" customWidth="1" outlineLevel="1"/>
    <col min="4" max="4" width="18.7" style="582" customWidth="1" collapsed="1"/>
    <col min="5" max="7" width="18.7" style="582" customWidth="1"/>
    <col min="8" max="16384" width="9" style="582"/>
  </cols>
  <sheetData>
    <row r="1" s="3" customFormat="1" customHeight="1" spans="1:1">
      <c r="A1" s="6" t="s">
        <v>333</v>
      </c>
    </row>
    <row r="2" s="1" customFormat="1" ht="30" customHeight="1" spans="1:7">
      <c r="A2" s="7" t="s">
        <v>707</v>
      </c>
      <c r="B2" s="7"/>
      <c r="C2" s="7"/>
      <c r="D2" s="7"/>
      <c r="E2" s="7"/>
      <c r="F2" s="7"/>
      <c r="G2" s="7"/>
    </row>
    <row r="3" s="3" customFormat="1" customHeight="1" spans="1:7">
      <c r="A3" s="2" t="str">
        <f>"评估基准日："&amp;TEXT(基本信息输入表!M7,"yyyy年mm月dd日")</f>
        <v>评估基准日：2026年01月15日</v>
      </c>
      <c r="B3" s="2"/>
      <c r="C3" s="2"/>
      <c r="D3" s="2"/>
      <c r="E3" s="2"/>
      <c r="F3" s="2"/>
      <c r="G3" s="2"/>
    </row>
    <row r="4" s="3" customFormat="1" ht="14.25" customHeight="1" spans="5:7">
      <c r="E4" s="2"/>
      <c r="F4" s="2"/>
      <c r="G4" s="8" t="s">
        <v>708</v>
      </c>
    </row>
    <row r="5" s="3" customFormat="1" customHeight="1" spans="1:7">
      <c r="A5" s="31" t="str">
        <f>基本信息输入表!K6&amp;"："&amp;基本信息输入表!M6</f>
        <v>被评估单位：中国石油集团工程技术研究院有限公司</v>
      </c>
      <c r="B5" s="31"/>
      <c r="C5" s="31"/>
      <c r="D5" s="31"/>
      <c r="G5" s="583" t="str">
        <f>"金额单位："&amp;基本信息输入表!M10&amp;"元"</f>
        <v>金额单位：人民币元</v>
      </c>
    </row>
    <row r="6" s="2" customFormat="1" customHeight="1" spans="1:7">
      <c r="A6" s="584" t="s">
        <v>709</v>
      </c>
      <c r="B6" s="584" t="s">
        <v>157</v>
      </c>
      <c r="C6" s="585" t="s">
        <v>656</v>
      </c>
      <c r="D6" s="585" t="s">
        <v>158</v>
      </c>
      <c r="E6" s="584" t="s">
        <v>159</v>
      </c>
      <c r="F6" s="584" t="s">
        <v>70</v>
      </c>
      <c r="G6" s="584" t="s">
        <v>710</v>
      </c>
    </row>
    <row r="7" customHeight="1" spans="1:7">
      <c r="A7" s="586" t="s">
        <v>711</v>
      </c>
      <c r="B7" s="193" t="s">
        <v>280</v>
      </c>
      <c r="C7" s="587">
        <f>'表3-1货币汇总表'!C27</f>
        <v>0</v>
      </c>
      <c r="D7" s="587">
        <f>'表3-1货币汇总表'!D27</f>
        <v>0</v>
      </c>
      <c r="E7" s="587">
        <f>'表3-1货币汇总表'!E27</f>
        <v>0</v>
      </c>
      <c r="F7" s="588">
        <f>E7-D7</f>
        <v>0</v>
      </c>
      <c r="G7" s="589" t="str">
        <f>IF(D7=0,"",F7/D7*100)</f>
        <v/>
      </c>
    </row>
    <row r="8" customHeight="1" spans="1:7">
      <c r="A8" s="586" t="s">
        <v>712</v>
      </c>
      <c r="B8" s="193" t="s">
        <v>285</v>
      </c>
      <c r="C8" s="587">
        <f>'3-2交易性金融资产汇总'!C27</f>
        <v>0</v>
      </c>
      <c r="D8" s="587">
        <f>'3-2交易性金融资产汇总'!D27</f>
        <v>0</v>
      </c>
      <c r="E8" s="587">
        <f>'3-2交易性金融资产汇总'!E27</f>
        <v>0</v>
      </c>
      <c r="F8" s="588">
        <f t="shared" ref="F8:F27" si="0">E8-D8</f>
        <v>0</v>
      </c>
      <c r="G8" s="589" t="str">
        <f t="shared" ref="G8:G27" si="1">IF(D8=0,"",F8/D8*100)</f>
        <v/>
      </c>
    </row>
    <row r="9" customHeight="1" spans="1:7">
      <c r="A9" s="586" t="s">
        <v>713</v>
      </c>
      <c r="B9" s="193" t="s">
        <v>293</v>
      </c>
      <c r="C9" s="587">
        <f>'3-3衍生金融资产'!F27</f>
        <v>0</v>
      </c>
      <c r="D9" s="587">
        <f>'3-3衍生金融资产'!G27</f>
        <v>0</v>
      </c>
      <c r="E9" s="587">
        <f>'3-3衍生金融资产'!H27</f>
        <v>0</v>
      </c>
      <c r="F9" s="588">
        <f t="shared" si="0"/>
        <v>0</v>
      </c>
      <c r="G9" s="589" t="str">
        <f t="shared" si="1"/>
        <v/>
      </c>
    </row>
    <row r="10" customHeight="1" spans="1:7">
      <c r="A10" s="586" t="s">
        <v>714</v>
      </c>
      <c r="B10" s="193" t="s">
        <v>294</v>
      </c>
      <c r="C10" s="590">
        <f>'3-4应收票据'!F28</f>
        <v>0</v>
      </c>
      <c r="D10" s="590">
        <f>'3-4应收票据'!G28</f>
        <v>0</v>
      </c>
      <c r="E10" s="590">
        <f>'3-4应收票据'!H28</f>
        <v>0</v>
      </c>
      <c r="F10" s="588">
        <f t="shared" si="0"/>
        <v>0</v>
      </c>
      <c r="G10" s="589" t="str">
        <f t="shared" si="1"/>
        <v/>
      </c>
    </row>
    <row r="11" customHeight="1" spans="1:7">
      <c r="A11" s="586" t="s">
        <v>715</v>
      </c>
      <c r="B11" s="193" t="s">
        <v>676</v>
      </c>
      <c r="C11" s="587">
        <f>'3-5应收账款'!O28</f>
        <v>0</v>
      </c>
      <c r="D11" s="587">
        <f>'3-5应收账款'!Q28</f>
        <v>0</v>
      </c>
      <c r="E11" s="590">
        <f>'3-5应收账款'!S31</f>
        <v>0</v>
      </c>
      <c r="F11" s="588">
        <f t="shared" si="0"/>
        <v>0</v>
      </c>
      <c r="G11" s="589" t="str">
        <f t="shared" si="1"/>
        <v/>
      </c>
    </row>
    <row r="12" customHeight="1" spans="1:7">
      <c r="A12" s="586"/>
      <c r="B12" s="193" t="s">
        <v>716</v>
      </c>
      <c r="C12" s="587">
        <f>'3-5应收账款'!O29</f>
        <v>0</v>
      </c>
      <c r="D12" s="587">
        <f>'3-5应收账款'!Q29</f>
        <v>0</v>
      </c>
      <c r="E12" s="590"/>
      <c r="F12" s="588">
        <f t="shared" si="0"/>
        <v>0</v>
      </c>
      <c r="G12" s="589" t="str">
        <f t="shared" si="1"/>
        <v/>
      </c>
    </row>
    <row r="13" customHeight="1" spans="1:7">
      <c r="A13" s="586"/>
      <c r="B13" s="193" t="s">
        <v>678</v>
      </c>
      <c r="C13" s="590">
        <f>C11-C12</f>
        <v>0</v>
      </c>
      <c r="D13" s="590">
        <f>D11-D12</f>
        <v>0</v>
      </c>
      <c r="E13" s="590">
        <f>E11-E12</f>
        <v>0</v>
      </c>
      <c r="F13" s="588">
        <f t="shared" si="0"/>
        <v>0</v>
      </c>
      <c r="G13" s="589" t="str">
        <f t="shared" si="1"/>
        <v/>
      </c>
    </row>
    <row r="14" customHeight="1" spans="1:7">
      <c r="A14" s="586" t="s">
        <v>717</v>
      </c>
      <c r="B14" s="193" t="s">
        <v>298</v>
      </c>
      <c r="C14" s="590">
        <f>'3-6应收款项融资'!F28</f>
        <v>0</v>
      </c>
      <c r="D14" s="590">
        <f>'3-6应收款项融资'!G28</f>
        <v>0</v>
      </c>
      <c r="E14" s="590">
        <f>'3-6应收款项融资'!H28</f>
        <v>0</v>
      </c>
      <c r="F14" s="588">
        <f t="shared" si="0"/>
        <v>0</v>
      </c>
      <c r="G14" s="589" t="str">
        <f t="shared" si="1"/>
        <v/>
      </c>
    </row>
    <row r="15" customHeight="1" spans="1:7">
      <c r="A15" s="586" t="s">
        <v>718</v>
      </c>
      <c r="B15" s="193" t="s">
        <v>299</v>
      </c>
      <c r="C15" s="590">
        <f>'3-7预付款项'!P30</f>
        <v>0</v>
      </c>
      <c r="D15" s="590">
        <f>'3-7预付款项'!Q30</f>
        <v>0</v>
      </c>
      <c r="E15" s="590">
        <f>'3-7预付款项'!S30</f>
        <v>0</v>
      </c>
      <c r="F15" s="588">
        <f t="shared" si="0"/>
        <v>0</v>
      </c>
      <c r="G15" s="589" t="str">
        <f t="shared" si="1"/>
        <v/>
      </c>
    </row>
    <row r="16" customHeight="1" spans="1:7">
      <c r="A16" s="586" t="s">
        <v>719</v>
      </c>
      <c r="B16" s="193" t="s">
        <v>679</v>
      </c>
      <c r="C16" s="590">
        <f>'3-8其他应收款'!O28</f>
        <v>0</v>
      </c>
      <c r="D16" s="590">
        <f>'3-8其他应收款'!Q28</f>
        <v>0</v>
      </c>
      <c r="E16" s="590">
        <f>'3-8其他应收款'!S31</f>
        <v>0</v>
      </c>
      <c r="F16" s="588">
        <f t="shared" si="0"/>
        <v>0</v>
      </c>
      <c r="G16" s="589" t="str">
        <f t="shared" si="1"/>
        <v/>
      </c>
    </row>
    <row r="17" customHeight="1" spans="1:7">
      <c r="A17" s="586"/>
      <c r="B17" s="193" t="s">
        <v>716</v>
      </c>
      <c r="C17" s="590">
        <f>'3-8其他应收款'!O29</f>
        <v>0</v>
      </c>
      <c r="D17" s="590">
        <f>'3-8其他应收款'!Q29</f>
        <v>0</v>
      </c>
      <c r="E17" s="590"/>
      <c r="F17" s="588">
        <f t="shared" si="0"/>
        <v>0</v>
      </c>
      <c r="G17" s="589" t="str">
        <f t="shared" si="1"/>
        <v/>
      </c>
    </row>
    <row r="18" customHeight="1" spans="1:7">
      <c r="A18" s="586"/>
      <c r="B18" s="193" t="s">
        <v>680</v>
      </c>
      <c r="C18" s="590">
        <f>C16-C17</f>
        <v>0</v>
      </c>
      <c r="D18" s="590">
        <f>D16-D17</f>
        <v>0</v>
      </c>
      <c r="E18" s="590">
        <f>E16-E17</f>
        <v>0</v>
      </c>
      <c r="F18" s="588">
        <f t="shared" si="0"/>
        <v>0</v>
      </c>
      <c r="G18" s="589" t="str">
        <f t="shared" si="1"/>
        <v/>
      </c>
    </row>
    <row r="19" customHeight="1" spans="1:7">
      <c r="A19" s="586" t="s">
        <v>720</v>
      </c>
      <c r="B19" s="193" t="s">
        <v>681</v>
      </c>
      <c r="C19" s="587">
        <f>'3-9存货汇总'!C25</f>
        <v>0</v>
      </c>
      <c r="D19" s="587">
        <f>'3-9存货汇总'!D25</f>
        <v>0</v>
      </c>
      <c r="E19" s="587">
        <f>'3-9存货汇总'!F25</f>
        <v>0</v>
      </c>
      <c r="F19" s="588">
        <f t="shared" si="0"/>
        <v>0</v>
      </c>
      <c r="G19" s="589" t="str">
        <f t="shared" si="1"/>
        <v/>
      </c>
    </row>
    <row r="20" customHeight="1" spans="1:7">
      <c r="A20" s="586"/>
      <c r="B20" s="193" t="s">
        <v>682</v>
      </c>
      <c r="C20" s="587">
        <f>'3-9存货汇总'!C26</f>
        <v>0</v>
      </c>
      <c r="D20" s="587">
        <f>'3-9存货汇总'!D26</f>
        <v>0</v>
      </c>
      <c r="E20" s="587"/>
      <c r="F20" s="588">
        <f t="shared" si="0"/>
        <v>0</v>
      </c>
      <c r="G20" s="589" t="str">
        <f t="shared" si="1"/>
        <v/>
      </c>
    </row>
    <row r="21" customHeight="1" spans="1:7">
      <c r="A21" s="586"/>
      <c r="B21" s="193" t="s">
        <v>683</v>
      </c>
      <c r="C21" s="587">
        <f>C19-C20</f>
        <v>0</v>
      </c>
      <c r="D21" s="587">
        <f>D19-D20</f>
        <v>0</v>
      </c>
      <c r="E21" s="587">
        <f>E19-E20</f>
        <v>0</v>
      </c>
      <c r="F21" s="588">
        <f t="shared" si="0"/>
        <v>0</v>
      </c>
      <c r="G21" s="589" t="str">
        <f t="shared" si="1"/>
        <v/>
      </c>
    </row>
    <row r="22" customHeight="1" spans="1:7">
      <c r="A22" s="586" t="s">
        <v>721</v>
      </c>
      <c r="B22" s="591" t="s">
        <v>102</v>
      </c>
      <c r="C22" s="587">
        <f>'3-10合同资产'!I28</f>
        <v>0</v>
      </c>
      <c r="D22" s="587">
        <f>'3-10合同资产'!J28</f>
        <v>0</v>
      </c>
      <c r="E22" s="587">
        <f>'3-10合同资产'!L31</f>
        <v>0</v>
      </c>
      <c r="F22" s="588">
        <f t="shared" si="0"/>
        <v>0</v>
      </c>
      <c r="G22" s="589" t="str">
        <f t="shared" si="1"/>
        <v/>
      </c>
    </row>
    <row r="23" customHeight="1" spans="1:7">
      <c r="A23" s="586"/>
      <c r="B23" s="591" t="s">
        <v>684</v>
      </c>
      <c r="C23" s="587">
        <f>'3-10合同资产'!I29</f>
        <v>0</v>
      </c>
      <c r="D23" s="587">
        <f>'3-10合同资产'!J29</f>
        <v>0</v>
      </c>
      <c r="E23" s="587"/>
      <c r="F23" s="588">
        <f t="shared" si="0"/>
        <v>0</v>
      </c>
      <c r="G23" s="589" t="str">
        <f t="shared" si="1"/>
        <v/>
      </c>
    </row>
    <row r="24" customHeight="1" spans="1:7">
      <c r="A24" s="586"/>
      <c r="B24" s="591" t="s">
        <v>685</v>
      </c>
      <c r="C24" s="587">
        <f>C22-C23</f>
        <v>0</v>
      </c>
      <c r="D24" s="587">
        <f t="shared" ref="D24:E24" si="2">D22-D23</f>
        <v>0</v>
      </c>
      <c r="E24" s="587">
        <f t="shared" si="2"/>
        <v>0</v>
      </c>
      <c r="F24" s="588">
        <f t="shared" si="0"/>
        <v>0</v>
      </c>
      <c r="G24" s="589" t="str">
        <f t="shared" si="1"/>
        <v/>
      </c>
    </row>
    <row r="25" customHeight="1" spans="1:7">
      <c r="A25" s="586" t="s">
        <v>722</v>
      </c>
      <c r="B25" s="592" t="s">
        <v>311</v>
      </c>
      <c r="C25" s="587">
        <f>'3-11持有待售资产'!I27</f>
        <v>0</v>
      </c>
      <c r="D25" s="587">
        <f>'3-11持有待售资产'!J27</f>
        <v>0</v>
      </c>
      <c r="E25" s="587">
        <f>'3-11持有待售资产'!K27</f>
        <v>0</v>
      </c>
      <c r="F25" s="588">
        <f t="shared" si="0"/>
        <v>0</v>
      </c>
      <c r="G25" s="589" t="str">
        <f t="shared" si="1"/>
        <v/>
      </c>
    </row>
    <row r="26" customHeight="1" spans="1:7">
      <c r="A26" s="586" t="s">
        <v>723</v>
      </c>
      <c r="B26" s="193" t="s">
        <v>628</v>
      </c>
      <c r="C26" s="587">
        <f>'3-12一年到期非流动资产'!E27</f>
        <v>0</v>
      </c>
      <c r="D26" s="587">
        <f>'3-12一年到期非流动资产'!F27</f>
        <v>0</v>
      </c>
      <c r="E26" s="587">
        <f>'3-12一年到期非流动资产'!G27</f>
        <v>0</v>
      </c>
      <c r="F26" s="588">
        <f t="shared" si="0"/>
        <v>0</v>
      </c>
      <c r="G26" s="589" t="str">
        <f t="shared" si="1"/>
        <v/>
      </c>
    </row>
    <row r="27" customHeight="1" spans="1:7">
      <c r="A27" s="586" t="s">
        <v>724</v>
      </c>
      <c r="B27" s="193" t="s">
        <v>315</v>
      </c>
      <c r="C27" s="587">
        <f>'3-13其他流动资产'!F27</f>
        <v>0</v>
      </c>
      <c r="D27" s="587">
        <f>'3-13其他流动资产'!G27</f>
        <v>0</v>
      </c>
      <c r="E27" s="587">
        <f>'3-13其他流动资产'!H27</f>
        <v>0</v>
      </c>
      <c r="F27" s="588">
        <f t="shared" si="0"/>
        <v>0</v>
      </c>
      <c r="G27" s="589" t="str">
        <f t="shared" si="1"/>
        <v/>
      </c>
    </row>
    <row r="28" customHeight="1" spans="1:7">
      <c r="A28" s="593"/>
      <c r="B28" s="193"/>
      <c r="C28" s="594"/>
      <c r="D28" s="587"/>
      <c r="E28" s="590"/>
      <c r="F28" s="588"/>
      <c r="G28" s="588"/>
    </row>
    <row r="29" customHeight="1" spans="1:7">
      <c r="A29" s="593"/>
      <c r="B29" s="193"/>
      <c r="C29" s="594"/>
      <c r="D29" s="587"/>
      <c r="E29" s="590"/>
      <c r="F29" s="588"/>
      <c r="G29" s="588"/>
    </row>
    <row r="30" customHeight="1" spans="1:7">
      <c r="A30" s="595"/>
      <c r="B30" s="584"/>
      <c r="C30" s="596"/>
      <c r="D30" s="587"/>
      <c r="E30" s="590"/>
      <c r="F30" s="588"/>
      <c r="G30" s="588"/>
    </row>
    <row r="31" customHeight="1" spans="1:7">
      <c r="A31" s="597" t="s">
        <v>725</v>
      </c>
      <c r="B31" s="598"/>
      <c r="C31" s="599">
        <f>SUM(C7:C10,C13:C15,C18,C21,C24:C27)</f>
        <v>0</v>
      </c>
      <c r="D31" s="599">
        <f t="shared" ref="D31:E31" si="3">SUM(D7:D10,D13:D15,D18,D21,D24:D27)</f>
        <v>0</v>
      </c>
      <c r="E31" s="599">
        <f t="shared" si="3"/>
        <v>0</v>
      </c>
      <c r="F31" s="588">
        <f>E31-D31</f>
        <v>0</v>
      </c>
      <c r="G31" s="589" t="str">
        <f>IF(D31=0,"",F31/D31*100)</f>
        <v/>
      </c>
    </row>
    <row r="32" s="3" customFormat="1" customHeight="1" spans="6:6">
      <c r="F32" s="3" t="str">
        <f>"评估人员："&amp;基本信息输入表!$Q$13</f>
        <v>评估人员：</v>
      </c>
    </row>
    <row r="33" customHeight="1" spans="8:8">
      <c r="H33" s="3"/>
    </row>
  </sheetData>
  <sheetProtection algorithmName="SHA-512" hashValue="l5+OptvQYHQAZjc0cxg7EDhYOlXOLBmHJFK4cCHgYfSrUVRp7lQ4QGM/79JuhF0Y6rQjA10n89nU3cGmF5898A==" saltValue="1NmyaymLKFI8vUxVcSrLwQ==" spinCount="100000" sheet="1" formatCells="0" formatColumns="0" formatRows="0" insertRows="0" insertHyperlinks="0" deleteColumns="0" deleteRows="0" sort="0" autoFilter="0" pivotTables="0"/>
  <mergeCells count="4">
    <mergeCell ref="A2:G2"/>
    <mergeCell ref="A3:G3"/>
    <mergeCell ref="A5:D5"/>
    <mergeCell ref="A31:B31"/>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货币汇总表">
    <pageSetUpPr fitToPage="1"/>
  </sheetPr>
  <dimension ref="A1:M29"/>
  <sheetViews>
    <sheetView showGridLines="0" workbookViewId="0">
      <selection activeCell="I31" sqref="I31"/>
    </sheetView>
  </sheetViews>
  <sheetFormatPr defaultColWidth="9" defaultRowHeight="12"/>
  <cols>
    <col min="1" max="1" width="6.7" style="3" customWidth="1"/>
    <col min="2" max="2" width="30.2" style="3" customWidth="1"/>
    <col min="3" max="3" width="20.7" style="3" hidden="1" customWidth="1" outlineLevel="1"/>
    <col min="4" max="4" width="15.7" style="3" customWidth="1" collapsed="1"/>
    <col min="5" max="8" width="15.7" style="3" customWidth="1"/>
    <col min="9" max="16384" width="9" style="3"/>
  </cols>
  <sheetData>
    <row r="1" spans="1:1">
      <c r="A1" s="6" t="s">
        <v>333</v>
      </c>
    </row>
    <row r="2" s="1" customFormat="1" ht="30" customHeight="1" spans="1:8">
      <c r="A2" s="7" t="s">
        <v>726</v>
      </c>
      <c r="B2" s="7"/>
      <c r="C2" s="7"/>
      <c r="D2" s="7"/>
      <c r="E2" s="7"/>
      <c r="F2" s="7"/>
      <c r="G2" s="7"/>
      <c r="H2" s="7"/>
    </row>
    <row r="3" ht="15.75" customHeight="1" spans="1:8">
      <c r="A3" s="2" t="str">
        <f>"评估基准日："&amp;TEXT(基本信息输入表!M7,"yyyy年mm月dd日")</f>
        <v>评估基准日：2026年01月15日</v>
      </c>
      <c r="B3" s="2"/>
      <c r="C3" s="2"/>
      <c r="D3" s="2"/>
      <c r="E3" s="2"/>
      <c r="F3" s="2"/>
      <c r="G3" s="2"/>
      <c r="H3" s="2"/>
    </row>
    <row r="4" ht="14.25" customHeight="1" spans="1:8">
      <c r="A4" s="2"/>
      <c r="B4" s="2"/>
      <c r="C4" s="2"/>
      <c r="D4" s="2"/>
      <c r="E4" s="2"/>
      <c r="F4" s="2"/>
      <c r="G4" s="8" t="s">
        <v>727</v>
      </c>
      <c r="H4" s="8"/>
    </row>
    <row r="5" ht="15.75" customHeight="1" spans="1:8">
      <c r="A5" s="3" t="str">
        <f>基本信息输入表!K6&amp;"："&amp;基本信息输入表!M6</f>
        <v>被评估单位：中国石油集团工程技术研究院有限公司</v>
      </c>
      <c r="G5" s="49" t="str">
        <f>"金额单位："&amp;基本信息输入表!M10&amp;"元"</f>
        <v>金额单位：人民币元</v>
      </c>
      <c r="H5" s="49"/>
    </row>
    <row r="6" s="2" customFormat="1" ht="15.75" customHeight="1" spans="1:8">
      <c r="A6" s="37" t="s">
        <v>709</v>
      </c>
      <c r="B6" s="37" t="s">
        <v>157</v>
      </c>
      <c r="C6" s="37" t="s">
        <v>656</v>
      </c>
      <c r="D6" s="37" t="s">
        <v>158</v>
      </c>
      <c r="E6" s="37" t="s">
        <v>159</v>
      </c>
      <c r="F6" s="42" t="s">
        <v>70</v>
      </c>
      <c r="G6" s="37" t="s">
        <v>172</v>
      </c>
      <c r="H6" s="37" t="s">
        <v>142</v>
      </c>
    </row>
    <row r="7" ht="15.75" customHeight="1" spans="1:8">
      <c r="A7" s="577" t="s">
        <v>728</v>
      </c>
      <c r="B7" s="524" t="s">
        <v>152</v>
      </c>
      <c r="C7" s="88">
        <f>'3-1-1现金'!F27</f>
        <v>0</v>
      </c>
      <c r="D7" s="578">
        <f>'3-1-1现金'!G27</f>
        <v>0</v>
      </c>
      <c r="E7" s="578">
        <f>'3-1-1现金'!H27</f>
        <v>0</v>
      </c>
      <c r="F7" s="579">
        <f>E7-D7</f>
        <v>0</v>
      </c>
      <c r="G7" s="580" t="str">
        <f>IF(D7=0,"",F7/D7*100)</f>
        <v/>
      </c>
      <c r="H7" s="193"/>
    </row>
    <row r="8" ht="15.75" customHeight="1" spans="1:8">
      <c r="A8" s="577" t="s">
        <v>729</v>
      </c>
      <c r="B8" s="525" t="s">
        <v>153</v>
      </c>
      <c r="C8" s="88">
        <f>'3-1-2银行存款'!G27</f>
        <v>0</v>
      </c>
      <c r="D8" s="578">
        <f>'3-1-2银行存款'!H27</f>
        <v>0</v>
      </c>
      <c r="E8" s="578">
        <f>'3-1-2银行存款'!I27</f>
        <v>0</v>
      </c>
      <c r="F8" s="579">
        <f>E8-D8</f>
        <v>0</v>
      </c>
      <c r="G8" s="580" t="str">
        <f>IF(D8=0,"",F8/D8*100)</f>
        <v/>
      </c>
      <c r="H8" s="193"/>
    </row>
    <row r="9" ht="15.75" customHeight="1" spans="1:8">
      <c r="A9" s="577" t="s">
        <v>730</v>
      </c>
      <c r="B9" s="525" t="s">
        <v>154</v>
      </c>
      <c r="C9" s="88">
        <f>'3-1-3其他货币资金'!G27</f>
        <v>0</v>
      </c>
      <c r="D9" s="578">
        <f>'3-1-3其他货币资金'!H27</f>
        <v>0</v>
      </c>
      <c r="E9" s="578">
        <f>'3-1-3其他货币资金'!I27</f>
        <v>0</v>
      </c>
      <c r="F9" s="579">
        <f>E9-D9</f>
        <v>0</v>
      </c>
      <c r="G9" s="580" t="str">
        <f>IF(D9=0,"",F9/D9*100)</f>
        <v/>
      </c>
      <c r="H9" s="193"/>
    </row>
    <row r="10" s="270" customFormat="1" ht="15.75" customHeight="1" spans="1:8">
      <c r="A10" s="177"/>
      <c r="B10" s="524"/>
      <c r="C10" s="524"/>
      <c r="D10" s="548"/>
      <c r="E10" s="549"/>
      <c r="F10" s="549"/>
      <c r="G10" s="576"/>
      <c r="H10" s="581"/>
    </row>
    <row r="11" s="270" customFormat="1" ht="15.75" customHeight="1" spans="1:8">
      <c r="A11" s="177"/>
      <c r="B11" s="524"/>
      <c r="C11" s="524"/>
      <c r="D11" s="548"/>
      <c r="E11" s="549"/>
      <c r="F11" s="549"/>
      <c r="G11" s="576"/>
      <c r="H11" s="581"/>
    </row>
    <row r="12" s="270" customFormat="1" ht="15.75" customHeight="1" spans="1:8">
      <c r="A12" s="177"/>
      <c r="B12" s="524"/>
      <c r="C12" s="524"/>
      <c r="D12" s="548"/>
      <c r="E12" s="549"/>
      <c r="F12" s="549"/>
      <c r="G12" s="576"/>
      <c r="H12" s="581"/>
    </row>
    <row r="13" s="270" customFormat="1" ht="15.75" customHeight="1" spans="1:13">
      <c r="A13" s="177"/>
      <c r="B13" s="524"/>
      <c r="C13" s="524"/>
      <c r="D13" s="548"/>
      <c r="E13" s="549"/>
      <c r="F13" s="549"/>
      <c r="G13" s="576"/>
      <c r="H13" s="581"/>
      <c r="M13" s="270" t="s">
        <v>731</v>
      </c>
    </row>
    <row r="14" s="270" customFormat="1" ht="15.75" customHeight="1" spans="1:8">
      <c r="A14" s="177"/>
      <c r="B14" s="524"/>
      <c r="C14" s="524"/>
      <c r="D14" s="548"/>
      <c r="E14" s="549"/>
      <c r="F14" s="549"/>
      <c r="G14" s="576"/>
      <c r="H14" s="581"/>
    </row>
    <row r="15" s="270" customFormat="1" ht="15.75" customHeight="1" spans="1:8">
      <c r="A15" s="177"/>
      <c r="B15" s="524"/>
      <c r="C15" s="524"/>
      <c r="D15" s="548"/>
      <c r="E15" s="549"/>
      <c r="F15" s="549"/>
      <c r="G15" s="576"/>
      <c r="H15" s="581"/>
    </row>
    <row r="16" s="270" customFormat="1" ht="15.75" customHeight="1" spans="1:8">
      <c r="A16" s="177"/>
      <c r="B16" s="524"/>
      <c r="C16" s="524"/>
      <c r="D16" s="548"/>
      <c r="E16" s="549"/>
      <c r="F16" s="549"/>
      <c r="G16" s="576"/>
      <c r="H16" s="581"/>
    </row>
    <row r="17" s="270" customFormat="1" ht="15.75" customHeight="1" spans="1:8">
      <c r="A17" s="177"/>
      <c r="B17" s="524"/>
      <c r="C17" s="524"/>
      <c r="D17" s="548"/>
      <c r="E17" s="549"/>
      <c r="F17" s="549"/>
      <c r="G17" s="576"/>
      <c r="H17" s="581"/>
    </row>
    <row r="18" s="270" customFormat="1" ht="15.75" customHeight="1" spans="1:8">
      <c r="A18" s="177"/>
      <c r="B18" s="524"/>
      <c r="C18" s="524"/>
      <c r="D18" s="548"/>
      <c r="E18" s="549"/>
      <c r="F18" s="549"/>
      <c r="G18" s="576"/>
      <c r="H18" s="581"/>
    </row>
    <row r="19" ht="15.75" customHeight="1" spans="1:8">
      <c r="A19" s="577"/>
      <c r="B19" s="52"/>
      <c r="C19" s="52"/>
      <c r="D19" s="578"/>
      <c r="E19" s="579"/>
      <c r="F19" s="579"/>
      <c r="G19" s="580"/>
      <c r="H19" s="193"/>
    </row>
    <row r="20" ht="15.75" customHeight="1" spans="1:8">
      <c r="A20" s="577"/>
      <c r="B20" s="52"/>
      <c r="C20" s="52"/>
      <c r="D20" s="578"/>
      <c r="E20" s="579"/>
      <c r="F20" s="579"/>
      <c r="G20" s="580"/>
      <c r="H20" s="193"/>
    </row>
    <row r="21" ht="15.75" customHeight="1" spans="1:8">
      <c r="A21" s="577"/>
      <c r="B21" s="52"/>
      <c r="C21" s="52"/>
      <c r="D21" s="578"/>
      <c r="E21" s="579"/>
      <c r="F21" s="579"/>
      <c r="G21" s="580"/>
      <c r="H21" s="193"/>
    </row>
    <row r="22" ht="15.75" customHeight="1" spans="1:8">
      <c r="A22" s="577"/>
      <c r="B22" s="52"/>
      <c r="C22" s="52"/>
      <c r="D22" s="578"/>
      <c r="E22" s="579"/>
      <c r="F22" s="579"/>
      <c r="G22" s="580"/>
      <c r="H22" s="193"/>
    </row>
    <row r="23" ht="15.75" customHeight="1" spans="1:8">
      <c r="A23" s="577"/>
      <c r="B23" s="52"/>
      <c r="C23" s="52"/>
      <c r="D23" s="578"/>
      <c r="E23" s="579"/>
      <c r="F23" s="579"/>
      <c r="G23" s="580"/>
      <c r="H23" s="193"/>
    </row>
    <row r="24" ht="15.75" customHeight="1" spans="1:8">
      <c r="A24" s="577"/>
      <c r="B24" s="52"/>
      <c r="C24" s="52"/>
      <c r="D24" s="578"/>
      <c r="E24" s="579"/>
      <c r="F24" s="579"/>
      <c r="G24" s="580"/>
      <c r="H24" s="193"/>
    </row>
    <row r="25" ht="15.75" customHeight="1" spans="1:8">
      <c r="A25" s="577"/>
      <c r="B25" s="52"/>
      <c r="C25" s="52"/>
      <c r="D25" s="578"/>
      <c r="E25" s="579"/>
      <c r="F25" s="579"/>
      <c r="G25" s="580"/>
      <c r="H25" s="193"/>
    </row>
    <row r="26" ht="15.75" customHeight="1" spans="1:8">
      <c r="A26" s="577"/>
      <c r="B26" s="52"/>
      <c r="C26" s="52"/>
      <c r="D26" s="578"/>
      <c r="E26" s="579"/>
      <c r="F26" s="579"/>
      <c r="G26" s="580"/>
      <c r="H26" s="193"/>
    </row>
    <row r="27" ht="15.75" customHeight="1" spans="1:8">
      <c r="A27" s="42" t="s">
        <v>215</v>
      </c>
      <c r="B27" s="43"/>
      <c r="C27" s="88">
        <f>SUM(C7:C26)</f>
        <v>0</v>
      </c>
      <c r="D27" s="578">
        <f>SUM(D7:D26)</f>
        <v>0</v>
      </c>
      <c r="E27" s="578">
        <f>SUM(E7:E26)</f>
        <v>0</v>
      </c>
      <c r="F27" s="579">
        <f>E27-D27</f>
        <v>0</v>
      </c>
      <c r="G27" s="580" t="str">
        <f>IF(D27=0,"",F27/D27*100)</f>
        <v/>
      </c>
      <c r="H27" s="193"/>
    </row>
    <row r="28" ht="15.75" customHeight="1" spans="6:6">
      <c r="F28" s="3" t="str">
        <f>"评估人员："&amp;基本信息输入表!$Q$14</f>
        <v>评估人员：</v>
      </c>
    </row>
    <row r="29" ht="15.75" customHeight="1"/>
  </sheetData>
  <sheetProtection algorithmName="SHA-512" hashValue="reFVYnR5RkfGCToorKsAHYQhJrckhLwrtSQeZyQweHGk6BB8g1xdH5J1UXlTk1KoHWxUgUGXB3l+HDEJghDDow==" saltValue="WPM41geUQg66aaxQ6lXokg==" spinCount="100000" sheet="1" formatCells="0" formatColumns="0" formatRows="0" insertRows="0" insertHyperlinks="0" deleteColumns="0" deleteRows="0" sort="0" autoFilter="0" pivotTables="0"/>
  <mergeCells count="5">
    <mergeCell ref="A2:H2"/>
    <mergeCell ref="A3:H3"/>
    <mergeCell ref="G4:H4"/>
    <mergeCell ref="G5:H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库存现金">
    <pageSetUpPr fitToPage="1"/>
  </sheetPr>
  <dimension ref="A1:L29"/>
  <sheetViews>
    <sheetView showGridLines="0" workbookViewId="0">
      <selection activeCell="I31" sqref="I31"/>
    </sheetView>
  </sheetViews>
  <sheetFormatPr defaultColWidth="9" defaultRowHeight="15.75" customHeight="1"/>
  <cols>
    <col min="1" max="1" width="5.2" style="26" customWidth="1"/>
    <col min="2" max="2" width="13.7" style="26" customWidth="1"/>
    <col min="3" max="3" width="4.7" style="26" customWidth="1"/>
    <col min="4" max="4" width="11.2" style="26" customWidth="1"/>
    <col min="5" max="5" width="13.2" style="26" customWidth="1"/>
    <col min="6" max="6" width="13.2" style="26" hidden="1" customWidth="1" outlineLevel="1"/>
    <col min="7" max="7" width="11.2" style="26" customWidth="1" collapsed="1"/>
    <col min="8" max="10" width="16.2" style="26" customWidth="1"/>
    <col min="11" max="11" width="10.2" style="24" customWidth="1"/>
    <col min="12" max="12" width="9" style="29"/>
    <col min="13" max="16384" width="9" style="26"/>
  </cols>
  <sheetData>
    <row r="1" customHeight="1" spans="1:12">
      <c r="A1" s="6" t="s">
        <v>333</v>
      </c>
      <c r="K1" s="24" t="str">
        <f t="array" ref="K1:L1">"请勿删除此列"</f>
        <v>请勿删除此列</v>
      </c>
      <c r="L1" s="29" t="str">
        <v>请勿删除此列</v>
      </c>
    </row>
    <row r="2" s="356" customFormat="1" ht="30" customHeight="1" spans="1:12">
      <c r="A2" s="564" t="s">
        <v>732</v>
      </c>
      <c r="B2" s="564"/>
      <c r="C2" s="564"/>
      <c r="D2" s="564"/>
      <c r="E2" s="564"/>
      <c r="F2" s="564"/>
      <c r="G2" s="564"/>
      <c r="H2" s="564"/>
      <c r="I2" s="564"/>
      <c r="J2" s="564"/>
      <c r="K2" s="574"/>
      <c r="L2" s="355"/>
    </row>
    <row r="3" customHeight="1" spans="1:10">
      <c r="A3" s="563" t="str">
        <f>"评估基准日："&amp;TEXT(基本信息输入表!M7,"yyyy年mm月dd日")</f>
        <v>评估基准日：2026年01月15日</v>
      </c>
      <c r="B3" s="563"/>
      <c r="C3" s="563"/>
      <c r="D3" s="563"/>
      <c r="E3" s="563"/>
      <c r="F3" s="563"/>
      <c r="G3" s="563"/>
      <c r="H3" s="563"/>
      <c r="I3" s="563"/>
      <c r="J3" s="563"/>
    </row>
    <row r="4" ht="14.25" customHeight="1" spans="1:12">
      <c r="A4" s="563"/>
      <c r="B4" s="563"/>
      <c r="C4" s="563"/>
      <c r="D4" s="563"/>
      <c r="E4" s="563"/>
      <c r="F4" s="563"/>
      <c r="G4" s="563"/>
      <c r="H4" s="563"/>
      <c r="I4" s="575" t="s">
        <v>733</v>
      </c>
      <c r="J4" s="575"/>
      <c r="L4" s="29" t="str">
        <f t="array" ref="L4:L7">""</f>
        <v/>
      </c>
    </row>
    <row r="5" customHeight="1" spans="1:12">
      <c r="A5" s="26" t="str">
        <f>基本信息输入表!K6&amp;"："&amp;基本信息输入表!M6</f>
        <v>被评估单位：中国石油集团工程技术研究院有限公司</v>
      </c>
      <c r="I5" s="545" t="str">
        <f>"金额单位："&amp;基本信息输入表!M10&amp;"元"</f>
        <v>金额单位：人民币元</v>
      </c>
      <c r="J5" s="545"/>
      <c r="L5" s="29" t="str">
        <v/>
      </c>
    </row>
    <row r="6" s="563" customFormat="1" customHeight="1" spans="1:12">
      <c r="A6" s="565" t="s">
        <v>137</v>
      </c>
      <c r="B6" s="565" t="s">
        <v>734</v>
      </c>
      <c r="C6" s="565" t="s">
        <v>735</v>
      </c>
      <c r="D6" s="565" t="s">
        <v>736</v>
      </c>
      <c r="E6" s="565" t="s">
        <v>737</v>
      </c>
      <c r="F6" s="565" t="s">
        <v>656</v>
      </c>
      <c r="G6" s="565" t="s">
        <v>158</v>
      </c>
      <c r="H6" s="565" t="s">
        <v>159</v>
      </c>
      <c r="I6" s="565" t="s">
        <v>172</v>
      </c>
      <c r="J6" s="565" t="s">
        <v>142</v>
      </c>
      <c r="K6" s="24" t="s">
        <v>738</v>
      </c>
      <c r="L6" s="24" t="str">
        <v/>
      </c>
    </row>
    <row r="7" spans="1:12">
      <c r="A7" s="552" t="str">
        <f>IF(G7="","",ROW()-6)</f>
        <v/>
      </c>
      <c r="B7" s="64"/>
      <c r="C7" s="64"/>
      <c r="D7" s="566"/>
      <c r="E7" s="567"/>
      <c r="F7" s="568"/>
      <c r="G7" s="17"/>
      <c r="H7" s="17"/>
      <c r="I7" s="418" t="str">
        <f>IF(G7=0,"",(H7-G7)/G7*100)</f>
        <v/>
      </c>
      <c r="J7" s="64"/>
      <c r="K7" s="24" t="s">
        <v>739</v>
      </c>
      <c r="L7" s="29" t="str">
        <v/>
      </c>
    </row>
    <row r="8" spans="1:11">
      <c r="A8" s="552" t="str">
        <f t="shared" ref="A8:A26" si="0">IF(G8="","",ROW()-6)</f>
        <v/>
      </c>
      <c r="B8" s="64"/>
      <c r="C8" s="64"/>
      <c r="D8" s="566"/>
      <c r="E8" s="567"/>
      <c r="F8" s="568"/>
      <c r="G8" s="17"/>
      <c r="H8" s="17"/>
      <c r="I8" s="418" t="str">
        <f t="shared" ref="I8:I20" si="1">IF(G8=0,"",(H8-G8)/G8*100)</f>
        <v/>
      </c>
      <c r="J8" s="64"/>
      <c r="K8" s="24" t="s">
        <v>740</v>
      </c>
    </row>
    <row r="9" spans="1:11">
      <c r="A9" s="552" t="str">
        <f t="shared" si="0"/>
        <v/>
      </c>
      <c r="B9" s="64"/>
      <c r="C9" s="64"/>
      <c r="D9" s="566"/>
      <c r="E9" s="567"/>
      <c r="F9" s="568"/>
      <c r="G9" s="17"/>
      <c r="H9" s="17"/>
      <c r="I9" s="418" t="str">
        <f t="shared" si="1"/>
        <v/>
      </c>
      <c r="J9" s="64"/>
      <c r="K9" s="24" t="s">
        <v>741</v>
      </c>
    </row>
    <row r="10" spans="1:11">
      <c r="A10" s="552" t="str">
        <f t="shared" si="0"/>
        <v/>
      </c>
      <c r="B10" s="64"/>
      <c r="C10" s="64"/>
      <c r="D10" s="566"/>
      <c r="E10" s="567"/>
      <c r="F10" s="568"/>
      <c r="G10" s="17"/>
      <c r="H10" s="17"/>
      <c r="I10" s="418" t="str">
        <f t="shared" si="1"/>
        <v/>
      </c>
      <c r="J10" s="64"/>
      <c r="K10" s="24" t="s">
        <v>742</v>
      </c>
    </row>
    <row r="11" spans="1:11">
      <c r="A11" s="552" t="str">
        <f t="shared" si="0"/>
        <v/>
      </c>
      <c r="B11" s="64"/>
      <c r="C11" s="64"/>
      <c r="D11" s="566"/>
      <c r="E11" s="567"/>
      <c r="F11" s="568"/>
      <c r="G11" s="17"/>
      <c r="H11" s="17"/>
      <c r="I11" s="418" t="str">
        <f t="shared" si="1"/>
        <v/>
      </c>
      <c r="J11" s="64"/>
      <c r="K11" s="24" t="s">
        <v>743</v>
      </c>
    </row>
    <row r="12" spans="1:11">
      <c r="A12" s="552" t="str">
        <f t="shared" si="0"/>
        <v/>
      </c>
      <c r="B12" s="64"/>
      <c r="C12" s="64"/>
      <c r="D12" s="566"/>
      <c r="E12" s="567"/>
      <c r="F12" s="568"/>
      <c r="G12" s="17"/>
      <c r="H12" s="17"/>
      <c r="I12" s="418" t="str">
        <f t="shared" si="1"/>
        <v/>
      </c>
      <c r="J12" s="64"/>
      <c r="K12" s="24" t="s">
        <v>744</v>
      </c>
    </row>
    <row r="13" spans="1:11">
      <c r="A13" s="552" t="str">
        <f t="shared" si="0"/>
        <v/>
      </c>
      <c r="B13" s="64"/>
      <c r="C13" s="64"/>
      <c r="D13" s="566"/>
      <c r="E13" s="567"/>
      <c r="F13" s="568"/>
      <c r="G13" s="17"/>
      <c r="H13" s="17"/>
      <c r="I13" s="418" t="str">
        <f t="shared" si="1"/>
        <v/>
      </c>
      <c r="J13" s="64"/>
      <c r="K13" s="24" t="s">
        <v>745</v>
      </c>
    </row>
    <row r="14" spans="1:11">
      <c r="A14" s="552" t="str">
        <f t="shared" si="0"/>
        <v/>
      </c>
      <c r="B14" s="64"/>
      <c r="C14" s="64"/>
      <c r="D14" s="566"/>
      <c r="E14" s="567"/>
      <c r="F14" s="568"/>
      <c r="G14" s="17"/>
      <c r="H14" s="17"/>
      <c r="I14" s="418" t="str">
        <f t="shared" si="1"/>
        <v/>
      </c>
      <c r="J14" s="64"/>
      <c r="K14" s="24" t="s">
        <v>746</v>
      </c>
    </row>
    <row r="15" spans="1:11">
      <c r="A15" s="552" t="str">
        <f t="shared" si="0"/>
        <v/>
      </c>
      <c r="B15" s="64"/>
      <c r="C15" s="64"/>
      <c r="D15" s="566"/>
      <c r="E15" s="567"/>
      <c r="F15" s="568"/>
      <c r="G15" s="17"/>
      <c r="H15" s="17"/>
      <c r="I15" s="418" t="str">
        <f t="shared" si="1"/>
        <v/>
      </c>
      <c r="J15" s="64"/>
      <c r="K15" s="24" t="s">
        <v>747</v>
      </c>
    </row>
    <row r="16" spans="1:11">
      <c r="A16" s="552" t="str">
        <f t="shared" si="0"/>
        <v/>
      </c>
      <c r="B16" s="64"/>
      <c r="C16" s="64"/>
      <c r="D16" s="566"/>
      <c r="E16" s="567"/>
      <c r="F16" s="568"/>
      <c r="G16" s="17"/>
      <c r="H16" s="17"/>
      <c r="I16" s="418" t="str">
        <f t="shared" si="1"/>
        <v/>
      </c>
      <c r="J16" s="64"/>
      <c r="K16" s="24" t="s">
        <v>748</v>
      </c>
    </row>
    <row r="17" spans="1:11">
      <c r="A17" s="552" t="str">
        <f t="shared" si="0"/>
        <v/>
      </c>
      <c r="B17" s="64"/>
      <c r="C17" s="64"/>
      <c r="D17" s="566"/>
      <c r="E17" s="567"/>
      <c r="F17" s="568"/>
      <c r="G17" s="17"/>
      <c r="H17" s="17"/>
      <c r="I17" s="418" t="str">
        <f t="shared" si="1"/>
        <v/>
      </c>
      <c r="J17" s="64"/>
      <c r="K17" s="24" t="s">
        <v>749</v>
      </c>
    </row>
    <row r="18" spans="1:11">
      <c r="A18" s="552" t="str">
        <f t="shared" si="0"/>
        <v/>
      </c>
      <c r="B18" s="64"/>
      <c r="C18" s="64"/>
      <c r="D18" s="566"/>
      <c r="E18" s="567"/>
      <c r="F18" s="568"/>
      <c r="G18" s="17"/>
      <c r="H18" s="17"/>
      <c r="I18" s="418" t="str">
        <f t="shared" si="1"/>
        <v/>
      </c>
      <c r="J18" s="64"/>
      <c r="K18" s="24" t="s">
        <v>750</v>
      </c>
    </row>
    <row r="19" spans="1:11">
      <c r="A19" s="552" t="str">
        <f t="shared" si="0"/>
        <v/>
      </c>
      <c r="B19" s="64"/>
      <c r="C19" s="64"/>
      <c r="D19" s="566"/>
      <c r="E19" s="567"/>
      <c r="F19" s="568"/>
      <c r="G19" s="17"/>
      <c r="H19" s="17"/>
      <c r="I19" s="418" t="str">
        <f t="shared" si="1"/>
        <v/>
      </c>
      <c r="J19" s="64"/>
      <c r="K19" s="24" t="s">
        <v>751</v>
      </c>
    </row>
    <row r="20" spans="1:11">
      <c r="A20" s="552" t="str">
        <f t="shared" si="0"/>
        <v/>
      </c>
      <c r="B20" s="64"/>
      <c r="C20" s="64"/>
      <c r="D20" s="566"/>
      <c r="E20" s="567"/>
      <c r="F20" s="568"/>
      <c r="G20" s="17"/>
      <c r="H20" s="17"/>
      <c r="I20" s="418" t="str">
        <f t="shared" si="1"/>
        <v/>
      </c>
      <c r="J20" s="64"/>
      <c r="K20" s="24" t="s">
        <v>752</v>
      </c>
    </row>
    <row r="21" spans="1:11">
      <c r="A21" s="552" t="str">
        <f t="shared" si="0"/>
        <v/>
      </c>
      <c r="B21" s="64"/>
      <c r="C21" s="64"/>
      <c r="D21" s="566"/>
      <c r="E21" s="567"/>
      <c r="F21" s="568"/>
      <c r="G21" s="17"/>
      <c r="H21" s="17"/>
      <c r="I21" s="418" t="str">
        <f t="shared" ref="I21:I26" si="2">IF(G21=0,"",(H21-G21)/G21*100)</f>
        <v/>
      </c>
      <c r="J21" s="64"/>
      <c r="K21" s="24" t="s">
        <v>753</v>
      </c>
    </row>
    <row r="22" spans="1:11">
      <c r="A22" s="552" t="str">
        <f t="shared" si="0"/>
        <v/>
      </c>
      <c r="B22" s="64"/>
      <c r="C22" s="64"/>
      <c r="D22" s="566"/>
      <c r="E22" s="567"/>
      <c r="F22" s="568"/>
      <c r="G22" s="17"/>
      <c r="H22" s="17"/>
      <c r="I22" s="418" t="str">
        <f t="shared" si="2"/>
        <v/>
      </c>
      <c r="J22" s="64"/>
      <c r="K22" s="24" t="s">
        <v>754</v>
      </c>
    </row>
    <row r="23" spans="1:11">
      <c r="A23" s="552" t="str">
        <f t="shared" si="0"/>
        <v/>
      </c>
      <c r="B23" s="64"/>
      <c r="C23" s="64"/>
      <c r="D23" s="566"/>
      <c r="E23" s="567"/>
      <c r="F23" s="568"/>
      <c r="G23" s="17"/>
      <c r="H23" s="17"/>
      <c r="I23" s="418" t="str">
        <f t="shared" si="2"/>
        <v/>
      </c>
      <c r="J23" s="64"/>
      <c r="K23" s="24" t="s">
        <v>755</v>
      </c>
    </row>
    <row r="24" spans="1:11">
      <c r="A24" s="552" t="str">
        <f t="shared" si="0"/>
        <v/>
      </c>
      <c r="B24" s="64"/>
      <c r="C24" s="64"/>
      <c r="D24" s="566"/>
      <c r="E24" s="567"/>
      <c r="F24" s="568"/>
      <c r="G24" s="17"/>
      <c r="H24" s="17"/>
      <c r="I24" s="418" t="str">
        <f t="shared" si="2"/>
        <v/>
      </c>
      <c r="J24" s="64"/>
      <c r="K24" s="24" t="s">
        <v>756</v>
      </c>
    </row>
    <row r="25" spans="1:11">
      <c r="A25" s="552" t="str">
        <f t="shared" si="0"/>
        <v/>
      </c>
      <c r="B25" s="64"/>
      <c r="C25" s="64"/>
      <c r="D25" s="566"/>
      <c r="E25" s="567"/>
      <c r="F25" s="568"/>
      <c r="G25" s="17"/>
      <c r="H25" s="17"/>
      <c r="I25" s="418" t="str">
        <f t="shared" si="2"/>
        <v/>
      </c>
      <c r="J25" s="64"/>
      <c r="K25" s="24" t="s">
        <v>757</v>
      </c>
    </row>
    <row r="26" spans="1:12">
      <c r="A26" s="552" t="str">
        <f t="shared" si="0"/>
        <v/>
      </c>
      <c r="B26" s="64"/>
      <c r="C26" s="64"/>
      <c r="D26" s="566"/>
      <c r="E26" s="567"/>
      <c r="F26" s="568"/>
      <c r="G26" s="17"/>
      <c r="H26" s="17"/>
      <c r="I26" s="418" t="str">
        <f t="shared" si="2"/>
        <v/>
      </c>
      <c r="J26" s="64"/>
      <c r="K26" s="24" t="s">
        <v>758</v>
      </c>
      <c r="L26" s="29" t="str">
        <f t="array" ref="L26:L29">""</f>
        <v/>
      </c>
    </row>
    <row r="27" customHeight="1" spans="1:12">
      <c r="A27" s="569" t="s">
        <v>215</v>
      </c>
      <c r="B27" s="570"/>
      <c r="C27" s="571"/>
      <c r="D27" s="572"/>
      <c r="E27" s="573"/>
      <c r="F27" s="568">
        <f>SUM(F7:F26)</f>
        <v>0</v>
      </c>
      <c r="G27" s="17">
        <f>SUM(G7:G26)</f>
        <v>0</v>
      </c>
      <c r="H27" s="17">
        <f>SUM(H7:H26)</f>
        <v>0</v>
      </c>
      <c r="I27" s="576" t="str">
        <f t="shared" ref="I27" si="3">IF(G27=0,"",(H27-G27)/G27*100)</f>
        <v/>
      </c>
      <c r="J27" s="571"/>
      <c r="L27" s="29" t="str">
        <v/>
      </c>
    </row>
    <row r="28" s="3" customFormat="1" customHeight="1" spans="1:12">
      <c r="A28" s="3" t="str">
        <f>基本信息输入表!$K$6&amp;"填表人："&amp;基本信息输入表!$M$15</f>
        <v>被评估单位填表人：</v>
      </c>
      <c r="H28" s="3" t="str">
        <f>"评估人员："&amp;基本信息输入表!$Q$15</f>
        <v>评估人员：</v>
      </c>
      <c r="K28" s="4"/>
      <c r="L28" s="5" t="str">
        <v/>
      </c>
    </row>
    <row r="29" s="3" customFormat="1" customHeight="1" spans="1:12">
      <c r="A29" s="3" t="str">
        <f>"填表日期："&amp;YEAR(基本信息输入表!$O$15)&amp;"年"&amp;MONTH(基本信息输入表!$O$15)&amp;"月"&amp;DAY(基本信息输入表!$O$15)&amp;"日"</f>
        <v>填表日期：1900年1月0日</v>
      </c>
      <c r="K29" s="4"/>
      <c r="L29" s="5" t="str">
        <v/>
      </c>
    </row>
  </sheetData>
  <mergeCells count="5">
    <mergeCell ref="A2:J2"/>
    <mergeCell ref="A3:J3"/>
    <mergeCell ref="I4:J4"/>
    <mergeCell ref="I5:J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银行存款">
    <pageSetUpPr fitToPage="1"/>
  </sheetPr>
  <dimension ref="A1:M29"/>
  <sheetViews>
    <sheetView showGridLines="0" zoomScale="97" zoomScaleNormal="97" workbookViewId="0">
      <selection activeCell="I31" sqref="I31"/>
    </sheetView>
  </sheetViews>
  <sheetFormatPr defaultColWidth="9" defaultRowHeight="15.75" customHeight="1"/>
  <cols>
    <col min="1" max="1" width="5.2" style="270" customWidth="1"/>
    <col min="2" max="2" width="15.7" style="270" customWidth="1"/>
    <col min="3" max="3" width="12.5" style="270" customWidth="1"/>
    <col min="4" max="4" width="9.7" style="270" customWidth="1"/>
    <col min="5" max="5" width="13.7" style="270" customWidth="1"/>
    <col min="6" max="6" width="16" style="270" customWidth="1"/>
    <col min="7" max="7" width="12.2" style="270" hidden="1" customWidth="1" outlineLevel="1"/>
    <col min="8" max="8" width="11.2" style="270" customWidth="1" collapsed="1"/>
    <col min="9" max="9" width="12" style="270" customWidth="1"/>
    <col min="10" max="10" width="10.7" style="270" customWidth="1"/>
    <col min="11" max="11" width="13" style="270" customWidth="1"/>
    <col min="12" max="12" width="8.7" style="4" customWidth="1"/>
    <col min="13" max="13" width="9" style="5"/>
    <col min="14" max="16384" width="9" style="270"/>
  </cols>
  <sheetData>
    <row r="1" customHeight="1" spans="1:13">
      <c r="A1" s="6" t="s">
        <v>333</v>
      </c>
      <c r="L1" s="4" t="str">
        <f t="array" ref="L1:M1">"请勿删除此列"</f>
        <v>请勿删除此列</v>
      </c>
      <c r="M1" s="5" t="str">
        <v>请勿删除此列</v>
      </c>
    </row>
    <row r="2" s="543" customFormat="1" ht="30" customHeight="1" spans="1:13">
      <c r="A2" s="544" t="s">
        <v>759</v>
      </c>
      <c r="B2" s="544"/>
      <c r="C2" s="544"/>
      <c r="D2" s="544"/>
      <c r="E2" s="544"/>
      <c r="F2" s="544"/>
      <c r="G2" s="544"/>
      <c r="H2" s="544"/>
      <c r="I2" s="544"/>
      <c r="J2" s="544"/>
      <c r="K2" s="544"/>
      <c r="L2" s="22"/>
      <c r="M2" s="23"/>
    </row>
    <row r="3" customHeight="1" spans="1:10">
      <c r="A3" s="271" t="str">
        <f>"评估基准日："&amp;TEXT(基本信息输入表!M7,"yyyy年mm月dd日")</f>
        <v>评估基准日：2026年01月15日</v>
      </c>
      <c r="B3" s="271"/>
      <c r="C3" s="271"/>
      <c r="D3" s="271"/>
      <c r="E3" s="271"/>
      <c r="F3" s="271"/>
      <c r="G3" s="271"/>
      <c r="H3" s="271"/>
      <c r="I3" s="271"/>
      <c r="J3" s="271"/>
    </row>
    <row r="4" ht="14.25" customHeight="1" spans="1:13">
      <c r="A4" s="271"/>
      <c r="B4" s="271"/>
      <c r="C4" s="271"/>
      <c r="D4" s="271"/>
      <c r="E4" s="271"/>
      <c r="F4" s="271"/>
      <c r="G4" s="271"/>
      <c r="H4" s="271"/>
      <c r="I4" s="271"/>
      <c r="J4" s="545" t="s">
        <v>760</v>
      </c>
      <c r="K4" s="545"/>
      <c r="M4" s="5" t="str">
        <f t="array" ref="M4:M7">""</f>
        <v/>
      </c>
    </row>
    <row r="5" customHeight="1" spans="1:13">
      <c r="A5" s="270" t="str">
        <f>基本信息输入表!K6&amp;"："&amp;基本信息输入表!M6</f>
        <v>被评估单位：中国石油集团工程技术研究院有限公司</v>
      </c>
      <c r="J5" s="545" t="str">
        <f>"金额单位："&amp;基本信息输入表!M10&amp;"元"</f>
        <v>金额单位：人民币元</v>
      </c>
      <c r="K5" s="545"/>
      <c r="M5" s="5" t="str">
        <v/>
      </c>
    </row>
    <row r="6" s="271" customFormat="1" customHeight="1" spans="1:13">
      <c r="A6" s="172" t="s">
        <v>137</v>
      </c>
      <c r="B6" s="172" t="s">
        <v>761</v>
      </c>
      <c r="C6" s="172" t="s">
        <v>762</v>
      </c>
      <c r="D6" s="172" t="s">
        <v>735</v>
      </c>
      <c r="E6" s="172" t="s">
        <v>736</v>
      </c>
      <c r="F6" s="172" t="s">
        <v>737</v>
      </c>
      <c r="G6" s="172" t="s">
        <v>656</v>
      </c>
      <c r="H6" s="172" t="s">
        <v>158</v>
      </c>
      <c r="I6" s="172" t="s">
        <v>159</v>
      </c>
      <c r="J6" s="172" t="s">
        <v>172</v>
      </c>
      <c r="K6" s="172" t="s">
        <v>142</v>
      </c>
      <c r="L6" s="24" t="s">
        <v>738</v>
      </c>
      <c r="M6" s="4" t="str">
        <v/>
      </c>
    </row>
    <row r="7" spans="1:13">
      <c r="A7" s="560" t="str">
        <f>IF(H7="","",ROW()-6)</f>
        <v/>
      </c>
      <c r="B7" s="15"/>
      <c r="C7" s="56"/>
      <c r="D7" s="15"/>
      <c r="E7" s="17"/>
      <c r="F7" s="561"/>
      <c r="G7" s="418"/>
      <c r="H7" s="17"/>
      <c r="I7" s="17"/>
      <c r="J7" s="17" t="str">
        <f t="shared" ref="J7:J22" si="0">IF(H7=0,"",(I7-H7)/H7*100)</f>
        <v/>
      </c>
      <c r="K7" s="15"/>
      <c r="L7" s="24" t="s">
        <v>739</v>
      </c>
      <c r="M7" s="5" t="str">
        <v/>
      </c>
    </row>
    <row r="8" spans="1:12">
      <c r="A8" s="560" t="str">
        <f t="shared" ref="A8:A26" si="1">IF(H8="","",ROW()-6)</f>
        <v/>
      </c>
      <c r="B8" s="15"/>
      <c r="C8" s="56"/>
      <c r="D8" s="15"/>
      <c r="E8" s="17"/>
      <c r="F8" s="561"/>
      <c r="G8" s="418"/>
      <c r="H8" s="17"/>
      <c r="I8" s="17"/>
      <c r="J8" s="17" t="str">
        <f t="shared" si="0"/>
        <v/>
      </c>
      <c r="K8" s="15"/>
      <c r="L8" s="24" t="s">
        <v>740</v>
      </c>
    </row>
    <row r="9" spans="1:12">
      <c r="A9" s="560" t="str">
        <f t="shared" si="1"/>
        <v/>
      </c>
      <c r="B9" s="15"/>
      <c r="C9" s="56"/>
      <c r="D9" s="15"/>
      <c r="E9" s="17"/>
      <c r="F9" s="561"/>
      <c r="G9" s="418"/>
      <c r="H9" s="17"/>
      <c r="I9" s="17"/>
      <c r="J9" s="17" t="str">
        <f t="shared" si="0"/>
        <v/>
      </c>
      <c r="K9" s="15"/>
      <c r="L9" s="24" t="s">
        <v>741</v>
      </c>
    </row>
    <row r="10" spans="1:12">
      <c r="A10" s="560" t="str">
        <f t="shared" si="1"/>
        <v/>
      </c>
      <c r="B10" s="15"/>
      <c r="C10" s="56"/>
      <c r="D10" s="15"/>
      <c r="E10" s="17"/>
      <c r="F10" s="561"/>
      <c r="G10" s="418"/>
      <c r="H10" s="17"/>
      <c r="I10" s="17"/>
      <c r="J10" s="17" t="str">
        <f t="shared" si="0"/>
        <v/>
      </c>
      <c r="K10" s="15"/>
      <c r="L10" s="24" t="s">
        <v>742</v>
      </c>
    </row>
    <row r="11" spans="1:12">
      <c r="A11" s="560" t="str">
        <f t="shared" si="1"/>
        <v/>
      </c>
      <c r="B11" s="15"/>
      <c r="C11" s="56"/>
      <c r="D11" s="15"/>
      <c r="E11" s="17"/>
      <c r="F11" s="561"/>
      <c r="G11" s="418"/>
      <c r="H11" s="17"/>
      <c r="I11" s="17"/>
      <c r="J11" s="17" t="str">
        <f t="shared" si="0"/>
        <v/>
      </c>
      <c r="K11" s="15"/>
      <c r="L11" s="24" t="s">
        <v>743</v>
      </c>
    </row>
    <row r="12" spans="1:12">
      <c r="A12" s="560" t="str">
        <f t="shared" si="1"/>
        <v/>
      </c>
      <c r="B12" s="15"/>
      <c r="C12" s="56"/>
      <c r="D12" s="15"/>
      <c r="E12" s="17"/>
      <c r="F12" s="561"/>
      <c r="G12" s="418"/>
      <c r="H12" s="17"/>
      <c r="I12" s="17"/>
      <c r="J12" s="17" t="str">
        <f t="shared" si="0"/>
        <v/>
      </c>
      <c r="K12" s="15"/>
      <c r="L12" s="24" t="s">
        <v>744</v>
      </c>
    </row>
    <row r="13" spans="1:12">
      <c r="A13" s="560" t="str">
        <f t="shared" si="1"/>
        <v/>
      </c>
      <c r="B13" s="15"/>
      <c r="C13" s="56"/>
      <c r="D13" s="15"/>
      <c r="E13" s="17"/>
      <c r="F13" s="561"/>
      <c r="G13" s="418"/>
      <c r="H13" s="17"/>
      <c r="I13" s="17"/>
      <c r="J13" s="17" t="str">
        <f t="shared" si="0"/>
        <v/>
      </c>
      <c r="K13" s="15"/>
      <c r="L13" s="24" t="s">
        <v>745</v>
      </c>
    </row>
    <row r="14" spans="1:12">
      <c r="A14" s="560" t="str">
        <f t="shared" si="1"/>
        <v/>
      </c>
      <c r="B14" s="15"/>
      <c r="C14" s="56"/>
      <c r="D14" s="15"/>
      <c r="E14" s="17"/>
      <c r="F14" s="561"/>
      <c r="G14" s="418"/>
      <c r="H14" s="17"/>
      <c r="I14" s="17"/>
      <c r="J14" s="17" t="str">
        <f t="shared" si="0"/>
        <v/>
      </c>
      <c r="K14" s="15"/>
      <c r="L14" s="24" t="s">
        <v>746</v>
      </c>
    </row>
    <row r="15" spans="1:12">
      <c r="A15" s="560" t="str">
        <f t="shared" si="1"/>
        <v/>
      </c>
      <c r="B15" s="15"/>
      <c r="C15" s="56"/>
      <c r="D15" s="15"/>
      <c r="E15" s="17"/>
      <c r="F15" s="561"/>
      <c r="G15" s="418"/>
      <c r="H15" s="17"/>
      <c r="I15" s="17"/>
      <c r="J15" s="17" t="str">
        <f t="shared" si="0"/>
        <v/>
      </c>
      <c r="K15" s="15"/>
      <c r="L15" s="24" t="s">
        <v>747</v>
      </c>
    </row>
    <row r="16" spans="1:12">
      <c r="A16" s="560" t="str">
        <f t="shared" si="1"/>
        <v/>
      </c>
      <c r="B16" s="15"/>
      <c r="C16" s="56"/>
      <c r="D16" s="15"/>
      <c r="E16" s="17"/>
      <c r="F16" s="561"/>
      <c r="G16" s="418"/>
      <c r="H16" s="17"/>
      <c r="I16" s="17"/>
      <c r="J16" s="17" t="str">
        <f t="shared" si="0"/>
        <v/>
      </c>
      <c r="K16" s="15"/>
      <c r="L16" s="24" t="s">
        <v>748</v>
      </c>
    </row>
    <row r="17" spans="1:12">
      <c r="A17" s="560" t="str">
        <f t="shared" si="1"/>
        <v/>
      </c>
      <c r="B17" s="15"/>
      <c r="C17" s="56"/>
      <c r="D17" s="15"/>
      <c r="E17" s="17"/>
      <c r="F17" s="561"/>
      <c r="G17" s="418"/>
      <c r="H17" s="17"/>
      <c r="I17" s="17"/>
      <c r="J17" s="17" t="str">
        <f t="shared" si="0"/>
        <v/>
      </c>
      <c r="K17" s="15"/>
      <c r="L17" s="24" t="s">
        <v>749</v>
      </c>
    </row>
    <row r="18" spans="1:12">
      <c r="A18" s="560" t="str">
        <f t="shared" si="1"/>
        <v/>
      </c>
      <c r="B18" s="15"/>
      <c r="C18" s="56"/>
      <c r="D18" s="15"/>
      <c r="E18" s="17"/>
      <c r="F18" s="561"/>
      <c r="G18" s="418"/>
      <c r="H18" s="17"/>
      <c r="I18" s="17"/>
      <c r="J18" s="17" t="str">
        <f t="shared" si="0"/>
        <v/>
      </c>
      <c r="K18" s="15"/>
      <c r="L18" s="24" t="s">
        <v>750</v>
      </c>
    </row>
    <row r="19" spans="1:12">
      <c r="A19" s="560" t="str">
        <f t="shared" si="1"/>
        <v/>
      </c>
      <c r="B19" s="15"/>
      <c r="C19" s="56"/>
      <c r="D19" s="15"/>
      <c r="E19" s="17"/>
      <c r="F19" s="561"/>
      <c r="G19" s="418"/>
      <c r="H19" s="17"/>
      <c r="I19" s="17"/>
      <c r="J19" s="17" t="str">
        <f t="shared" si="0"/>
        <v/>
      </c>
      <c r="K19" s="15"/>
      <c r="L19" s="24" t="s">
        <v>751</v>
      </c>
    </row>
    <row r="20" spans="1:12">
      <c r="A20" s="560" t="str">
        <f t="shared" si="1"/>
        <v/>
      </c>
      <c r="B20" s="15"/>
      <c r="C20" s="56"/>
      <c r="D20" s="15"/>
      <c r="E20" s="17"/>
      <c r="F20" s="561"/>
      <c r="G20" s="418"/>
      <c r="H20" s="17"/>
      <c r="I20" s="17"/>
      <c r="J20" s="17" t="str">
        <f t="shared" si="0"/>
        <v/>
      </c>
      <c r="K20" s="15"/>
      <c r="L20" s="24" t="s">
        <v>752</v>
      </c>
    </row>
    <row r="21" spans="1:12">
      <c r="A21" s="560" t="str">
        <f t="shared" si="1"/>
        <v/>
      </c>
      <c r="B21" s="15"/>
      <c r="C21" s="56"/>
      <c r="D21" s="15"/>
      <c r="E21" s="17"/>
      <c r="F21" s="561"/>
      <c r="G21" s="418"/>
      <c r="H21" s="17"/>
      <c r="I21" s="17"/>
      <c r="J21" s="17" t="str">
        <f t="shared" si="0"/>
        <v/>
      </c>
      <c r="K21" s="15"/>
      <c r="L21" s="24" t="s">
        <v>753</v>
      </c>
    </row>
    <row r="22" spans="1:12">
      <c r="A22" s="560" t="str">
        <f t="shared" si="1"/>
        <v/>
      </c>
      <c r="B22" s="15"/>
      <c r="C22" s="56"/>
      <c r="D22" s="15"/>
      <c r="E22" s="17"/>
      <c r="F22" s="561"/>
      <c r="G22" s="418"/>
      <c r="H22" s="17"/>
      <c r="I22" s="17"/>
      <c r="J22" s="17" t="str">
        <f t="shared" si="0"/>
        <v/>
      </c>
      <c r="K22" s="15"/>
      <c r="L22" s="24" t="s">
        <v>754</v>
      </c>
    </row>
    <row r="23" spans="1:12">
      <c r="A23" s="560" t="str">
        <f t="shared" si="1"/>
        <v/>
      </c>
      <c r="B23" s="15"/>
      <c r="C23" s="56"/>
      <c r="D23" s="15"/>
      <c r="E23" s="17"/>
      <c r="F23" s="561"/>
      <c r="G23" s="418"/>
      <c r="H23" s="17"/>
      <c r="I23" s="17"/>
      <c r="J23" s="17" t="str">
        <f t="shared" ref="J23:J27" si="2">IF(H23=0,"",(I23-H23)/H23*100)</f>
        <v/>
      </c>
      <c r="K23" s="15"/>
      <c r="L23" s="24" t="s">
        <v>755</v>
      </c>
    </row>
    <row r="24" spans="1:12">
      <c r="A24" s="560" t="str">
        <f t="shared" si="1"/>
        <v/>
      </c>
      <c r="B24" s="15"/>
      <c r="C24" s="56"/>
      <c r="D24" s="15"/>
      <c r="E24" s="17"/>
      <c r="F24" s="561"/>
      <c r="G24" s="418"/>
      <c r="H24" s="17"/>
      <c r="I24" s="17"/>
      <c r="J24" s="17" t="str">
        <f t="shared" si="2"/>
        <v/>
      </c>
      <c r="K24" s="15"/>
      <c r="L24" s="24" t="s">
        <v>756</v>
      </c>
    </row>
    <row r="25" spans="1:12">
      <c r="A25" s="560" t="str">
        <f t="shared" si="1"/>
        <v/>
      </c>
      <c r="B25" s="15"/>
      <c r="C25" s="56"/>
      <c r="D25" s="15"/>
      <c r="E25" s="17"/>
      <c r="F25" s="561"/>
      <c r="G25" s="418"/>
      <c r="H25" s="17"/>
      <c r="I25" s="17"/>
      <c r="J25" s="17" t="str">
        <f t="shared" si="2"/>
        <v/>
      </c>
      <c r="K25" s="15"/>
      <c r="L25" s="24" t="s">
        <v>757</v>
      </c>
    </row>
    <row r="26" spans="1:13">
      <c r="A26" s="560" t="str">
        <f t="shared" si="1"/>
        <v/>
      </c>
      <c r="B26" s="15"/>
      <c r="C26" s="56"/>
      <c r="D26" s="15"/>
      <c r="E26" s="17"/>
      <c r="F26" s="561"/>
      <c r="G26" s="418"/>
      <c r="H26" s="17"/>
      <c r="I26" s="17"/>
      <c r="J26" s="17" t="str">
        <f t="shared" si="2"/>
        <v/>
      </c>
      <c r="K26" s="15"/>
      <c r="L26" s="24" t="s">
        <v>758</v>
      </c>
      <c r="M26" s="5" t="str">
        <f t="array" ref="M26:M29">""</f>
        <v/>
      </c>
    </row>
    <row r="27" customHeight="1" spans="1:13">
      <c r="A27" s="554" t="s">
        <v>215</v>
      </c>
      <c r="B27" s="555"/>
      <c r="C27" s="288"/>
      <c r="D27" s="288"/>
      <c r="E27" s="17"/>
      <c r="F27" s="562"/>
      <c r="G27" s="418">
        <f>SUM(G7:G26)</f>
        <v>0</v>
      </c>
      <c r="H27" s="17">
        <f>SUM(H7:H26)</f>
        <v>0</v>
      </c>
      <c r="I27" s="17">
        <f>SUM(I7:I26)</f>
        <v>0</v>
      </c>
      <c r="J27" s="17" t="str">
        <f t="shared" si="2"/>
        <v/>
      </c>
      <c r="K27" s="288"/>
      <c r="M27" s="5" t="str">
        <v/>
      </c>
    </row>
    <row r="28" s="3" customFormat="1" customHeight="1" spans="1:13">
      <c r="A28" s="3" t="str">
        <f>基本信息输入表!$K$6&amp;"填表人："&amp;基本信息输入表!$M$16</f>
        <v>被评估单位填表人：</v>
      </c>
      <c r="I28" s="3" t="str">
        <f>"评估人员："&amp;基本信息输入表!$Q$16</f>
        <v>评估人员：</v>
      </c>
      <c r="L28" s="4"/>
      <c r="M28" s="5" t="str">
        <v/>
      </c>
    </row>
    <row r="29" s="3" customFormat="1" customHeight="1" spans="1:13">
      <c r="A29" s="3" t="str">
        <f>"填表日期："&amp;YEAR(基本信息输入表!$O$16)&amp;"年"&amp;MONTH(基本信息输入表!$O$16)&amp;"月"&amp;DAY(基本信息输入表!$O$16)&amp;"日"</f>
        <v>填表日期：1900年1月0日</v>
      </c>
      <c r="L29" s="4"/>
      <c r="M29" s="5" t="str">
        <v/>
      </c>
    </row>
  </sheetData>
  <mergeCells count="5">
    <mergeCell ref="A2:K2"/>
    <mergeCell ref="A3:J3"/>
    <mergeCell ref="J4:K4"/>
    <mergeCell ref="J5:K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fitToHeight="0" orientation="landscape"/>
  <headerFooter scaleWithDoc="0">
    <oddFooter>&amp;C&amp;"宋体,常规"&amp;10第&amp;"Arial Narrow,常规"&amp;P&amp;"宋体,常规"页，共&amp;"Arial Narrow,常规"&amp;N&amp;"宋体,常规"页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货币资金">
    <pageSetUpPr fitToPage="1"/>
  </sheetPr>
  <dimension ref="A1:M29"/>
  <sheetViews>
    <sheetView showGridLines="0" topLeftCell="A16" workbookViewId="0">
      <selection activeCell="I31" sqref="I31"/>
    </sheetView>
  </sheetViews>
  <sheetFormatPr defaultColWidth="9" defaultRowHeight="15.75" customHeight="1"/>
  <cols>
    <col min="1" max="1" width="5.2" style="270" customWidth="1"/>
    <col min="2" max="2" width="16.5" style="270" customWidth="1"/>
    <col min="3" max="3" width="12.7" style="270" customWidth="1"/>
    <col min="4" max="4" width="6.5" style="270" customWidth="1"/>
    <col min="5" max="5" width="11.2" style="270" customWidth="1"/>
    <col min="6" max="6" width="13.2" style="270" customWidth="1"/>
    <col min="7" max="7" width="13.2" style="270" hidden="1" customWidth="1" outlineLevel="1"/>
    <col min="8" max="8" width="15.7" style="270" customWidth="1" collapsed="1"/>
    <col min="9" max="9" width="15.7" style="270" customWidth="1"/>
    <col min="10" max="10" width="7.7" style="551" customWidth="1"/>
    <col min="11" max="11" width="9" style="270"/>
    <col min="12" max="12" width="9" style="4"/>
    <col min="13" max="13" width="9" style="5"/>
    <col min="14" max="16384" width="9" style="270"/>
  </cols>
  <sheetData>
    <row r="1" customHeight="1" spans="1:13">
      <c r="A1" s="6" t="s">
        <v>333</v>
      </c>
      <c r="L1" s="4" t="str">
        <f t="array" ref="L1:M1">"请勿删除此列"</f>
        <v>请勿删除此列</v>
      </c>
      <c r="M1" s="5" t="str">
        <v>请勿删除此列</v>
      </c>
    </row>
    <row r="2" s="543" customFormat="1" ht="30" customHeight="1" spans="1:13">
      <c r="A2" s="544" t="s">
        <v>763</v>
      </c>
      <c r="B2" s="544"/>
      <c r="C2" s="544"/>
      <c r="D2" s="544"/>
      <c r="E2" s="544"/>
      <c r="F2" s="544"/>
      <c r="G2" s="544"/>
      <c r="H2" s="544"/>
      <c r="I2" s="544"/>
      <c r="J2" s="544"/>
      <c r="K2" s="544"/>
      <c r="L2" s="22"/>
      <c r="M2" s="23"/>
    </row>
    <row r="3" customHeight="1" spans="1:11">
      <c r="A3" s="271" t="str">
        <f>"评估基准日："&amp;TEXT(基本信息输入表!M7,"yyyy年mm月dd日")</f>
        <v>评估基准日：2026年01月15日</v>
      </c>
      <c r="B3" s="271"/>
      <c r="C3" s="271"/>
      <c r="D3" s="271"/>
      <c r="E3" s="271"/>
      <c r="F3" s="271"/>
      <c r="G3" s="271"/>
      <c r="H3" s="271"/>
      <c r="I3" s="271"/>
      <c r="J3" s="271"/>
      <c r="K3" s="271"/>
    </row>
    <row r="4" ht="14.25" customHeight="1" spans="1:13">
      <c r="A4" s="271"/>
      <c r="B4" s="271"/>
      <c r="C4" s="271"/>
      <c r="D4" s="271"/>
      <c r="E4" s="271"/>
      <c r="F4" s="271"/>
      <c r="G4" s="271"/>
      <c r="H4" s="271"/>
      <c r="I4" s="271"/>
      <c r="J4" s="556"/>
      <c r="K4" s="545" t="s">
        <v>764</v>
      </c>
      <c r="M4" s="5" t="str">
        <f t="array" ref="M4:M7">""</f>
        <v/>
      </c>
    </row>
    <row r="5" customHeight="1" spans="1:13">
      <c r="A5" s="270" t="str">
        <f>基本信息输入表!K6&amp;"："&amp;基本信息输入表!M6</f>
        <v>被评估单位：中国石油集团工程技术研究院有限公司</v>
      </c>
      <c r="K5" s="8" t="str">
        <f>"金额单位："&amp;基本信息输入表!M10&amp;"元"</f>
        <v>金额单位：人民币元</v>
      </c>
      <c r="M5" s="5" t="str">
        <v/>
      </c>
    </row>
    <row r="6" s="271" customFormat="1" customHeight="1" spans="1:13">
      <c r="A6" s="172" t="s">
        <v>137</v>
      </c>
      <c r="B6" s="172" t="s">
        <v>765</v>
      </c>
      <c r="C6" s="172" t="s">
        <v>766</v>
      </c>
      <c r="D6" s="172" t="s">
        <v>735</v>
      </c>
      <c r="E6" s="172" t="s">
        <v>736</v>
      </c>
      <c r="F6" s="172" t="s">
        <v>737</v>
      </c>
      <c r="G6" s="172" t="s">
        <v>656</v>
      </c>
      <c r="H6" s="172" t="s">
        <v>158</v>
      </c>
      <c r="I6" s="172" t="s">
        <v>159</v>
      </c>
      <c r="J6" s="557" t="s">
        <v>172</v>
      </c>
      <c r="K6" s="172" t="s">
        <v>142</v>
      </c>
      <c r="L6" s="24" t="s">
        <v>738</v>
      </c>
      <c r="M6" s="4" t="str">
        <v/>
      </c>
    </row>
    <row r="7" spans="1:13">
      <c r="A7" s="552" t="str">
        <f>IF(H7="","",ROW()-6)</f>
        <v/>
      </c>
      <c r="B7" s="15"/>
      <c r="C7" s="15"/>
      <c r="D7" s="15"/>
      <c r="E7" s="17"/>
      <c r="F7" s="553"/>
      <c r="G7" s="538"/>
      <c r="H7" s="17"/>
      <c r="I7" s="17"/>
      <c r="J7" s="17" t="str">
        <f>IF(H7=0,"",(I7-H7)/H7*100)</f>
        <v/>
      </c>
      <c r="K7" s="15"/>
      <c r="L7" s="24" t="s">
        <v>739</v>
      </c>
      <c r="M7" s="5" t="str">
        <v/>
      </c>
    </row>
    <row r="8" spans="1:12">
      <c r="A8" s="552" t="str">
        <f t="shared" ref="A8:A26" si="0">IF(H8="","",ROW()-6)</f>
        <v/>
      </c>
      <c r="B8" s="15"/>
      <c r="C8" s="15"/>
      <c r="D8" s="15"/>
      <c r="E8" s="17"/>
      <c r="F8" s="553"/>
      <c r="G8" s="538"/>
      <c r="H8" s="17"/>
      <c r="I8" s="17"/>
      <c r="J8" s="17" t="str">
        <f t="shared" ref="J8:J27" si="1">IF(H8=0,"",(I8-H8)/H8*100)</f>
        <v/>
      </c>
      <c r="K8" s="15"/>
      <c r="L8" s="24" t="s">
        <v>740</v>
      </c>
    </row>
    <row r="9" spans="1:12">
      <c r="A9" s="552" t="str">
        <f t="shared" si="0"/>
        <v/>
      </c>
      <c r="B9" s="15"/>
      <c r="C9" s="15"/>
      <c r="D9" s="15"/>
      <c r="E9" s="17"/>
      <c r="F9" s="553"/>
      <c r="G9" s="538"/>
      <c r="H9" s="17"/>
      <c r="I9" s="17"/>
      <c r="J9" s="17" t="str">
        <f t="shared" si="1"/>
        <v/>
      </c>
      <c r="K9" s="15"/>
      <c r="L9" s="24" t="s">
        <v>741</v>
      </c>
    </row>
    <row r="10" spans="1:12">
      <c r="A10" s="552" t="str">
        <f t="shared" si="0"/>
        <v/>
      </c>
      <c r="B10" s="15"/>
      <c r="C10" s="15"/>
      <c r="D10" s="15"/>
      <c r="E10" s="17"/>
      <c r="F10" s="553"/>
      <c r="G10" s="538"/>
      <c r="H10" s="17"/>
      <c r="I10" s="17"/>
      <c r="J10" s="17" t="str">
        <f t="shared" si="1"/>
        <v/>
      </c>
      <c r="K10" s="15"/>
      <c r="L10" s="24" t="s">
        <v>742</v>
      </c>
    </row>
    <row r="11" spans="1:12">
      <c r="A11" s="552" t="str">
        <f t="shared" si="0"/>
        <v/>
      </c>
      <c r="B11" s="15"/>
      <c r="C11" s="15"/>
      <c r="D11" s="15"/>
      <c r="E11" s="17"/>
      <c r="F11" s="553"/>
      <c r="G11" s="538"/>
      <c r="H11" s="17"/>
      <c r="I11" s="17"/>
      <c r="J11" s="17" t="str">
        <f t="shared" si="1"/>
        <v/>
      </c>
      <c r="K11" s="15"/>
      <c r="L11" s="24" t="s">
        <v>743</v>
      </c>
    </row>
    <row r="12" spans="1:12">
      <c r="A12" s="552" t="str">
        <f t="shared" si="0"/>
        <v/>
      </c>
      <c r="B12" s="15"/>
      <c r="C12" s="15"/>
      <c r="D12" s="15"/>
      <c r="E12" s="17"/>
      <c r="F12" s="553"/>
      <c r="G12" s="538"/>
      <c r="H12" s="17"/>
      <c r="I12" s="17"/>
      <c r="J12" s="17" t="str">
        <f t="shared" si="1"/>
        <v/>
      </c>
      <c r="K12" s="15"/>
      <c r="L12" s="24" t="s">
        <v>744</v>
      </c>
    </row>
    <row r="13" spans="1:12">
      <c r="A13" s="552" t="str">
        <f t="shared" si="0"/>
        <v/>
      </c>
      <c r="B13" s="15"/>
      <c r="C13" s="15"/>
      <c r="D13" s="15"/>
      <c r="E13" s="17"/>
      <c r="F13" s="553"/>
      <c r="G13" s="538"/>
      <c r="H13" s="17"/>
      <c r="I13" s="17"/>
      <c r="J13" s="17" t="str">
        <f t="shared" si="1"/>
        <v/>
      </c>
      <c r="K13" s="15"/>
      <c r="L13" s="24" t="s">
        <v>745</v>
      </c>
    </row>
    <row r="14" spans="1:12">
      <c r="A14" s="552" t="str">
        <f t="shared" si="0"/>
        <v/>
      </c>
      <c r="B14" s="15"/>
      <c r="C14" s="15"/>
      <c r="D14" s="15"/>
      <c r="E14" s="17"/>
      <c r="F14" s="553"/>
      <c r="G14" s="538"/>
      <c r="H14" s="17"/>
      <c r="I14" s="17"/>
      <c r="J14" s="17" t="str">
        <f t="shared" si="1"/>
        <v/>
      </c>
      <c r="K14" s="15"/>
      <c r="L14" s="24" t="s">
        <v>746</v>
      </c>
    </row>
    <row r="15" spans="1:12">
      <c r="A15" s="552" t="str">
        <f t="shared" si="0"/>
        <v/>
      </c>
      <c r="B15" s="15"/>
      <c r="C15" s="15"/>
      <c r="D15" s="15"/>
      <c r="E15" s="17"/>
      <c r="F15" s="553"/>
      <c r="G15" s="538"/>
      <c r="H15" s="17"/>
      <c r="I15" s="17"/>
      <c r="J15" s="17" t="str">
        <f t="shared" si="1"/>
        <v/>
      </c>
      <c r="K15" s="15"/>
      <c r="L15" s="24" t="s">
        <v>747</v>
      </c>
    </row>
    <row r="16" spans="1:12">
      <c r="A16" s="552" t="str">
        <f t="shared" si="0"/>
        <v/>
      </c>
      <c r="B16" s="15"/>
      <c r="C16" s="15"/>
      <c r="D16" s="15"/>
      <c r="E16" s="17"/>
      <c r="F16" s="553"/>
      <c r="G16" s="538"/>
      <c r="H16" s="17"/>
      <c r="I16" s="17"/>
      <c r="J16" s="17" t="str">
        <f t="shared" si="1"/>
        <v/>
      </c>
      <c r="K16" s="15"/>
      <c r="L16" s="24" t="s">
        <v>748</v>
      </c>
    </row>
    <row r="17" spans="1:12">
      <c r="A17" s="552" t="str">
        <f t="shared" si="0"/>
        <v/>
      </c>
      <c r="B17" s="15"/>
      <c r="C17" s="15"/>
      <c r="D17" s="15"/>
      <c r="E17" s="17"/>
      <c r="F17" s="553"/>
      <c r="G17" s="538"/>
      <c r="H17" s="17"/>
      <c r="I17" s="17"/>
      <c r="J17" s="17" t="str">
        <f t="shared" si="1"/>
        <v/>
      </c>
      <c r="K17" s="15"/>
      <c r="L17" s="24" t="s">
        <v>749</v>
      </c>
    </row>
    <row r="18" spans="1:12">
      <c r="A18" s="552" t="str">
        <f t="shared" si="0"/>
        <v/>
      </c>
      <c r="B18" s="15"/>
      <c r="C18" s="15"/>
      <c r="D18" s="15"/>
      <c r="E18" s="17"/>
      <c r="F18" s="553"/>
      <c r="G18" s="538"/>
      <c r="H18" s="17"/>
      <c r="I18" s="17"/>
      <c r="J18" s="17" t="str">
        <f t="shared" si="1"/>
        <v/>
      </c>
      <c r="K18" s="15"/>
      <c r="L18" s="24" t="s">
        <v>750</v>
      </c>
    </row>
    <row r="19" spans="1:12">
      <c r="A19" s="552" t="str">
        <f t="shared" si="0"/>
        <v/>
      </c>
      <c r="B19" s="15"/>
      <c r="C19" s="15"/>
      <c r="D19" s="15"/>
      <c r="E19" s="17"/>
      <c r="F19" s="553"/>
      <c r="G19" s="538"/>
      <c r="H19" s="17"/>
      <c r="I19" s="17"/>
      <c r="J19" s="17" t="str">
        <f t="shared" si="1"/>
        <v/>
      </c>
      <c r="K19" s="15"/>
      <c r="L19" s="24" t="s">
        <v>751</v>
      </c>
    </row>
    <row r="20" spans="1:12">
      <c r="A20" s="552" t="str">
        <f t="shared" si="0"/>
        <v/>
      </c>
      <c r="B20" s="15"/>
      <c r="C20" s="15"/>
      <c r="D20" s="15"/>
      <c r="E20" s="17"/>
      <c r="F20" s="553"/>
      <c r="G20" s="538"/>
      <c r="H20" s="17"/>
      <c r="I20" s="17"/>
      <c r="J20" s="17" t="str">
        <f t="shared" si="1"/>
        <v/>
      </c>
      <c r="K20" s="15"/>
      <c r="L20" s="24" t="s">
        <v>752</v>
      </c>
    </row>
    <row r="21" spans="1:12">
      <c r="A21" s="552" t="str">
        <f t="shared" si="0"/>
        <v/>
      </c>
      <c r="B21" s="15"/>
      <c r="C21" s="15"/>
      <c r="D21" s="15"/>
      <c r="E21" s="17"/>
      <c r="F21" s="553"/>
      <c r="G21" s="538"/>
      <c r="H21" s="17"/>
      <c r="I21" s="17"/>
      <c r="J21" s="17" t="str">
        <f t="shared" si="1"/>
        <v/>
      </c>
      <c r="K21" s="15"/>
      <c r="L21" s="24" t="s">
        <v>753</v>
      </c>
    </row>
    <row r="22" spans="1:12">
      <c r="A22" s="552" t="str">
        <f t="shared" si="0"/>
        <v/>
      </c>
      <c r="B22" s="15"/>
      <c r="C22" s="15"/>
      <c r="D22" s="15"/>
      <c r="E22" s="17"/>
      <c r="F22" s="553"/>
      <c r="G22" s="538"/>
      <c r="H22" s="17"/>
      <c r="I22" s="17"/>
      <c r="J22" s="17" t="str">
        <f t="shared" si="1"/>
        <v/>
      </c>
      <c r="K22" s="15"/>
      <c r="L22" s="24" t="s">
        <v>754</v>
      </c>
    </row>
    <row r="23" spans="1:12">
      <c r="A23" s="552" t="str">
        <f t="shared" si="0"/>
        <v/>
      </c>
      <c r="B23" s="15"/>
      <c r="C23" s="15"/>
      <c r="D23" s="15"/>
      <c r="E23" s="17"/>
      <c r="F23" s="553"/>
      <c r="G23" s="538"/>
      <c r="H23" s="17"/>
      <c r="I23" s="17"/>
      <c r="J23" s="17" t="str">
        <f t="shared" si="1"/>
        <v/>
      </c>
      <c r="K23" s="15"/>
      <c r="L23" s="24" t="s">
        <v>755</v>
      </c>
    </row>
    <row r="24" spans="1:12">
      <c r="A24" s="552" t="str">
        <f t="shared" si="0"/>
        <v/>
      </c>
      <c r="B24" s="15"/>
      <c r="C24" s="15"/>
      <c r="D24" s="15"/>
      <c r="E24" s="17"/>
      <c r="F24" s="553"/>
      <c r="G24" s="538"/>
      <c r="H24" s="17"/>
      <c r="I24" s="17"/>
      <c r="J24" s="17" t="str">
        <f t="shared" si="1"/>
        <v/>
      </c>
      <c r="K24" s="15"/>
      <c r="L24" s="24" t="s">
        <v>756</v>
      </c>
    </row>
    <row r="25" spans="1:12">
      <c r="A25" s="552" t="str">
        <f t="shared" si="0"/>
        <v/>
      </c>
      <c r="B25" s="15"/>
      <c r="C25" s="15"/>
      <c r="D25" s="15"/>
      <c r="E25" s="17"/>
      <c r="F25" s="553"/>
      <c r="G25" s="538"/>
      <c r="H25" s="17"/>
      <c r="I25" s="17"/>
      <c r="J25" s="17" t="str">
        <f t="shared" si="1"/>
        <v/>
      </c>
      <c r="K25" s="15"/>
      <c r="L25" s="24" t="s">
        <v>757</v>
      </c>
    </row>
    <row r="26" spans="1:13">
      <c r="A26" s="552" t="str">
        <f t="shared" si="0"/>
        <v/>
      </c>
      <c r="B26" s="15"/>
      <c r="C26" s="15"/>
      <c r="D26" s="15"/>
      <c r="E26" s="17"/>
      <c r="F26" s="553"/>
      <c r="G26" s="538"/>
      <c r="H26" s="17"/>
      <c r="I26" s="17"/>
      <c r="J26" s="17" t="str">
        <f t="shared" si="1"/>
        <v/>
      </c>
      <c r="K26" s="15"/>
      <c r="L26" s="24" t="s">
        <v>758</v>
      </c>
      <c r="M26" s="5" t="str">
        <f t="array" ref="M26:M29">""</f>
        <v/>
      </c>
    </row>
    <row r="27" customHeight="1" spans="1:13">
      <c r="A27" s="554" t="s">
        <v>215</v>
      </c>
      <c r="B27" s="555"/>
      <c r="C27" s="288"/>
      <c r="D27" s="288"/>
      <c r="E27" s="17"/>
      <c r="F27" s="35"/>
      <c r="G27" s="17">
        <f>SUM(G7:G26)</f>
        <v>0</v>
      </c>
      <c r="H27" s="17">
        <f>SUM(H7:H26)</f>
        <v>0</v>
      </c>
      <c r="I27" s="17">
        <f>SUM(I7:I26)</f>
        <v>0</v>
      </c>
      <c r="J27" s="17" t="str">
        <f t="shared" si="1"/>
        <v/>
      </c>
      <c r="K27" s="558"/>
      <c r="M27" s="5" t="str">
        <v/>
      </c>
    </row>
    <row r="28" s="3" customFormat="1" customHeight="1" spans="1:13">
      <c r="A28" s="3" t="str">
        <f>基本信息输入表!$K$6&amp;"填表人："&amp;基本信息输入表!$M$17</f>
        <v>被评估单位填表人：</v>
      </c>
      <c r="I28" s="3" t="str">
        <f>"评估人员："&amp;基本信息输入表!$Q$17</f>
        <v>评估人员：</v>
      </c>
      <c r="J28" s="559"/>
      <c r="L28" s="4"/>
      <c r="M28" s="5" t="str">
        <v/>
      </c>
    </row>
    <row r="29" s="3" customFormat="1" customHeight="1" spans="1:13">
      <c r="A29" s="3" t="str">
        <f>"填表日期："&amp;YEAR(基本信息输入表!$O$17)&amp;"年"&amp;MONTH(基本信息输入表!$O$17)&amp;"月"&amp;DAY(基本信息输入表!$O$17)&amp;"日"</f>
        <v>填表日期：1900年1月0日</v>
      </c>
      <c r="J29" s="559"/>
      <c r="L29" s="4"/>
      <c r="M29" s="5" t="str">
        <v/>
      </c>
    </row>
  </sheetData>
  <mergeCells count="3">
    <mergeCell ref="A2:K2"/>
    <mergeCell ref="A3:K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交易性金融资产汇总">
    <pageSetUpPr fitToPage="1"/>
  </sheetPr>
  <dimension ref="A1:G29"/>
  <sheetViews>
    <sheetView showGridLines="0" workbookViewId="0">
      <selection activeCell="I31" sqref="I31"/>
    </sheetView>
  </sheetViews>
  <sheetFormatPr defaultColWidth="9" defaultRowHeight="15.75" customHeight="1" outlineLevelCol="6"/>
  <cols>
    <col min="1" max="1" width="7.5" style="270" customWidth="1"/>
    <col min="2" max="2" width="28" style="270" customWidth="1"/>
    <col min="3" max="3" width="15.7" style="270" customWidth="1" outlineLevel="1"/>
    <col min="4" max="6" width="18.7" style="270" customWidth="1"/>
    <col min="7" max="7" width="14.2" style="270" customWidth="1"/>
    <col min="8" max="16384" width="9" style="270"/>
  </cols>
  <sheetData>
    <row r="1" customHeight="1" spans="1:1">
      <c r="A1" s="6" t="s">
        <v>333</v>
      </c>
    </row>
    <row r="2" s="543" customFormat="1" ht="30" customHeight="1" spans="1:7">
      <c r="A2" s="544" t="s">
        <v>767</v>
      </c>
      <c r="B2" s="544"/>
      <c r="C2" s="544"/>
      <c r="D2" s="544"/>
      <c r="E2" s="544"/>
      <c r="F2" s="544"/>
      <c r="G2" s="544"/>
    </row>
    <row r="3" customHeight="1" spans="1:7">
      <c r="A3" s="271" t="str">
        <f>"评估基准日："&amp;TEXT(基本信息输入表!M7,"yyyy年mm月dd日")</f>
        <v>评估基准日：2026年01月15日</v>
      </c>
      <c r="B3" s="271"/>
      <c r="C3" s="271"/>
      <c r="D3" s="271"/>
      <c r="E3" s="271"/>
      <c r="F3" s="271"/>
      <c r="G3" s="271"/>
    </row>
    <row r="4" ht="14.25" customHeight="1" spans="1:7">
      <c r="A4" s="271"/>
      <c r="B4" s="271"/>
      <c r="C4" s="271"/>
      <c r="D4" s="271"/>
      <c r="E4" s="271"/>
      <c r="F4" s="271"/>
      <c r="G4" s="545" t="s">
        <v>768</v>
      </c>
    </row>
    <row r="5" customHeight="1" spans="1:7">
      <c r="A5" s="546" t="str">
        <f>基本信息输入表!K6&amp;"："&amp;基本信息输入表!M6</f>
        <v>被评估单位：中国石油集团工程技术研究院有限公司</v>
      </c>
      <c r="B5" s="546"/>
      <c r="C5" s="546"/>
      <c r="D5" s="546"/>
      <c r="G5" s="412" t="str">
        <f>"金额单位："&amp;基本信息输入表!M10&amp;"元"</f>
        <v>金额单位：人民币元</v>
      </c>
    </row>
    <row r="6" s="271" customFormat="1" customHeight="1" spans="1:7">
      <c r="A6" s="171" t="s">
        <v>709</v>
      </c>
      <c r="B6" s="171" t="s">
        <v>157</v>
      </c>
      <c r="C6" s="171" t="s">
        <v>656</v>
      </c>
      <c r="D6" s="171" t="s">
        <v>158</v>
      </c>
      <c r="E6" s="171" t="s">
        <v>159</v>
      </c>
      <c r="F6" s="536" t="s">
        <v>70</v>
      </c>
      <c r="G6" s="171" t="s">
        <v>172</v>
      </c>
    </row>
    <row r="7" customHeight="1" spans="1:7">
      <c r="A7" s="177" t="s">
        <v>769</v>
      </c>
      <c r="B7" s="171" t="s">
        <v>770</v>
      </c>
      <c r="C7" s="547">
        <f>'3-2-1交易性-股票'!I27</f>
        <v>0</v>
      </c>
      <c r="D7" s="548">
        <f>'3-2-1交易性-股票'!J27</f>
        <v>0</v>
      </c>
      <c r="E7" s="548">
        <f>'3-2-1交易性-股票'!K27</f>
        <v>0</v>
      </c>
      <c r="F7" s="549">
        <f>E7-D7</f>
        <v>0</v>
      </c>
      <c r="G7" s="418" t="str">
        <f>IF(D7=0,"",F7/D7*100)</f>
        <v/>
      </c>
    </row>
    <row r="8" customHeight="1" spans="1:7">
      <c r="A8" s="177" t="s">
        <v>771</v>
      </c>
      <c r="B8" s="171" t="s">
        <v>772</v>
      </c>
      <c r="C8" s="547">
        <f>'3-2-2交易性-债券'!I27</f>
        <v>0</v>
      </c>
      <c r="D8" s="548">
        <f>'3-2-2交易性-债券'!J27</f>
        <v>0</v>
      </c>
      <c r="E8" s="548">
        <f>'3-2-2交易性-债券'!K27</f>
        <v>0</v>
      </c>
      <c r="F8" s="549">
        <f>E8-D8</f>
        <v>0</v>
      </c>
      <c r="G8" s="418" t="str">
        <f>IF(D8=0,"",F8/D8*100)</f>
        <v/>
      </c>
    </row>
    <row r="9" customHeight="1" spans="1:7">
      <c r="A9" s="177" t="s">
        <v>773</v>
      </c>
      <c r="B9" s="171" t="s">
        <v>774</v>
      </c>
      <c r="C9" s="547">
        <f>'3-2-3交易性-基金'!I27</f>
        <v>0</v>
      </c>
      <c r="D9" s="548">
        <f>'3-2-3交易性-基金'!J27</f>
        <v>0</v>
      </c>
      <c r="E9" s="548">
        <f>'3-2-3交易性-基金'!K27</f>
        <v>0</v>
      </c>
      <c r="F9" s="549">
        <f>E9-D9</f>
        <v>0</v>
      </c>
      <c r="G9" s="418" t="str">
        <f>IF(D9=0,"",F9/D9*100)</f>
        <v/>
      </c>
    </row>
    <row r="10" customHeight="1" spans="1:7">
      <c r="A10" s="177"/>
      <c r="B10" s="171"/>
      <c r="C10" s="547"/>
      <c r="D10" s="548"/>
      <c r="E10" s="549"/>
      <c r="F10" s="549"/>
      <c r="G10" s="418" t="str">
        <f>IF(D10=0,"",F10/D10*100)</f>
        <v/>
      </c>
    </row>
    <row r="11" customHeight="1" spans="1:7">
      <c r="A11" s="177"/>
      <c r="B11" s="171"/>
      <c r="C11" s="547"/>
      <c r="D11" s="548"/>
      <c r="E11" s="549"/>
      <c r="F11" s="549"/>
      <c r="G11" s="418" t="str">
        <f>IF(D11=0,"",F11/D11*100)</f>
        <v/>
      </c>
    </row>
    <row r="12" customHeight="1" spans="1:7">
      <c r="A12" s="177"/>
      <c r="B12" s="550"/>
      <c r="C12" s="547"/>
      <c r="D12" s="548"/>
      <c r="E12" s="549"/>
      <c r="F12" s="549"/>
      <c r="G12" s="418"/>
    </row>
    <row r="13" customHeight="1" spans="1:7">
      <c r="A13" s="177"/>
      <c r="B13" s="550"/>
      <c r="C13" s="547"/>
      <c r="D13" s="548"/>
      <c r="E13" s="549"/>
      <c r="F13" s="549"/>
      <c r="G13" s="418"/>
    </row>
    <row r="14" customHeight="1" spans="1:7">
      <c r="A14" s="177"/>
      <c r="B14" s="550"/>
      <c r="C14" s="547"/>
      <c r="D14" s="548"/>
      <c r="E14" s="549"/>
      <c r="F14" s="549"/>
      <c r="G14" s="418"/>
    </row>
    <row r="15" customHeight="1" spans="1:7">
      <c r="A15" s="177"/>
      <c r="B15" s="550"/>
      <c r="C15" s="547"/>
      <c r="D15" s="548"/>
      <c r="E15" s="549"/>
      <c r="F15" s="549"/>
      <c r="G15" s="418"/>
    </row>
    <row r="16" customHeight="1" spans="1:7">
      <c r="A16" s="177"/>
      <c r="B16" s="550"/>
      <c r="C16" s="547"/>
      <c r="D16" s="548"/>
      <c r="E16" s="549"/>
      <c r="F16" s="549"/>
      <c r="G16" s="418"/>
    </row>
    <row r="17" customHeight="1" spans="1:7">
      <c r="A17" s="177"/>
      <c r="B17" s="550"/>
      <c r="C17" s="547"/>
      <c r="D17" s="548"/>
      <c r="E17" s="549"/>
      <c r="F17" s="549"/>
      <c r="G17" s="418"/>
    </row>
    <row r="18" customHeight="1" spans="1:7">
      <c r="A18" s="177"/>
      <c r="B18" s="550"/>
      <c r="C18" s="547"/>
      <c r="D18" s="548"/>
      <c r="E18" s="549"/>
      <c r="F18" s="549"/>
      <c r="G18" s="418"/>
    </row>
    <row r="19" customHeight="1" spans="1:7">
      <c r="A19" s="177"/>
      <c r="B19" s="550"/>
      <c r="C19" s="547"/>
      <c r="D19" s="548"/>
      <c r="E19" s="549"/>
      <c r="F19" s="549"/>
      <c r="G19" s="418"/>
    </row>
    <row r="20" customHeight="1" spans="1:7">
      <c r="A20" s="177"/>
      <c r="B20" s="550"/>
      <c r="C20" s="547"/>
      <c r="D20" s="548"/>
      <c r="E20" s="549"/>
      <c r="F20" s="549"/>
      <c r="G20" s="418"/>
    </row>
    <row r="21" customHeight="1" spans="1:7">
      <c r="A21" s="177"/>
      <c r="B21" s="550"/>
      <c r="C21" s="547"/>
      <c r="D21" s="548"/>
      <c r="E21" s="549"/>
      <c r="F21" s="549"/>
      <c r="G21" s="418"/>
    </row>
    <row r="22" customHeight="1" spans="1:7">
      <c r="A22" s="177"/>
      <c r="B22" s="550"/>
      <c r="C22" s="547"/>
      <c r="D22" s="548"/>
      <c r="E22" s="549"/>
      <c r="F22" s="549"/>
      <c r="G22" s="418"/>
    </row>
    <row r="23" customHeight="1" spans="1:7">
      <c r="A23" s="177"/>
      <c r="B23" s="550"/>
      <c r="C23" s="547"/>
      <c r="D23" s="548"/>
      <c r="E23" s="549"/>
      <c r="F23" s="549"/>
      <c r="G23" s="418"/>
    </row>
    <row r="24" customHeight="1" spans="1:7">
      <c r="A24" s="177"/>
      <c r="B24" s="550"/>
      <c r="C24" s="547"/>
      <c r="D24" s="548"/>
      <c r="E24" s="549"/>
      <c r="F24" s="549"/>
      <c r="G24" s="418"/>
    </row>
    <row r="25" customHeight="1" spans="1:7">
      <c r="A25" s="177"/>
      <c r="B25" s="550"/>
      <c r="C25" s="547"/>
      <c r="D25" s="548"/>
      <c r="E25" s="549"/>
      <c r="F25" s="549"/>
      <c r="G25" s="418"/>
    </row>
    <row r="26" customHeight="1" spans="1:7">
      <c r="A26" s="177"/>
      <c r="B26" s="550"/>
      <c r="C26" s="547"/>
      <c r="D26" s="548"/>
      <c r="E26" s="549"/>
      <c r="F26" s="549"/>
      <c r="G26" s="418"/>
    </row>
    <row r="27" customHeight="1" spans="1:7">
      <c r="A27" s="536" t="s">
        <v>215</v>
      </c>
      <c r="B27" s="539"/>
      <c r="C27" s="547">
        <f>SUM(C7:C26)</f>
        <v>0</v>
      </c>
      <c r="D27" s="548">
        <f>SUM(D7:D26)</f>
        <v>0</v>
      </c>
      <c r="E27" s="548">
        <f>SUM(E7:E26)</f>
        <v>0</v>
      </c>
      <c r="F27" s="549">
        <f>E27-D27</f>
        <v>0</v>
      </c>
      <c r="G27" s="418" t="str">
        <f>IF(D27=0,"",F27/D27*100)</f>
        <v/>
      </c>
    </row>
    <row r="28" s="3" customFormat="1" customHeight="1" spans="5:5">
      <c r="E28" s="3" t="str">
        <f>"评估人员："&amp;基本信息输入表!$Q$18</f>
        <v>评估人员：</v>
      </c>
    </row>
    <row r="29" s="3" customFormat="1" customHeight="1"/>
  </sheetData>
  <sheetProtection algorithmName="SHA-512" hashValue="S+/mdikl0oK6tkHEOOl5DoiSKhLkseDnWwb7YyJrX/q7owspy1AvXnwYRM2kJZmZkMOHAqQxWMRgnCmVdMmOnw==" saltValue="dpgJDqqQjrpusbRC+pfIPw==" spinCount="100000" sheet="1" formatCells="0" formatColumns="0" formatRows="0" insertRows="0" insertHyperlinks="0" deleteColumns="0" deleteRows="0" sort="0" autoFilter="0" pivotTables="0"/>
  <mergeCells count="4">
    <mergeCell ref="A2:G2"/>
    <mergeCell ref="A3:G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5" fitToHeight="0" orientation="landscape"/>
  <headerFooter scaleWithDoc="0">
    <oddFooter>&amp;C&amp;"宋体,常规"&amp;10第&amp;"Arial Narrow,常规"&amp;P&amp;"宋体,常规"页，共&amp;"Arial Narrow,常规"&amp;N&amp;"宋体,常规"页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交易性股票">
    <pageSetUpPr fitToPage="1"/>
  </sheetPr>
  <dimension ref="A1:O29"/>
  <sheetViews>
    <sheetView showGridLines="0" topLeftCell="A4" workbookViewId="0">
      <selection activeCell="I31" sqref="I31"/>
    </sheetView>
  </sheetViews>
  <sheetFormatPr defaultColWidth="9" defaultRowHeight="15.75" customHeight="1"/>
  <cols>
    <col min="1" max="1" width="5.7" style="3" customWidth="1"/>
    <col min="2" max="2" width="15.2" style="3" customWidth="1"/>
    <col min="3" max="4" width="9" style="3"/>
    <col min="5" max="5" width="8.7" style="45" customWidth="1"/>
    <col min="6" max="6" width="7.7" style="3" customWidth="1"/>
    <col min="7" max="7" width="8.2" style="3" customWidth="1"/>
    <col min="8" max="8" width="18.2" style="3" customWidth="1"/>
    <col min="9" max="9" width="14.7" style="3" hidden="1" customWidth="1" outlineLevel="1"/>
    <col min="10" max="10" width="15.7" style="3" customWidth="1" collapsed="1"/>
    <col min="11" max="11" width="15.7" style="3" customWidth="1"/>
    <col min="12" max="12" width="8.5" style="3" customWidth="1"/>
    <col min="13" max="13" width="9" style="3"/>
    <col min="14" max="14" width="9" style="4"/>
    <col min="15" max="15" width="9" style="5"/>
    <col min="16" max="16384" width="9" style="3"/>
  </cols>
  <sheetData>
    <row r="1" customHeight="1" spans="1:15">
      <c r="A1" s="6" t="s">
        <v>333</v>
      </c>
      <c r="N1" s="4" t="str">
        <f t="array" ref="N1:O1">"请勿删除此列"</f>
        <v>请勿删除此列</v>
      </c>
      <c r="O1" s="5" t="str">
        <v>请勿删除此列</v>
      </c>
    </row>
    <row r="2" s="1" customFormat="1" ht="30" customHeight="1" spans="1:15">
      <c r="A2" s="7" t="s">
        <v>775</v>
      </c>
      <c r="B2" s="7"/>
      <c r="C2" s="7"/>
      <c r="D2" s="7"/>
      <c r="E2" s="7"/>
      <c r="F2" s="7"/>
      <c r="G2" s="7"/>
      <c r="H2" s="7"/>
      <c r="I2" s="7"/>
      <c r="J2" s="7"/>
      <c r="K2" s="7"/>
      <c r="L2" s="7"/>
      <c r="M2" s="7"/>
      <c r="N2" s="22"/>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46"/>
      <c r="F4" s="2"/>
      <c r="G4" s="2"/>
      <c r="H4" s="2"/>
      <c r="I4" s="2"/>
      <c r="J4" s="2"/>
      <c r="K4" s="2"/>
      <c r="L4" s="8" t="s">
        <v>776</v>
      </c>
      <c r="M4" s="8"/>
      <c r="O4" s="5" t="str">
        <f>""</f>
        <v/>
      </c>
    </row>
    <row r="5" customHeight="1" spans="1:15">
      <c r="A5" s="3" t="str">
        <f>基本信息输入表!K6&amp;"："&amp;基本信息输入表!M6</f>
        <v>被评估单位：中国石油集团工程技术研究院有限公司</v>
      </c>
      <c r="L5" s="49" t="str">
        <f>"金额单位："&amp;基本信息输入表!M10&amp;"元"</f>
        <v>金额单位：人民币元</v>
      </c>
      <c r="M5" s="49"/>
      <c r="O5" s="5" t="str">
        <f>""</f>
        <v/>
      </c>
    </row>
    <row r="6" s="2" customFormat="1" customHeight="1" spans="1:15">
      <c r="A6" s="11" t="s">
        <v>137</v>
      </c>
      <c r="B6" s="11" t="s">
        <v>777</v>
      </c>
      <c r="C6" s="11" t="s">
        <v>778</v>
      </c>
      <c r="D6" s="11" t="s">
        <v>779</v>
      </c>
      <c r="E6" s="47" t="s">
        <v>780</v>
      </c>
      <c r="F6" s="11" t="s">
        <v>781</v>
      </c>
      <c r="G6" s="11" t="s">
        <v>782</v>
      </c>
      <c r="H6" s="11" t="s">
        <v>783</v>
      </c>
      <c r="I6" s="11" t="s">
        <v>656</v>
      </c>
      <c r="J6" s="11" t="s">
        <v>158</v>
      </c>
      <c r="K6" s="11" t="s">
        <v>159</v>
      </c>
      <c r="L6" s="11" t="s">
        <v>172</v>
      </c>
      <c r="M6" s="11" t="s">
        <v>142</v>
      </c>
      <c r="N6" s="24" t="s">
        <v>738</v>
      </c>
      <c r="O6" s="4" t="str">
        <f>""</f>
        <v/>
      </c>
    </row>
    <row r="7" spans="1:15">
      <c r="A7" s="14" t="str">
        <f>IF(C7="","",ROW()-6)</f>
        <v/>
      </c>
      <c r="B7" s="15"/>
      <c r="C7" s="15"/>
      <c r="D7" s="56"/>
      <c r="E7" s="16"/>
      <c r="F7" s="17"/>
      <c r="G7" s="17"/>
      <c r="H7" s="17"/>
      <c r="I7" s="17"/>
      <c r="J7" s="17"/>
      <c r="K7" s="17"/>
      <c r="L7" s="17" t="str">
        <f>IF(J7=0,"",(K7-J7)/J7*100)</f>
        <v/>
      </c>
      <c r="M7" s="15"/>
      <c r="N7" s="24" t="s">
        <v>739</v>
      </c>
      <c r="O7" s="5" t="str">
        <f>""</f>
        <v/>
      </c>
    </row>
    <row r="8" spans="1:14">
      <c r="A8" s="14" t="str">
        <f t="shared" ref="A8:A26" si="0">IF(C8="","",ROW()-6)</f>
        <v/>
      </c>
      <c r="B8" s="15"/>
      <c r="C8" s="15"/>
      <c r="D8" s="56"/>
      <c r="E8" s="16"/>
      <c r="F8" s="17"/>
      <c r="G8" s="17"/>
      <c r="H8" s="17"/>
      <c r="I8" s="17"/>
      <c r="J8" s="17"/>
      <c r="K8" s="17"/>
      <c r="L8" s="17" t="str">
        <f t="shared" ref="L8:L27" si="1">IF(J8=0,"",(K8-J8)/J8*100)</f>
        <v/>
      </c>
      <c r="M8" s="15"/>
      <c r="N8" s="24" t="s">
        <v>740</v>
      </c>
    </row>
    <row r="9" spans="1:14">
      <c r="A9" s="14" t="str">
        <f t="shared" si="0"/>
        <v/>
      </c>
      <c r="B9" s="15"/>
      <c r="C9" s="15"/>
      <c r="D9" s="56"/>
      <c r="E9" s="16"/>
      <c r="F9" s="17"/>
      <c r="G9" s="17"/>
      <c r="H9" s="17"/>
      <c r="I9" s="17"/>
      <c r="J9" s="17"/>
      <c r="K9" s="17"/>
      <c r="L9" s="17" t="str">
        <f t="shared" si="1"/>
        <v/>
      </c>
      <c r="M9" s="15"/>
      <c r="N9" s="24" t="s">
        <v>741</v>
      </c>
    </row>
    <row r="10" spans="1:14">
      <c r="A10" s="14" t="str">
        <f t="shared" si="0"/>
        <v/>
      </c>
      <c r="B10" s="15"/>
      <c r="C10" s="15"/>
      <c r="D10" s="56"/>
      <c r="E10" s="16"/>
      <c r="F10" s="17"/>
      <c r="G10" s="17"/>
      <c r="H10" s="17"/>
      <c r="I10" s="17"/>
      <c r="J10" s="17"/>
      <c r="K10" s="17"/>
      <c r="L10" s="17" t="str">
        <f t="shared" si="1"/>
        <v/>
      </c>
      <c r="M10" s="15"/>
      <c r="N10" s="24" t="s">
        <v>742</v>
      </c>
    </row>
    <row r="11" spans="1:14">
      <c r="A11" s="14" t="str">
        <f t="shared" si="0"/>
        <v/>
      </c>
      <c r="B11" s="15"/>
      <c r="C11" s="15"/>
      <c r="D11" s="56"/>
      <c r="E11" s="16"/>
      <c r="F11" s="17"/>
      <c r="G11" s="17"/>
      <c r="H11" s="17"/>
      <c r="I11" s="17"/>
      <c r="J11" s="17"/>
      <c r="K11" s="17"/>
      <c r="L11" s="17" t="str">
        <f t="shared" si="1"/>
        <v/>
      </c>
      <c r="M11" s="15"/>
      <c r="N11" s="24" t="s">
        <v>743</v>
      </c>
    </row>
    <row r="12" spans="1:14">
      <c r="A12" s="14" t="str">
        <f t="shared" si="0"/>
        <v/>
      </c>
      <c r="B12" s="15"/>
      <c r="C12" s="15"/>
      <c r="D12" s="56"/>
      <c r="E12" s="16"/>
      <c r="F12" s="17"/>
      <c r="G12" s="17"/>
      <c r="H12" s="17"/>
      <c r="I12" s="17"/>
      <c r="J12" s="17"/>
      <c r="K12" s="17"/>
      <c r="L12" s="17" t="str">
        <f t="shared" si="1"/>
        <v/>
      </c>
      <c r="M12" s="15"/>
      <c r="N12" s="24" t="s">
        <v>744</v>
      </c>
    </row>
    <row r="13" spans="1:14">
      <c r="A13" s="14" t="str">
        <f t="shared" si="0"/>
        <v/>
      </c>
      <c r="B13" s="15"/>
      <c r="C13" s="15"/>
      <c r="D13" s="56"/>
      <c r="E13" s="16"/>
      <c r="F13" s="17"/>
      <c r="G13" s="17"/>
      <c r="H13" s="17"/>
      <c r="I13" s="17"/>
      <c r="J13" s="17"/>
      <c r="K13" s="17"/>
      <c r="L13" s="17" t="str">
        <f t="shared" si="1"/>
        <v/>
      </c>
      <c r="M13" s="15"/>
      <c r="N13" s="24" t="s">
        <v>745</v>
      </c>
    </row>
    <row r="14" spans="1:14">
      <c r="A14" s="14" t="str">
        <f t="shared" si="0"/>
        <v/>
      </c>
      <c r="B14" s="15"/>
      <c r="C14" s="15"/>
      <c r="D14" s="56"/>
      <c r="E14" s="16"/>
      <c r="F14" s="17"/>
      <c r="G14" s="17"/>
      <c r="H14" s="17"/>
      <c r="I14" s="17"/>
      <c r="J14" s="17"/>
      <c r="K14" s="17"/>
      <c r="L14" s="17" t="str">
        <f t="shared" si="1"/>
        <v/>
      </c>
      <c r="M14" s="15"/>
      <c r="N14" s="24" t="s">
        <v>746</v>
      </c>
    </row>
    <row r="15" spans="1:14">
      <c r="A15" s="14" t="str">
        <f t="shared" si="0"/>
        <v/>
      </c>
      <c r="B15" s="15"/>
      <c r="C15" s="15"/>
      <c r="D15" s="56"/>
      <c r="E15" s="16"/>
      <c r="F15" s="17"/>
      <c r="G15" s="17"/>
      <c r="H15" s="17"/>
      <c r="I15" s="17"/>
      <c r="J15" s="17"/>
      <c r="K15" s="17"/>
      <c r="L15" s="17" t="str">
        <f t="shared" si="1"/>
        <v/>
      </c>
      <c r="M15" s="15"/>
      <c r="N15" s="24" t="s">
        <v>747</v>
      </c>
    </row>
    <row r="16" spans="1:14">
      <c r="A16" s="14" t="str">
        <f t="shared" si="0"/>
        <v/>
      </c>
      <c r="B16" s="15"/>
      <c r="C16" s="15"/>
      <c r="D16" s="56"/>
      <c r="E16" s="16"/>
      <c r="F16" s="17"/>
      <c r="G16" s="17"/>
      <c r="H16" s="17"/>
      <c r="I16" s="17"/>
      <c r="J16" s="17"/>
      <c r="K16" s="17"/>
      <c r="L16" s="17" t="str">
        <f t="shared" si="1"/>
        <v/>
      </c>
      <c r="M16" s="15"/>
      <c r="N16" s="24" t="s">
        <v>748</v>
      </c>
    </row>
    <row r="17" spans="1:14">
      <c r="A17" s="14" t="str">
        <f t="shared" si="0"/>
        <v/>
      </c>
      <c r="B17" s="15"/>
      <c r="C17" s="15"/>
      <c r="D17" s="56"/>
      <c r="E17" s="16"/>
      <c r="F17" s="17"/>
      <c r="G17" s="17"/>
      <c r="H17" s="17"/>
      <c r="I17" s="17"/>
      <c r="J17" s="17"/>
      <c r="K17" s="17"/>
      <c r="L17" s="17" t="str">
        <f t="shared" si="1"/>
        <v/>
      </c>
      <c r="M17" s="15"/>
      <c r="N17" s="24" t="s">
        <v>749</v>
      </c>
    </row>
    <row r="18" spans="1:14">
      <c r="A18" s="14" t="str">
        <f t="shared" si="0"/>
        <v/>
      </c>
      <c r="B18" s="15"/>
      <c r="C18" s="15"/>
      <c r="D18" s="56"/>
      <c r="E18" s="16"/>
      <c r="F18" s="17"/>
      <c r="G18" s="17"/>
      <c r="H18" s="17"/>
      <c r="I18" s="17"/>
      <c r="J18" s="17"/>
      <c r="K18" s="17"/>
      <c r="L18" s="17" t="str">
        <f t="shared" si="1"/>
        <v/>
      </c>
      <c r="M18" s="15"/>
      <c r="N18" s="24" t="s">
        <v>750</v>
      </c>
    </row>
    <row r="19" spans="1:14">
      <c r="A19" s="14" t="str">
        <f t="shared" si="0"/>
        <v/>
      </c>
      <c r="B19" s="15"/>
      <c r="C19" s="15"/>
      <c r="D19" s="56"/>
      <c r="E19" s="16"/>
      <c r="F19" s="17"/>
      <c r="G19" s="17"/>
      <c r="H19" s="17"/>
      <c r="I19" s="17"/>
      <c r="J19" s="17"/>
      <c r="K19" s="17"/>
      <c r="L19" s="17" t="str">
        <f t="shared" si="1"/>
        <v/>
      </c>
      <c r="M19" s="15"/>
      <c r="N19" s="24" t="s">
        <v>751</v>
      </c>
    </row>
    <row r="20" spans="1:14">
      <c r="A20" s="14" t="str">
        <f t="shared" si="0"/>
        <v/>
      </c>
      <c r="B20" s="15"/>
      <c r="C20" s="15"/>
      <c r="D20" s="56"/>
      <c r="E20" s="16"/>
      <c r="F20" s="17"/>
      <c r="G20" s="17"/>
      <c r="H20" s="17"/>
      <c r="I20" s="17"/>
      <c r="J20" s="17"/>
      <c r="K20" s="17"/>
      <c r="L20" s="17" t="str">
        <f t="shared" si="1"/>
        <v/>
      </c>
      <c r="M20" s="15"/>
      <c r="N20" s="24" t="s">
        <v>752</v>
      </c>
    </row>
    <row r="21" spans="1:14">
      <c r="A21" s="14" t="str">
        <f t="shared" si="0"/>
        <v/>
      </c>
      <c r="B21" s="15"/>
      <c r="C21" s="15"/>
      <c r="D21" s="56"/>
      <c r="E21" s="16"/>
      <c r="F21" s="17"/>
      <c r="G21" s="17"/>
      <c r="H21" s="17"/>
      <c r="I21" s="17"/>
      <c r="J21" s="17"/>
      <c r="K21" s="17"/>
      <c r="L21" s="17" t="str">
        <f t="shared" si="1"/>
        <v/>
      </c>
      <c r="M21" s="15"/>
      <c r="N21" s="24" t="s">
        <v>753</v>
      </c>
    </row>
    <row r="22" spans="1:14">
      <c r="A22" s="14" t="str">
        <f t="shared" si="0"/>
        <v/>
      </c>
      <c r="B22" s="15"/>
      <c r="C22" s="15"/>
      <c r="D22" s="56"/>
      <c r="E22" s="16"/>
      <c r="F22" s="17"/>
      <c r="G22" s="17"/>
      <c r="H22" s="17"/>
      <c r="I22" s="17"/>
      <c r="J22" s="17"/>
      <c r="K22" s="17"/>
      <c r="L22" s="17" t="str">
        <f t="shared" si="1"/>
        <v/>
      </c>
      <c r="M22" s="15"/>
      <c r="N22" s="24" t="s">
        <v>754</v>
      </c>
    </row>
    <row r="23" spans="1:14">
      <c r="A23" s="14" t="str">
        <f t="shared" si="0"/>
        <v/>
      </c>
      <c r="B23" s="15"/>
      <c r="C23" s="15"/>
      <c r="D23" s="56"/>
      <c r="E23" s="16"/>
      <c r="F23" s="17"/>
      <c r="G23" s="17"/>
      <c r="H23" s="17"/>
      <c r="I23" s="17"/>
      <c r="J23" s="17"/>
      <c r="K23" s="17"/>
      <c r="L23" s="17" t="str">
        <f t="shared" si="1"/>
        <v/>
      </c>
      <c r="M23" s="15"/>
      <c r="N23" s="24" t="s">
        <v>755</v>
      </c>
    </row>
    <row r="24" spans="1:14">
      <c r="A24" s="14" t="str">
        <f t="shared" si="0"/>
        <v/>
      </c>
      <c r="B24" s="15"/>
      <c r="C24" s="15"/>
      <c r="D24" s="56"/>
      <c r="E24" s="16"/>
      <c r="F24" s="17"/>
      <c r="G24" s="17"/>
      <c r="H24" s="17"/>
      <c r="I24" s="17"/>
      <c r="J24" s="17"/>
      <c r="K24" s="17"/>
      <c r="L24" s="17" t="str">
        <f t="shared" si="1"/>
        <v/>
      </c>
      <c r="M24" s="15"/>
      <c r="N24" s="24" t="s">
        <v>756</v>
      </c>
    </row>
    <row r="25" spans="1:14">
      <c r="A25" s="14" t="str">
        <f t="shared" si="0"/>
        <v/>
      </c>
      <c r="B25" s="15"/>
      <c r="C25" s="15"/>
      <c r="D25" s="56"/>
      <c r="E25" s="16"/>
      <c r="F25" s="17"/>
      <c r="G25" s="17"/>
      <c r="H25" s="17"/>
      <c r="I25" s="17"/>
      <c r="J25" s="17"/>
      <c r="K25" s="17"/>
      <c r="L25" s="17" t="str">
        <f t="shared" si="1"/>
        <v/>
      </c>
      <c r="M25" s="15"/>
      <c r="N25" s="24" t="s">
        <v>757</v>
      </c>
    </row>
    <row r="26" spans="1:15">
      <c r="A26" s="14" t="str">
        <f t="shared" si="0"/>
        <v/>
      </c>
      <c r="B26" s="15"/>
      <c r="C26" s="15"/>
      <c r="D26" s="56"/>
      <c r="E26" s="16"/>
      <c r="F26" s="17"/>
      <c r="G26" s="17"/>
      <c r="H26" s="17"/>
      <c r="I26" s="17"/>
      <c r="J26" s="17"/>
      <c r="K26" s="17"/>
      <c r="L26" s="17" t="str">
        <f t="shared" si="1"/>
        <v/>
      </c>
      <c r="M26" s="15"/>
      <c r="N26" s="24" t="s">
        <v>758</v>
      </c>
      <c r="O26" s="5" t="str">
        <f t="array" ref="O26:O29">""</f>
        <v/>
      </c>
    </row>
    <row r="27" customHeight="1" spans="1:15">
      <c r="A27" s="18" t="s">
        <v>215</v>
      </c>
      <c r="B27" s="19"/>
      <c r="C27" s="21"/>
      <c r="D27" s="21"/>
      <c r="E27" s="48"/>
      <c r="F27" s="17"/>
      <c r="G27" s="17"/>
      <c r="H27" s="17"/>
      <c r="I27" s="17">
        <f>SUM(I7:I26)</f>
        <v>0</v>
      </c>
      <c r="J27" s="17">
        <f>SUM(J7:J26)</f>
        <v>0</v>
      </c>
      <c r="K27" s="17">
        <f>SUM(K7:K26)</f>
        <v>0</v>
      </c>
      <c r="L27" s="17" t="str">
        <f t="shared" si="1"/>
        <v/>
      </c>
      <c r="M27" s="21"/>
      <c r="O27" s="5" t="str">
        <v/>
      </c>
    </row>
    <row r="28" customHeight="1" spans="1:15">
      <c r="A28" s="3" t="str">
        <f>基本信息输入表!$K$6&amp;"填表人："&amp;基本信息输入表!$M$19</f>
        <v>被评估单位填表人：</v>
      </c>
      <c r="J28" s="542"/>
      <c r="K28" s="542" t="str">
        <f>"评估人员："&amp;基本信息输入表!$Q$19</f>
        <v>评估人员：</v>
      </c>
      <c r="L28" s="542"/>
      <c r="O28" s="5" t="str">
        <v/>
      </c>
    </row>
    <row r="29" customHeight="1" spans="1:15">
      <c r="A29" s="3" t="str">
        <f>"填表日期："&amp;YEAR(基本信息输入表!$O$19)&amp;"年"&amp;MONTH(基本信息输入表!$O$19)&amp;"月"&amp;DAY(基本信息输入表!$O$19)&amp;"日"</f>
        <v>填表日期：1900年1月0日</v>
      </c>
      <c r="O29" s="5" t="str">
        <v/>
      </c>
    </row>
  </sheetData>
  <mergeCells count="5">
    <mergeCell ref="A2:M2"/>
    <mergeCell ref="A3:M3"/>
    <mergeCell ref="L4:M4"/>
    <mergeCell ref="L5:M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fitToHeight="0" orientation="landscape"/>
  <headerFooter scaleWithDoc="0">
    <oddFooter>&amp;C&amp;"宋体,常规"&amp;10第&amp;"Arial Narrow,常规"&amp;P&amp;"宋体,常规"页，共&amp;"Arial Narrow,常规"&amp;N&amp;"宋体,常规"页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交易性债券">
    <pageSetUpPr fitToPage="1"/>
  </sheetPr>
  <dimension ref="A1:O29"/>
  <sheetViews>
    <sheetView showGridLines="0" topLeftCell="A4" workbookViewId="0">
      <selection activeCell="I31" sqref="I31"/>
    </sheetView>
  </sheetViews>
  <sheetFormatPr defaultColWidth="9" defaultRowHeight="15.75" customHeight="1"/>
  <cols>
    <col min="1" max="1" width="5.5" style="3" customWidth="1"/>
    <col min="2" max="2" width="18.2" style="3" customWidth="1"/>
    <col min="3" max="4" width="9" style="3"/>
    <col min="5" max="6" width="8.2" style="45" customWidth="1"/>
    <col min="7" max="7" width="9" style="3"/>
    <col min="8" max="8" width="7.2" style="3" customWidth="1"/>
    <col min="9" max="9" width="12.2" style="3" hidden="1" customWidth="1" outlineLevel="2"/>
    <col min="10" max="10" width="15.7" style="3" customWidth="1" collapsed="1"/>
    <col min="11" max="11" width="15.7" style="3" customWidth="1"/>
    <col min="12" max="12" width="10.5" style="3" customWidth="1"/>
    <col min="13" max="13" width="7.7" style="3" customWidth="1"/>
    <col min="14" max="14" width="9" style="4"/>
    <col min="15" max="15" width="9" style="5"/>
    <col min="16" max="16384" width="9" style="3"/>
  </cols>
  <sheetData>
    <row r="1" customHeight="1" spans="1:15">
      <c r="A1" s="6" t="s">
        <v>333</v>
      </c>
      <c r="N1" s="4" t="str">
        <f t="array" ref="N1:O1">"请勿删除此列"</f>
        <v>请勿删除此列</v>
      </c>
      <c r="O1" s="5" t="str">
        <v>请勿删除此列</v>
      </c>
    </row>
    <row r="2" s="1" customFormat="1" ht="30" customHeight="1" spans="1:15">
      <c r="A2" s="7" t="s">
        <v>784</v>
      </c>
      <c r="B2" s="7"/>
      <c r="C2" s="7"/>
      <c r="D2" s="7"/>
      <c r="E2" s="7"/>
      <c r="F2" s="7"/>
      <c r="G2" s="7"/>
      <c r="H2" s="7"/>
      <c r="I2" s="7"/>
      <c r="J2" s="7"/>
      <c r="K2" s="7"/>
      <c r="L2" s="7"/>
      <c r="N2" s="22"/>
      <c r="O2" s="23"/>
    </row>
    <row r="3" customHeight="1" spans="1:12">
      <c r="A3" s="2" t="str">
        <f>"评估基准日："&amp;TEXT(基本信息输入表!M7,"yyyy年mm月dd日")</f>
        <v>评估基准日：2026年01月15日</v>
      </c>
      <c r="B3" s="2"/>
      <c r="C3" s="2"/>
      <c r="D3" s="2"/>
      <c r="E3" s="2"/>
      <c r="F3" s="2"/>
      <c r="G3" s="2"/>
      <c r="H3" s="2"/>
      <c r="I3" s="2"/>
      <c r="J3" s="2"/>
      <c r="K3" s="2"/>
      <c r="L3" s="2"/>
    </row>
    <row r="4" ht="14.25" customHeight="1" spans="1:15">
      <c r="A4" s="2"/>
      <c r="B4" s="2"/>
      <c r="C4" s="2"/>
      <c r="D4" s="2"/>
      <c r="E4" s="46"/>
      <c r="F4" s="46"/>
      <c r="G4" s="2"/>
      <c r="H4" s="2"/>
      <c r="I4" s="2"/>
      <c r="J4" s="2"/>
      <c r="K4" s="2"/>
      <c r="L4" s="8" t="s">
        <v>785</v>
      </c>
      <c r="M4" s="8"/>
      <c r="O4" s="5" t="str">
        <f t="array" ref="O4:O7">""</f>
        <v/>
      </c>
    </row>
    <row r="5" customHeight="1" spans="1:15">
      <c r="A5" s="3" t="str">
        <f>基本信息输入表!K6&amp;"："&amp;基本信息输入表!M6</f>
        <v>被评估单位：中国石油集团工程技术研究院有限公司</v>
      </c>
      <c r="L5" s="49" t="str">
        <f>"金额单位："&amp;基本信息输入表!M10&amp;"元"</f>
        <v>金额单位：人民币元</v>
      </c>
      <c r="M5" s="49"/>
      <c r="O5" s="5" t="str">
        <v/>
      </c>
    </row>
    <row r="6" s="2" customFormat="1" customHeight="1" spans="1:15">
      <c r="A6" s="11" t="s">
        <v>137</v>
      </c>
      <c r="B6" s="11" t="s">
        <v>777</v>
      </c>
      <c r="C6" s="11" t="s">
        <v>786</v>
      </c>
      <c r="D6" s="11" t="s">
        <v>787</v>
      </c>
      <c r="E6" s="47" t="s">
        <v>788</v>
      </c>
      <c r="F6" s="47" t="s">
        <v>780</v>
      </c>
      <c r="G6" s="11" t="s">
        <v>789</v>
      </c>
      <c r="H6" s="11" t="s">
        <v>113</v>
      </c>
      <c r="I6" s="11" t="s">
        <v>656</v>
      </c>
      <c r="J6" s="11" t="s">
        <v>158</v>
      </c>
      <c r="K6" s="11" t="s">
        <v>159</v>
      </c>
      <c r="L6" s="11" t="s">
        <v>172</v>
      </c>
      <c r="M6" s="11" t="s">
        <v>142</v>
      </c>
      <c r="N6" s="24" t="s">
        <v>738</v>
      </c>
      <c r="O6" s="4" t="str">
        <v/>
      </c>
    </row>
    <row r="7" spans="1:15">
      <c r="A7" s="14" t="str">
        <f>IF(C7="","",ROW()-6)</f>
        <v/>
      </c>
      <c r="B7" s="15"/>
      <c r="C7" s="15"/>
      <c r="D7" s="56"/>
      <c r="E7" s="16"/>
      <c r="F7" s="16"/>
      <c r="G7" s="17"/>
      <c r="H7" s="17"/>
      <c r="I7" s="17"/>
      <c r="J7" s="17"/>
      <c r="K7" s="17"/>
      <c r="L7" s="17" t="str">
        <f>IF(J7=0,"",(K7-J7)/J7*100)</f>
        <v/>
      </c>
      <c r="M7" s="15"/>
      <c r="N7" s="24" t="s">
        <v>739</v>
      </c>
      <c r="O7" s="5" t="str">
        <v/>
      </c>
    </row>
    <row r="8" spans="1:14">
      <c r="A8" s="14" t="str">
        <f t="shared" ref="A8:A26" si="0">IF(C8="","",ROW()-6)</f>
        <v/>
      </c>
      <c r="B8" s="15"/>
      <c r="C8" s="15"/>
      <c r="D8" s="56"/>
      <c r="E8" s="16"/>
      <c r="F8" s="16"/>
      <c r="G8" s="17"/>
      <c r="H8" s="17"/>
      <c r="I8" s="17"/>
      <c r="J8" s="17"/>
      <c r="K8" s="17"/>
      <c r="L8" s="17" t="str">
        <f t="shared" ref="L8:L27" si="1">IF(J8=0,"",(K8-J8)/J8*100)</f>
        <v/>
      </c>
      <c r="M8" s="15"/>
      <c r="N8" s="24" t="s">
        <v>740</v>
      </c>
    </row>
    <row r="9" spans="1:14">
      <c r="A9" s="14" t="str">
        <f t="shared" si="0"/>
        <v/>
      </c>
      <c r="B9" s="15"/>
      <c r="C9" s="15"/>
      <c r="D9" s="56"/>
      <c r="E9" s="16"/>
      <c r="F9" s="16"/>
      <c r="G9" s="17"/>
      <c r="H9" s="17"/>
      <c r="I9" s="17"/>
      <c r="J9" s="17"/>
      <c r="K9" s="17"/>
      <c r="L9" s="17" t="str">
        <f t="shared" si="1"/>
        <v/>
      </c>
      <c r="M9" s="15"/>
      <c r="N9" s="24" t="s">
        <v>741</v>
      </c>
    </row>
    <row r="10" spans="1:14">
      <c r="A10" s="14" t="str">
        <f t="shared" si="0"/>
        <v/>
      </c>
      <c r="B10" s="15"/>
      <c r="C10" s="15"/>
      <c r="D10" s="56"/>
      <c r="E10" s="16"/>
      <c r="F10" s="16"/>
      <c r="G10" s="17"/>
      <c r="H10" s="17"/>
      <c r="I10" s="17"/>
      <c r="J10" s="17"/>
      <c r="K10" s="17"/>
      <c r="L10" s="17" t="str">
        <f t="shared" si="1"/>
        <v/>
      </c>
      <c r="M10" s="15"/>
      <c r="N10" s="24" t="s">
        <v>742</v>
      </c>
    </row>
    <row r="11" spans="1:14">
      <c r="A11" s="14" t="str">
        <f t="shared" si="0"/>
        <v/>
      </c>
      <c r="B11" s="15"/>
      <c r="C11" s="15"/>
      <c r="D11" s="56"/>
      <c r="E11" s="16"/>
      <c r="F11" s="16"/>
      <c r="G11" s="17"/>
      <c r="H11" s="17"/>
      <c r="I11" s="17"/>
      <c r="J11" s="17"/>
      <c r="K11" s="17"/>
      <c r="L11" s="17" t="str">
        <f t="shared" si="1"/>
        <v/>
      </c>
      <c r="M11" s="15"/>
      <c r="N11" s="24" t="s">
        <v>743</v>
      </c>
    </row>
    <row r="12" spans="1:14">
      <c r="A12" s="14" t="str">
        <f t="shared" si="0"/>
        <v/>
      </c>
      <c r="B12" s="15"/>
      <c r="C12" s="15"/>
      <c r="D12" s="56"/>
      <c r="E12" s="16"/>
      <c r="F12" s="16"/>
      <c r="G12" s="17"/>
      <c r="H12" s="17"/>
      <c r="I12" s="17"/>
      <c r="J12" s="17"/>
      <c r="K12" s="17"/>
      <c r="L12" s="17" t="str">
        <f t="shared" si="1"/>
        <v/>
      </c>
      <c r="M12" s="15"/>
      <c r="N12" s="24" t="s">
        <v>744</v>
      </c>
    </row>
    <row r="13" spans="1:14">
      <c r="A13" s="14" t="str">
        <f t="shared" si="0"/>
        <v/>
      </c>
      <c r="B13" s="15"/>
      <c r="C13" s="15"/>
      <c r="D13" s="56"/>
      <c r="E13" s="16"/>
      <c r="F13" s="16"/>
      <c r="G13" s="17"/>
      <c r="H13" s="17"/>
      <c r="I13" s="17"/>
      <c r="J13" s="17"/>
      <c r="K13" s="17"/>
      <c r="L13" s="17" t="str">
        <f t="shared" si="1"/>
        <v/>
      </c>
      <c r="M13" s="15"/>
      <c r="N13" s="24" t="s">
        <v>745</v>
      </c>
    </row>
    <row r="14" spans="1:14">
      <c r="A14" s="14" t="str">
        <f t="shared" si="0"/>
        <v/>
      </c>
      <c r="B14" s="15"/>
      <c r="C14" s="15"/>
      <c r="D14" s="56"/>
      <c r="E14" s="16"/>
      <c r="F14" s="16"/>
      <c r="G14" s="17"/>
      <c r="H14" s="17"/>
      <c r="I14" s="17"/>
      <c r="J14" s="17"/>
      <c r="K14" s="17"/>
      <c r="L14" s="17" t="str">
        <f t="shared" si="1"/>
        <v/>
      </c>
      <c r="M14" s="15"/>
      <c r="N14" s="24" t="s">
        <v>746</v>
      </c>
    </row>
    <row r="15" spans="1:14">
      <c r="A15" s="14" t="str">
        <f t="shared" si="0"/>
        <v/>
      </c>
      <c r="B15" s="15"/>
      <c r="C15" s="15"/>
      <c r="D15" s="56"/>
      <c r="E15" s="16"/>
      <c r="F15" s="16"/>
      <c r="G15" s="17"/>
      <c r="H15" s="17"/>
      <c r="I15" s="17"/>
      <c r="J15" s="17"/>
      <c r="K15" s="17"/>
      <c r="L15" s="17" t="str">
        <f t="shared" si="1"/>
        <v/>
      </c>
      <c r="M15" s="15"/>
      <c r="N15" s="24" t="s">
        <v>747</v>
      </c>
    </row>
    <row r="16" spans="1:14">
      <c r="A16" s="14" t="str">
        <f t="shared" si="0"/>
        <v/>
      </c>
      <c r="B16" s="15"/>
      <c r="C16" s="15"/>
      <c r="D16" s="56"/>
      <c r="E16" s="16"/>
      <c r="F16" s="16"/>
      <c r="G16" s="17"/>
      <c r="H16" s="17"/>
      <c r="I16" s="17"/>
      <c r="J16" s="17"/>
      <c r="K16" s="17"/>
      <c r="L16" s="17" t="str">
        <f t="shared" si="1"/>
        <v/>
      </c>
      <c r="M16" s="15"/>
      <c r="N16" s="24" t="s">
        <v>748</v>
      </c>
    </row>
    <row r="17" spans="1:14">
      <c r="A17" s="14" t="str">
        <f t="shared" si="0"/>
        <v/>
      </c>
      <c r="B17" s="15"/>
      <c r="C17" s="15"/>
      <c r="D17" s="56"/>
      <c r="E17" s="16"/>
      <c r="F17" s="16"/>
      <c r="G17" s="17"/>
      <c r="H17" s="17"/>
      <c r="I17" s="17"/>
      <c r="J17" s="17"/>
      <c r="K17" s="17"/>
      <c r="L17" s="17" t="str">
        <f t="shared" si="1"/>
        <v/>
      </c>
      <c r="M17" s="15"/>
      <c r="N17" s="24" t="s">
        <v>749</v>
      </c>
    </row>
    <row r="18" spans="1:14">
      <c r="A18" s="14" t="str">
        <f t="shared" si="0"/>
        <v/>
      </c>
      <c r="B18" s="15"/>
      <c r="C18" s="15"/>
      <c r="D18" s="56"/>
      <c r="E18" s="16"/>
      <c r="F18" s="16"/>
      <c r="G18" s="17"/>
      <c r="H18" s="17"/>
      <c r="I18" s="17"/>
      <c r="J18" s="17"/>
      <c r="K18" s="17"/>
      <c r="L18" s="17" t="str">
        <f t="shared" si="1"/>
        <v/>
      </c>
      <c r="M18" s="15"/>
      <c r="N18" s="24" t="s">
        <v>750</v>
      </c>
    </row>
    <row r="19" spans="1:14">
      <c r="A19" s="14" t="str">
        <f t="shared" si="0"/>
        <v/>
      </c>
      <c r="B19" s="15"/>
      <c r="C19" s="15"/>
      <c r="D19" s="56"/>
      <c r="E19" s="16"/>
      <c r="F19" s="16"/>
      <c r="G19" s="17"/>
      <c r="H19" s="17"/>
      <c r="I19" s="17"/>
      <c r="J19" s="17"/>
      <c r="K19" s="17"/>
      <c r="L19" s="17" t="str">
        <f t="shared" si="1"/>
        <v/>
      </c>
      <c r="M19" s="15"/>
      <c r="N19" s="24" t="s">
        <v>751</v>
      </c>
    </row>
    <row r="20" spans="1:14">
      <c r="A20" s="14" t="str">
        <f t="shared" si="0"/>
        <v/>
      </c>
      <c r="B20" s="15"/>
      <c r="C20" s="15"/>
      <c r="D20" s="56"/>
      <c r="E20" s="16"/>
      <c r="F20" s="16"/>
      <c r="G20" s="17"/>
      <c r="H20" s="17"/>
      <c r="I20" s="17"/>
      <c r="J20" s="17"/>
      <c r="K20" s="17"/>
      <c r="L20" s="17" t="str">
        <f t="shared" si="1"/>
        <v/>
      </c>
      <c r="M20" s="15"/>
      <c r="N20" s="24" t="s">
        <v>752</v>
      </c>
    </row>
    <row r="21" spans="1:14">
      <c r="A21" s="14" t="str">
        <f t="shared" si="0"/>
        <v/>
      </c>
      <c r="B21" s="15"/>
      <c r="C21" s="15"/>
      <c r="D21" s="56"/>
      <c r="E21" s="16"/>
      <c r="F21" s="16"/>
      <c r="G21" s="17"/>
      <c r="H21" s="17"/>
      <c r="I21" s="17"/>
      <c r="J21" s="17"/>
      <c r="K21" s="17"/>
      <c r="L21" s="17" t="str">
        <f t="shared" si="1"/>
        <v/>
      </c>
      <c r="M21" s="15"/>
      <c r="N21" s="24" t="s">
        <v>753</v>
      </c>
    </row>
    <row r="22" spans="1:14">
      <c r="A22" s="14" t="str">
        <f t="shared" si="0"/>
        <v/>
      </c>
      <c r="B22" s="15"/>
      <c r="C22" s="15"/>
      <c r="D22" s="56"/>
      <c r="E22" s="16"/>
      <c r="F22" s="16"/>
      <c r="G22" s="17"/>
      <c r="H22" s="17"/>
      <c r="I22" s="17"/>
      <c r="J22" s="17"/>
      <c r="K22" s="17"/>
      <c r="L22" s="17" t="str">
        <f t="shared" si="1"/>
        <v/>
      </c>
      <c r="M22" s="15"/>
      <c r="N22" s="24" t="s">
        <v>754</v>
      </c>
    </row>
    <row r="23" spans="1:14">
      <c r="A23" s="14" t="str">
        <f t="shared" si="0"/>
        <v/>
      </c>
      <c r="B23" s="15"/>
      <c r="C23" s="15"/>
      <c r="D23" s="56"/>
      <c r="E23" s="16"/>
      <c r="F23" s="16"/>
      <c r="G23" s="17"/>
      <c r="H23" s="17"/>
      <c r="I23" s="17"/>
      <c r="J23" s="17"/>
      <c r="K23" s="17"/>
      <c r="L23" s="17" t="str">
        <f t="shared" si="1"/>
        <v/>
      </c>
      <c r="M23" s="15"/>
      <c r="N23" s="24" t="s">
        <v>755</v>
      </c>
    </row>
    <row r="24" spans="1:14">
      <c r="A24" s="14" t="str">
        <f t="shared" si="0"/>
        <v/>
      </c>
      <c r="B24" s="15"/>
      <c r="C24" s="15"/>
      <c r="D24" s="56"/>
      <c r="E24" s="16"/>
      <c r="F24" s="16"/>
      <c r="G24" s="17"/>
      <c r="H24" s="17"/>
      <c r="I24" s="17"/>
      <c r="J24" s="17"/>
      <c r="K24" s="17"/>
      <c r="L24" s="17" t="str">
        <f t="shared" si="1"/>
        <v/>
      </c>
      <c r="M24" s="15"/>
      <c r="N24" s="24" t="s">
        <v>756</v>
      </c>
    </row>
    <row r="25" spans="1:14">
      <c r="A25" s="14" t="str">
        <f t="shared" si="0"/>
        <v/>
      </c>
      <c r="B25" s="15"/>
      <c r="C25" s="15"/>
      <c r="D25" s="56"/>
      <c r="E25" s="16"/>
      <c r="F25" s="16"/>
      <c r="G25" s="17"/>
      <c r="H25" s="17"/>
      <c r="I25" s="17"/>
      <c r="J25" s="17"/>
      <c r="K25" s="17"/>
      <c r="L25" s="17" t="str">
        <f t="shared" si="1"/>
        <v/>
      </c>
      <c r="M25" s="15"/>
      <c r="N25" s="24" t="s">
        <v>757</v>
      </c>
    </row>
    <row r="26" spans="1:15">
      <c r="A26" s="14" t="str">
        <f t="shared" si="0"/>
        <v/>
      </c>
      <c r="B26" s="15"/>
      <c r="C26" s="15"/>
      <c r="D26" s="56"/>
      <c r="E26" s="16"/>
      <c r="F26" s="16"/>
      <c r="G26" s="17"/>
      <c r="H26" s="17"/>
      <c r="I26" s="17"/>
      <c r="J26" s="17"/>
      <c r="K26" s="17"/>
      <c r="L26" s="17" t="str">
        <f t="shared" si="1"/>
        <v/>
      </c>
      <c r="M26" s="15"/>
      <c r="N26" s="24" t="s">
        <v>758</v>
      </c>
      <c r="O26" s="5" t="str">
        <f t="array" ref="O26:O29">""</f>
        <v/>
      </c>
    </row>
    <row r="27" customHeight="1" spans="1:15">
      <c r="A27" s="18" t="s">
        <v>215</v>
      </c>
      <c r="B27" s="19"/>
      <c r="C27" s="21"/>
      <c r="D27" s="21"/>
      <c r="E27" s="48"/>
      <c r="F27" s="48"/>
      <c r="G27" s="17"/>
      <c r="H27" s="17"/>
      <c r="I27" s="17">
        <f>SUM(I7:I26)</f>
        <v>0</v>
      </c>
      <c r="J27" s="17">
        <f>SUM(J7:J26)</f>
        <v>0</v>
      </c>
      <c r="K27" s="17">
        <f>SUM(K7:K26)</f>
        <v>0</v>
      </c>
      <c r="L27" s="17" t="str">
        <f t="shared" si="1"/>
        <v/>
      </c>
      <c r="M27" s="21"/>
      <c r="O27" s="5" t="str">
        <v/>
      </c>
    </row>
    <row r="28" customHeight="1" spans="1:15">
      <c r="A28" s="3" t="str">
        <f>基本信息输入表!$K$6&amp;"填表人："&amp;基本信息输入表!$M$20</f>
        <v>被评估单位填表人：</v>
      </c>
      <c r="K28" s="3" t="str">
        <f>"评估人员："&amp;基本信息输入表!$Q$20</f>
        <v>评估人员：</v>
      </c>
      <c r="O28" s="5" t="str">
        <v/>
      </c>
    </row>
    <row r="29" customHeight="1" spans="1:15">
      <c r="A29" s="3" t="str">
        <f>"填表日期："&amp;YEAR(基本信息输入表!$O$20)&amp;"年"&amp;MONTH(基本信息输入表!$O$20)&amp;"月"&amp;DAY(基本信息输入表!$O$20)&amp;"日"</f>
        <v>填表日期：1900年1月0日</v>
      </c>
      <c r="O29" s="5" t="str">
        <v/>
      </c>
    </row>
  </sheetData>
  <mergeCells count="5">
    <mergeCell ref="A2:L2"/>
    <mergeCell ref="A3:L3"/>
    <mergeCell ref="L4:M4"/>
    <mergeCell ref="L5:M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4" fitToHeight="0" orientation="landscape"/>
  <headerFooter scaleWithDoc="0">
    <oddFooter>&amp;C&amp;"宋体,常规"&amp;10第&amp;"Arial Narrow,常规"&amp;P&amp;"宋体,常规"页，共&amp;"Arial Narrow,常规"&amp;N&amp;"宋体,常规"页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交易性基金">
    <pageSetUpPr fitToPage="1"/>
  </sheetPr>
  <dimension ref="A1:O41"/>
  <sheetViews>
    <sheetView showGridLines="0" topLeftCell="A4" workbookViewId="0">
      <selection activeCell="I31" sqref="I31"/>
    </sheetView>
  </sheetViews>
  <sheetFormatPr defaultColWidth="9" defaultRowHeight="15.75" customHeight="1"/>
  <cols>
    <col min="1" max="1" width="4.2" style="3" customWidth="1"/>
    <col min="2" max="2" width="16.7" style="3" customWidth="1"/>
    <col min="3" max="3" width="10.7" style="3" customWidth="1"/>
    <col min="4" max="5" width="7.2" style="3" customWidth="1"/>
    <col min="6" max="6" width="7.2" style="45" customWidth="1"/>
    <col min="7" max="7" width="9.2" style="3" customWidth="1"/>
    <col min="8" max="8" width="11.7" style="3" customWidth="1"/>
    <col min="9" max="9" width="14.2" style="3" hidden="1" customWidth="1" outlineLevel="1"/>
    <col min="10" max="10" width="14.7" style="3" customWidth="1" collapsed="1"/>
    <col min="11" max="11" width="14.7" style="3" customWidth="1"/>
    <col min="12" max="12" width="8.2" style="3" customWidth="1"/>
    <col min="13" max="13" width="9" style="3"/>
    <col min="14" max="14" width="9" style="4"/>
    <col min="15" max="15" width="9" style="5"/>
    <col min="16" max="16384" width="9" style="3"/>
  </cols>
  <sheetData>
    <row r="1" customHeight="1" spans="1:15">
      <c r="A1" s="6" t="s">
        <v>333</v>
      </c>
      <c r="N1" s="4" t="str">
        <f t="array" ref="N1:O1">"请勿删除此列"</f>
        <v>请勿删除此列</v>
      </c>
      <c r="O1" s="5" t="str">
        <v>请勿删除此列</v>
      </c>
    </row>
    <row r="2" s="1" customFormat="1" ht="30" customHeight="1" spans="1:15">
      <c r="A2" s="7" t="s">
        <v>790</v>
      </c>
      <c r="B2" s="7"/>
      <c r="C2" s="7"/>
      <c r="D2" s="7"/>
      <c r="E2" s="7"/>
      <c r="F2" s="7"/>
      <c r="G2" s="7"/>
      <c r="H2" s="7"/>
      <c r="I2" s="7"/>
      <c r="J2" s="7"/>
      <c r="K2" s="7"/>
      <c r="L2" s="7"/>
      <c r="M2" s="7"/>
      <c r="N2" s="22"/>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46"/>
      <c r="G4" s="2"/>
      <c r="H4" s="2"/>
      <c r="I4" s="2"/>
      <c r="J4" s="2"/>
      <c r="K4" s="2"/>
      <c r="L4" s="8" t="s">
        <v>791</v>
      </c>
      <c r="M4" s="8"/>
      <c r="O4" s="5" t="str">
        <f t="array" ref="O4:O7">""</f>
        <v/>
      </c>
    </row>
    <row r="5" customHeight="1" spans="1:15">
      <c r="A5" s="3" t="str">
        <f>基本信息输入表!K6&amp;"："&amp;基本信息输入表!M6</f>
        <v>被评估单位：中国石油集团工程技术研究院有限公司</v>
      </c>
      <c r="L5" s="49" t="str">
        <f>"金额单位："&amp;基本信息输入表!M10&amp;"元"</f>
        <v>金额单位：人民币元</v>
      </c>
      <c r="M5" s="49"/>
      <c r="O5" s="5" t="str">
        <v/>
      </c>
    </row>
    <row r="6" s="2" customFormat="1" customHeight="1" spans="1:15">
      <c r="A6" s="11" t="s">
        <v>137</v>
      </c>
      <c r="B6" s="11" t="s">
        <v>792</v>
      </c>
      <c r="C6" s="11" t="s">
        <v>793</v>
      </c>
      <c r="D6" s="11" t="s">
        <v>794</v>
      </c>
      <c r="E6" s="11" t="s">
        <v>795</v>
      </c>
      <c r="F6" s="47" t="s">
        <v>780</v>
      </c>
      <c r="G6" s="11" t="s">
        <v>113</v>
      </c>
      <c r="H6" s="11" t="s">
        <v>796</v>
      </c>
      <c r="I6" s="11" t="s">
        <v>656</v>
      </c>
      <c r="J6" s="11" t="s">
        <v>158</v>
      </c>
      <c r="K6" s="11" t="s">
        <v>159</v>
      </c>
      <c r="L6" s="11" t="s">
        <v>172</v>
      </c>
      <c r="M6" s="11" t="s">
        <v>142</v>
      </c>
      <c r="N6" s="24" t="s">
        <v>738</v>
      </c>
      <c r="O6" s="4" t="str">
        <v/>
      </c>
    </row>
    <row r="7" spans="1:15">
      <c r="A7" s="14" t="str">
        <f>IF(C7="","",ROW()-6)</f>
        <v/>
      </c>
      <c r="B7" s="15"/>
      <c r="C7" s="15"/>
      <c r="D7" s="15"/>
      <c r="E7" s="56"/>
      <c r="F7" s="16"/>
      <c r="G7" s="17"/>
      <c r="H7" s="17"/>
      <c r="I7" s="17"/>
      <c r="J7" s="17"/>
      <c r="K7" s="17"/>
      <c r="L7" s="17" t="str">
        <f>IF(J7=0,"",(K7-J7)/J7*100)</f>
        <v/>
      </c>
      <c r="M7" s="15"/>
      <c r="N7" s="24" t="s">
        <v>739</v>
      </c>
      <c r="O7" s="5" t="str">
        <v/>
      </c>
    </row>
    <row r="8" spans="1:14">
      <c r="A8" s="14" t="str">
        <f t="shared" ref="A8:A26" si="0">IF(C8="","",ROW()-6)</f>
        <v/>
      </c>
      <c r="B8" s="15"/>
      <c r="C8" s="15"/>
      <c r="D8" s="15"/>
      <c r="E8" s="56"/>
      <c r="F8" s="16"/>
      <c r="G8" s="17"/>
      <c r="H8" s="17"/>
      <c r="I8" s="17"/>
      <c r="J8" s="17"/>
      <c r="K8" s="17"/>
      <c r="L8" s="17" t="str">
        <f t="shared" ref="L8:L27" si="1">IF(J8=0,"",(K8-J8)/J8*100)</f>
        <v/>
      </c>
      <c r="M8" s="15"/>
      <c r="N8" s="24" t="s">
        <v>740</v>
      </c>
    </row>
    <row r="9" spans="1:14">
      <c r="A9" s="14" t="str">
        <f t="shared" si="0"/>
        <v/>
      </c>
      <c r="B9" s="15"/>
      <c r="C9" s="15"/>
      <c r="D9" s="15"/>
      <c r="E9" s="56"/>
      <c r="F9" s="16"/>
      <c r="G9" s="17"/>
      <c r="H9" s="17"/>
      <c r="I9" s="17"/>
      <c r="J9" s="17"/>
      <c r="K9" s="17"/>
      <c r="L9" s="17" t="str">
        <f t="shared" si="1"/>
        <v/>
      </c>
      <c r="M9" s="15"/>
      <c r="N9" s="24" t="s">
        <v>741</v>
      </c>
    </row>
    <row r="10" spans="1:14">
      <c r="A10" s="14" t="str">
        <f t="shared" si="0"/>
        <v/>
      </c>
      <c r="B10" s="15"/>
      <c r="C10" s="15"/>
      <c r="D10" s="15"/>
      <c r="E10" s="56"/>
      <c r="F10" s="16"/>
      <c r="G10" s="17"/>
      <c r="H10" s="17"/>
      <c r="I10" s="17"/>
      <c r="J10" s="17"/>
      <c r="K10" s="17"/>
      <c r="L10" s="17" t="str">
        <f t="shared" si="1"/>
        <v/>
      </c>
      <c r="M10" s="15"/>
      <c r="N10" s="24" t="s">
        <v>742</v>
      </c>
    </row>
    <row r="11" spans="1:14">
      <c r="A11" s="14" t="str">
        <f t="shared" si="0"/>
        <v/>
      </c>
      <c r="B11" s="15"/>
      <c r="C11" s="15"/>
      <c r="D11" s="15"/>
      <c r="E11" s="56"/>
      <c r="F11" s="16"/>
      <c r="G11" s="17"/>
      <c r="H11" s="17"/>
      <c r="I11" s="17"/>
      <c r="J11" s="17"/>
      <c r="K11" s="17"/>
      <c r="L11" s="17" t="str">
        <f t="shared" si="1"/>
        <v/>
      </c>
      <c r="M11" s="15"/>
      <c r="N11" s="24" t="s">
        <v>743</v>
      </c>
    </row>
    <row r="12" spans="1:14">
      <c r="A12" s="14" t="str">
        <f t="shared" si="0"/>
        <v/>
      </c>
      <c r="B12" s="15"/>
      <c r="C12" s="15"/>
      <c r="D12" s="15"/>
      <c r="E12" s="56"/>
      <c r="F12" s="16"/>
      <c r="G12" s="17"/>
      <c r="H12" s="17"/>
      <c r="I12" s="17"/>
      <c r="J12" s="17"/>
      <c r="K12" s="17"/>
      <c r="L12" s="17" t="str">
        <f t="shared" si="1"/>
        <v/>
      </c>
      <c r="M12" s="15"/>
      <c r="N12" s="24" t="s">
        <v>744</v>
      </c>
    </row>
    <row r="13" spans="1:14">
      <c r="A13" s="14" t="str">
        <f t="shared" si="0"/>
        <v/>
      </c>
      <c r="B13" s="15"/>
      <c r="C13" s="15"/>
      <c r="D13" s="15"/>
      <c r="E13" s="56"/>
      <c r="F13" s="16"/>
      <c r="G13" s="17"/>
      <c r="H13" s="17"/>
      <c r="I13" s="17"/>
      <c r="J13" s="17"/>
      <c r="K13" s="17"/>
      <c r="L13" s="17" t="str">
        <f t="shared" si="1"/>
        <v/>
      </c>
      <c r="M13" s="15"/>
      <c r="N13" s="24" t="s">
        <v>745</v>
      </c>
    </row>
    <row r="14" spans="1:14">
      <c r="A14" s="14" t="str">
        <f t="shared" si="0"/>
        <v/>
      </c>
      <c r="B14" s="15"/>
      <c r="C14" s="15"/>
      <c r="D14" s="15"/>
      <c r="E14" s="56"/>
      <c r="F14" s="16"/>
      <c r="G14" s="17"/>
      <c r="H14" s="17"/>
      <c r="I14" s="17"/>
      <c r="J14" s="17"/>
      <c r="K14" s="17"/>
      <c r="L14" s="17" t="str">
        <f t="shared" si="1"/>
        <v/>
      </c>
      <c r="M14" s="15"/>
      <c r="N14" s="24" t="s">
        <v>746</v>
      </c>
    </row>
    <row r="15" spans="1:14">
      <c r="A15" s="14" t="str">
        <f t="shared" si="0"/>
        <v/>
      </c>
      <c r="B15" s="15"/>
      <c r="C15" s="15"/>
      <c r="D15" s="15"/>
      <c r="E15" s="56"/>
      <c r="F15" s="16"/>
      <c r="G15" s="17"/>
      <c r="H15" s="17"/>
      <c r="I15" s="17"/>
      <c r="J15" s="17"/>
      <c r="K15" s="17"/>
      <c r="L15" s="17" t="str">
        <f t="shared" si="1"/>
        <v/>
      </c>
      <c r="M15" s="15"/>
      <c r="N15" s="24" t="s">
        <v>747</v>
      </c>
    </row>
    <row r="16" spans="1:14">
      <c r="A16" s="14" t="str">
        <f t="shared" si="0"/>
        <v/>
      </c>
      <c r="B16" s="15"/>
      <c r="C16" s="15"/>
      <c r="D16" s="15"/>
      <c r="E16" s="56"/>
      <c r="F16" s="16"/>
      <c r="G16" s="17"/>
      <c r="H16" s="17"/>
      <c r="I16" s="17"/>
      <c r="J16" s="17"/>
      <c r="K16" s="17"/>
      <c r="L16" s="17" t="str">
        <f t="shared" si="1"/>
        <v/>
      </c>
      <c r="M16" s="15"/>
      <c r="N16" s="24" t="s">
        <v>748</v>
      </c>
    </row>
    <row r="17" spans="1:14">
      <c r="A17" s="14" t="str">
        <f t="shared" si="0"/>
        <v/>
      </c>
      <c r="B17" s="15"/>
      <c r="C17" s="15"/>
      <c r="D17" s="15"/>
      <c r="E17" s="56"/>
      <c r="F17" s="16"/>
      <c r="G17" s="17"/>
      <c r="H17" s="17"/>
      <c r="I17" s="17"/>
      <c r="J17" s="17"/>
      <c r="K17" s="17"/>
      <c r="L17" s="17" t="str">
        <f t="shared" si="1"/>
        <v/>
      </c>
      <c r="M17" s="15"/>
      <c r="N17" s="24" t="s">
        <v>749</v>
      </c>
    </row>
    <row r="18" spans="1:14">
      <c r="A18" s="14" t="str">
        <f t="shared" si="0"/>
        <v/>
      </c>
      <c r="B18" s="15"/>
      <c r="C18" s="15"/>
      <c r="D18" s="15"/>
      <c r="E18" s="56"/>
      <c r="F18" s="16"/>
      <c r="G18" s="17"/>
      <c r="H18" s="17"/>
      <c r="I18" s="17"/>
      <c r="J18" s="17"/>
      <c r="K18" s="17"/>
      <c r="L18" s="17" t="str">
        <f t="shared" si="1"/>
        <v/>
      </c>
      <c r="M18" s="15"/>
      <c r="N18" s="24" t="s">
        <v>750</v>
      </c>
    </row>
    <row r="19" spans="1:14">
      <c r="A19" s="14" t="str">
        <f t="shared" si="0"/>
        <v/>
      </c>
      <c r="B19" s="15"/>
      <c r="C19" s="15"/>
      <c r="D19" s="15"/>
      <c r="E19" s="56"/>
      <c r="F19" s="16"/>
      <c r="G19" s="17"/>
      <c r="H19" s="17"/>
      <c r="I19" s="17"/>
      <c r="J19" s="17"/>
      <c r="K19" s="17"/>
      <c r="L19" s="17" t="str">
        <f t="shared" si="1"/>
        <v/>
      </c>
      <c r="M19" s="15"/>
      <c r="N19" s="24" t="s">
        <v>751</v>
      </c>
    </row>
    <row r="20" spans="1:14">
      <c r="A20" s="14" t="str">
        <f t="shared" si="0"/>
        <v/>
      </c>
      <c r="B20" s="15"/>
      <c r="C20" s="15"/>
      <c r="D20" s="15"/>
      <c r="E20" s="56"/>
      <c r="F20" s="16"/>
      <c r="G20" s="17"/>
      <c r="H20" s="17"/>
      <c r="I20" s="17"/>
      <c r="J20" s="17"/>
      <c r="K20" s="17"/>
      <c r="L20" s="17" t="str">
        <f t="shared" si="1"/>
        <v/>
      </c>
      <c r="M20" s="15"/>
      <c r="N20" s="24" t="s">
        <v>752</v>
      </c>
    </row>
    <row r="21" spans="1:14">
      <c r="A21" s="14" t="str">
        <f t="shared" si="0"/>
        <v/>
      </c>
      <c r="B21" s="15"/>
      <c r="C21" s="15"/>
      <c r="D21" s="15"/>
      <c r="E21" s="56"/>
      <c r="F21" s="16"/>
      <c r="G21" s="17"/>
      <c r="H21" s="17"/>
      <c r="I21" s="17"/>
      <c r="J21" s="17"/>
      <c r="K21" s="17"/>
      <c r="L21" s="17" t="str">
        <f t="shared" si="1"/>
        <v/>
      </c>
      <c r="M21" s="15"/>
      <c r="N21" s="24" t="s">
        <v>753</v>
      </c>
    </row>
    <row r="22" spans="1:14">
      <c r="A22" s="14" t="str">
        <f t="shared" si="0"/>
        <v/>
      </c>
      <c r="B22" s="15"/>
      <c r="C22" s="15"/>
      <c r="D22" s="15"/>
      <c r="E22" s="56"/>
      <c r="F22" s="16"/>
      <c r="G22" s="17"/>
      <c r="H22" s="17"/>
      <c r="I22" s="17"/>
      <c r="J22" s="17"/>
      <c r="K22" s="17"/>
      <c r="L22" s="17" t="str">
        <f t="shared" si="1"/>
        <v/>
      </c>
      <c r="M22" s="15"/>
      <c r="N22" s="24" t="s">
        <v>754</v>
      </c>
    </row>
    <row r="23" spans="1:14">
      <c r="A23" s="14" t="str">
        <f t="shared" si="0"/>
        <v/>
      </c>
      <c r="B23" s="15"/>
      <c r="C23" s="15"/>
      <c r="D23" s="15"/>
      <c r="E23" s="56"/>
      <c r="F23" s="16"/>
      <c r="G23" s="17"/>
      <c r="H23" s="17"/>
      <c r="I23" s="17"/>
      <c r="J23" s="17"/>
      <c r="K23" s="17"/>
      <c r="L23" s="17" t="str">
        <f t="shared" si="1"/>
        <v/>
      </c>
      <c r="M23" s="15"/>
      <c r="N23" s="24" t="s">
        <v>755</v>
      </c>
    </row>
    <row r="24" spans="1:14">
      <c r="A24" s="14" t="str">
        <f t="shared" si="0"/>
        <v/>
      </c>
      <c r="B24" s="15"/>
      <c r="C24" s="15"/>
      <c r="D24" s="15"/>
      <c r="E24" s="56"/>
      <c r="F24" s="16"/>
      <c r="G24" s="17"/>
      <c r="H24" s="17"/>
      <c r="I24" s="17"/>
      <c r="J24" s="17"/>
      <c r="K24" s="17"/>
      <c r="L24" s="17" t="str">
        <f t="shared" si="1"/>
        <v/>
      </c>
      <c r="M24" s="15"/>
      <c r="N24" s="24" t="s">
        <v>756</v>
      </c>
    </row>
    <row r="25" spans="1:14">
      <c r="A25" s="14" t="str">
        <f t="shared" si="0"/>
        <v/>
      </c>
      <c r="B25" s="15"/>
      <c r="C25" s="15"/>
      <c r="D25" s="15"/>
      <c r="E25" s="56"/>
      <c r="F25" s="16"/>
      <c r="G25" s="17"/>
      <c r="H25" s="17"/>
      <c r="I25" s="17"/>
      <c r="J25" s="17"/>
      <c r="K25" s="17"/>
      <c r="L25" s="17" t="str">
        <f t="shared" si="1"/>
        <v/>
      </c>
      <c r="M25" s="15"/>
      <c r="N25" s="24" t="s">
        <v>757</v>
      </c>
    </row>
    <row r="26" spans="1:15">
      <c r="A26" s="14" t="str">
        <f t="shared" si="0"/>
        <v/>
      </c>
      <c r="B26" s="15"/>
      <c r="C26" s="15"/>
      <c r="D26" s="15"/>
      <c r="E26" s="56"/>
      <c r="F26" s="16"/>
      <c r="G26" s="17"/>
      <c r="H26" s="17"/>
      <c r="I26" s="17"/>
      <c r="J26" s="17"/>
      <c r="K26" s="17"/>
      <c r="L26" s="17" t="str">
        <f t="shared" si="1"/>
        <v/>
      </c>
      <c r="M26" s="15"/>
      <c r="N26" s="24" t="s">
        <v>758</v>
      </c>
      <c r="O26" s="5" t="str">
        <f t="array" ref="O26:O29">""</f>
        <v/>
      </c>
    </row>
    <row r="27" customHeight="1" spans="1:15">
      <c r="A27" s="18" t="s">
        <v>215</v>
      </c>
      <c r="B27" s="19"/>
      <c r="C27" s="21"/>
      <c r="D27" s="20"/>
      <c r="E27" s="20"/>
      <c r="F27" s="531"/>
      <c r="G27" s="17"/>
      <c r="H27" s="17"/>
      <c r="I27" s="17">
        <f>SUM(I7:I26)</f>
        <v>0</v>
      </c>
      <c r="J27" s="17">
        <f>SUM(J7:J26)</f>
        <v>0</v>
      </c>
      <c r="K27" s="17">
        <f>SUM(K7:K26)</f>
        <v>0</v>
      </c>
      <c r="L27" s="17" t="str">
        <f t="shared" si="1"/>
        <v/>
      </c>
      <c r="M27" s="21"/>
      <c r="O27" s="5" t="str">
        <v/>
      </c>
    </row>
    <row r="28" customHeight="1" spans="1:15">
      <c r="A28" s="3" t="str">
        <f>基本信息输入表!$K$6&amp;"填表人："&amp;基本信息输入表!$M$21</f>
        <v>被评估单位填表人：</v>
      </c>
      <c r="K28" s="3" t="str">
        <f>"评估人员："&amp;基本信息输入表!$Q$21</f>
        <v>评估人员：</v>
      </c>
      <c r="O28" s="5" t="str">
        <v/>
      </c>
    </row>
    <row r="29" customHeight="1" spans="1:15">
      <c r="A29" s="3" t="str">
        <f>"填表日期："&amp;YEAR(基本信息输入表!$O$21)&amp;"年"&amp;MONTH(基本信息输入表!$O$21)&amp;"月"&amp;DAY(基本信息输入表!$O$21)&amp;"日"</f>
        <v>填表日期：1900年1月0日</v>
      </c>
      <c r="O29" s="5" t="str">
        <v/>
      </c>
    </row>
    <row r="41" customHeight="1" spans="4:4">
      <c r="D41" s="177"/>
    </row>
  </sheetData>
  <mergeCells count="5">
    <mergeCell ref="A2:M2"/>
    <mergeCell ref="A3:M3"/>
    <mergeCell ref="L4:M4"/>
    <mergeCell ref="L5:M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fitToHeight="0" orientation="landscape"/>
  <headerFooter scaleWithDoc="0">
    <oddFooter>&amp;C&amp;"宋体,常规"&amp;10第&amp;"Arial Narrow,常规"&amp;P&amp;"宋体,常规"页，共&amp;"Arial Narrow,常规"&amp;N&amp;"宋体,常规"页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
  <sheetViews>
    <sheetView workbookViewId="0">
      <selection activeCell="I31" sqref="I31"/>
    </sheetView>
  </sheetViews>
  <sheetFormatPr defaultColWidth="9" defaultRowHeight="15.75" outlineLevelRow="2" outlineLevelCol="1"/>
  <cols>
    <col min="1" max="1" width="29.2" customWidth="1"/>
    <col min="2" max="2" width="37.2" customWidth="1"/>
  </cols>
  <sheetData>
    <row r="1" spans="1:2">
      <c r="A1" s="815" t="s">
        <v>237</v>
      </c>
      <c r="B1" s="815" t="s">
        <v>4</v>
      </c>
    </row>
    <row r="2" spans="1:2">
      <c r="A2" s="816" t="s">
        <v>238</v>
      </c>
      <c r="B2" s="817" t="s">
        <v>239</v>
      </c>
    </row>
    <row r="3" spans="1:2">
      <c r="A3" s="818" t="s">
        <v>240</v>
      </c>
      <c r="B3" s="819" t="s">
        <v>241</v>
      </c>
    </row>
  </sheetData>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topLeftCell="A6" workbookViewId="0">
      <selection activeCell="I31" sqref="I31"/>
    </sheetView>
  </sheetViews>
  <sheetFormatPr defaultColWidth="9" defaultRowHeight="15.75" customHeight="1"/>
  <cols>
    <col min="1" max="1" width="5.5" style="3" customWidth="1"/>
    <col min="2" max="2" width="18.2" style="3" customWidth="1"/>
    <col min="3" max="3" width="9" style="3"/>
    <col min="4" max="4" width="8.2" style="45" customWidth="1"/>
    <col min="5" max="5" width="7.2" style="3" customWidth="1"/>
    <col min="6" max="6" width="12.2" style="3" hidden="1" customWidth="1" outlineLevel="2"/>
    <col min="7" max="7" width="15.7" style="3" customWidth="1" collapsed="1"/>
    <col min="8" max="8" width="15.7" style="3" customWidth="1"/>
    <col min="9" max="9" width="10.5" style="3" customWidth="1"/>
    <col min="10" max="10" width="7.7" style="3" customWidth="1"/>
    <col min="11" max="11" width="9" style="4"/>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2">
      <c r="A2" s="7" t="s">
        <v>797</v>
      </c>
      <c r="B2" s="7"/>
      <c r="C2" s="7"/>
      <c r="D2" s="7"/>
      <c r="E2" s="7"/>
      <c r="F2" s="7"/>
      <c r="G2" s="7"/>
      <c r="H2" s="7"/>
      <c r="I2" s="7"/>
      <c r="K2" s="22"/>
      <c r="L2" s="23"/>
    </row>
    <row r="3" customHeight="1" spans="1:9">
      <c r="A3" s="2" t="str">
        <f>"评估基准日："&amp;TEXT(基本信息输入表!M7,"yyyy年mm月dd日")</f>
        <v>评估基准日：2026年01月15日</v>
      </c>
      <c r="B3" s="2"/>
      <c r="C3" s="2"/>
      <c r="D3" s="2"/>
      <c r="E3" s="2"/>
      <c r="F3" s="2"/>
      <c r="G3" s="2"/>
      <c r="H3" s="2"/>
      <c r="I3" s="2"/>
    </row>
    <row r="4" ht="14.25" customHeight="1" spans="1:12">
      <c r="A4" s="2"/>
      <c r="B4" s="2"/>
      <c r="C4" s="2"/>
      <c r="D4" s="46"/>
      <c r="E4" s="2"/>
      <c r="F4" s="2"/>
      <c r="G4" s="2"/>
      <c r="H4" s="2"/>
      <c r="I4" s="8" t="s">
        <v>798</v>
      </c>
      <c r="J4" s="8"/>
      <c r="L4" s="5" t="str">
        <f t="array" ref="L4:L7">""</f>
        <v/>
      </c>
    </row>
    <row r="5" customHeight="1" spans="1:12">
      <c r="A5" s="3" t="str">
        <f>基本信息输入表!K6&amp;"："&amp;基本信息输入表!M6</f>
        <v>被评估单位：中国石油集团工程技术研究院有限公司</v>
      </c>
      <c r="I5" s="49" t="str">
        <f>"金额单位："&amp;基本信息输入表!M10&amp;"元"</f>
        <v>金额单位：人民币元</v>
      </c>
      <c r="J5" s="49"/>
      <c r="L5" s="5" t="str">
        <v/>
      </c>
    </row>
    <row r="6" s="2" customFormat="1" customHeight="1" spans="1:12">
      <c r="A6" s="11" t="s">
        <v>137</v>
      </c>
      <c r="B6" s="11" t="s">
        <v>777</v>
      </c>
      <c r="C6" s="11" t="s">
        <v>799</v>
      </c>
      <c r="D6" s="47" t="s">
        <v>780</v>
      </c>
      <c r="E6" s="11" t="s">
        <v>113</v>
      </c>
      <c r="F6" s="11" t="s">
        <v>656</v>
      </c>
      <c r="G6" s="11" t="s">
        <v>158</v>
      </c>
      <c r="H6" s="11" t="s">
        <v>159</v>
      </c>
      <c r="I6" s="11" t="s">
        <v>172</v>
      </c>
      <c r="J6" s="11" t="s">
        <v>142</v>
      </c>
      <c r="K6" s="24" t="s">
        <v>738</v>
      </c>
      <c r="L6" s="4" t="str">
        <v/>
      </c>
    </row>
    <row r="7" spans="1:12">
      <c r="A7" s="14" t="str">
        <f>IF(C7="","",ROW()-6)</f>
        <v/>
      </c>
      <c r="B7" s="15"/>
      <c r="C7" s="15"/>
      <c r="D7" s="16"/>
      <c r="E7" s="17"/>
      <c r="F7" s="17"/>
      <c r="G7" s="17"/>
      <c r="H7" s="17"/>
      <c r="I7" s="17" t="str">
        <f>IF(G7=0,"",(H7-G7)/G7*100)</f>
        <v/>
      </c>
      <c r="J7" s="15"/>
      <c r="K7" s="24" t="s">
        <v>739</v>
      </c>
      <c r="L7" s="5" t="str">
        <v/>
      </c>
    </row>
    <row r="8" spans="1:11">
      <c r="A8" s="14" t="str">
        <f t="shared" ref="A8:A26" si="0">IF(C8="","",ROW()-6)</f>
        <v/>
      </c>
      <c r="B8" s="15"/>
      <c r="C8" s="15"/>
      <c r="D8" s="16"/>
      <c r="E8" s="17"/>
      <c r="F8" s="17"/>
      <c r="G8" s="17"/>
      <c r="H8" s="17"/>
      <c r="I8" s="17" t="str">
        <f t="shared" ref="I8:I27" si="1">IF(G8=0,"",(H8-G8)/G8*100)</f>
        <v/>
      </c>
      <c r="J8" s="15"/>
      <c r="K8" s="24" t="s">
        <v>740</v>
      </c>
    </row>
    <row r="9" spans="1:11">
      <c r="A9" s="14" t="str">
        <f t="shared" si="0"/>
        <v/>
      </c>
      <c r="B9" s="15"/>
      <c r="C9" s="15"/>
      <c r="D9" s="16"/>
      <c r="E9" s="17"/>
      <c r="F9" s="17"/>
      <c r="G9" s="17"/>
      <c r="H9" s="17"/>
      <c r="I9" s="17" t="str">
        <f t="shared" si="1"/>
        <v/>
      </c>
      <c r="J9" s="15"/>
      <c r="K9" s="24" t="s">
        <v>741</v>
      </c>
    </row>
    <row r="10" spans="1:11">
      <c r="A10" s="14" t="str">
        <f t="shared" si="0"/>
        <v/>
      </c>
      <c r="B10" s="15"/>
      <c r="C10" s="15"/>
      <c r="D10" s="16"/>
      <c r="E10" s="17"/>
      <c r="F10" s="17"/>
      <c r="G10" s="17"/>
      <c r="H10" s="17"/>
      <c r="I10" s="17" t="str">
        <f t="shared" si="1"/>
        <v/>
      </c>
      <c r="J10" s="15"/>
      <c r="K10" s="24" t="s">
        <v>742</v>
      </c>
    </row>
    <row r="11" spans="1:11">
      <c r="A11" s="14" t="str">
        <f t="shared" si="0"/>
        <v/>
      </c>
      <c r="B11" s="15"/>
      <c r="C11" s="15"/>
      <c r="D11" s="16"/>
      <c r="E11" s="17"/>
      <c r="F11" s="17"/>
      <c r="G11" s="17"/>
      <c r="H11" s="17"/>
      <c r="I11" s="17" t="str">
        <f t="shared" si="1"/>
        <v/>
      </c>
      <c r="J11" s="15"/>
      <c r="K11" s="24" t="s">
        <v>743</v>
      </c>
    </row>
    <row r="12" spans="1:11">
      <c r="A12" s="14" t="str">
        <f t="shared" si="0"/>
        <v/>
      </c>
      <c r="B12" s="15"/>
      <c r="C12" s="15"/>
      <c r="D12" s="16"/>
      <c r="E12" s="17"/>
      <c r="F12" s="17"/>
      <c r="G12" s="17"/>
      <c r="H12" s="17"/>
      <c r="I12" s="17" t="str">
        <f t="shared" si="1"/>
        <v/>
      </c>
      <c r="J12" s="15"/>
      <c r="K12" s="24" t="s">
        <v>744</v>
      </c>
    </row>
    <row r="13" spans="1:11">
      <c r="A13" s="14" t="str">
        <f t="shared" si="0"/>
        <v/>
      </c>
      <c r="B13" s="15"/>
      <c r="C13" s="15"/>
      <c r="D13" s="16"/>
      <c r="E13" s="17"/>
      <c r="F13" s="17"/>
      <c r="G13" s="17"/>
      <c r="H13" s="17"/>
      <c r="I13" s="17" t="str">
        <f t="shared" si="1"/>
        <v/>
      </c>
      <c r="J13" s="15"/>
      <c r="K13" s="24" t="s">
        <v>745</v>
      </c>
    </row>
    <row r="14" spans="1:11">
      <c r="A14" s="14" t="str">
        <f t="shared" si="0"/>
        <v/>
      </c>
      <c r="B14" s="15"/>
      <c r="C14" s="15"/>
      <c r="D14" s="16"/>
      <c r="E14" s="17"/>
      <c r="F14" s="17"/>
      <c r="G14" s="17"/>
      <c r="H14" s="17"/>
      <c r="I14" s="17" t="str">
        <f t="shared" si="1"/>
        <v/>
      </c>
      <c r="J14" s="15"/>
      <c r="K14" s="24" t="s">
        <v>746</v>
      </c>
    </row>
    <row r="15" spans="1:11">
      <c r="A15" s="14" t="str">
        <f t="shared" si="0"/>
        <v/>
      </c>
      <c r="B15" s="15"/>
      <c r="C15" s="15"/>
      <c r="D15" s="16"/>
      <c r="E15" s="17"/>
      <c r="F15" s="17"/>
      <c r="G15" s="17"/>
      <c r="H15" s="17"/>
      <c r="I15" s="17" t="str">
        <f t="shared" si="1"/>
        <v/>
      </c>
      <c r="J15" s="15"/>
      <c r="K15" s="24" t="s">
        <v>747</v>
      </c>
    </row>
    <row r="16" spans="1:11">
      <c r="A16" s="14" t="str">
        <f t="shared" si="0"/>
        <v/>
      </c>
      <c r="B16" s="15"/>
      <c r="C16" s="15"/>
      <c r="D16" s="16"/>
      <c r="E16" s="17"/>
      <c r="F16" s="17"/>
      <c r="G16" s="17"/>
      <c r="H16" s="17"/>
      <c r="I16" s="17" t="str">
        <f t="shared" si="1"/>
        <v/>
      </c>
      <c r="J16" s="15"/>
      <c r="K16" s="24" t="s">
        <v>748</v>
      </c>
    </row>
    <row r="17" spans="1:11">
      <c r="A17" s="14" t="str">
        <f t="shared" si="0"/>
        <v/>
      </c>
      <c r="B17" s="15"/>
      <c r="C17" s="15"/>
      <c r="D17" s="16"/>
      <c r="E17" s="17"/>
      <c r="F17" s="17"/>
      <c r="G17" s="17"/>
      <c r="H17" s="17"/>
      <c r="I17" s="17" t="str">
        <f t="shared" si="1"/>
        <v/>
      </c>
      <c r="J17" s="15"/>
      <c r="K17" s="24" t="s">
        <v>749</v>
      </c>
    </row>
    <row r="18" spans="1:11">
      <c r="A18" s="14" t="str">
        <f t="shared" si="0"/>
        <v/>
      </c>
      <c r="B18" s="15"/>
      <c r="C18" s="15"/>
      <c r="D18" s="16"/>
      <c r="E18" s="17"/>
      <c r="F18" s="17"/>
      <c r="G18" s="17"/>
      <c r="H18" s="17"/>
      <c r="I18" s="17" t="str">
        <f t="shared" si="1"/>
        <v/>
      </c>
      <c r="J18" s="15"/>
      <c r="K18" s="24" t="s">
        <v>750</v>
      </c>
    </row>
    <row r="19" spans="1:11">
      <c r="A19" s="14" t="str">
        <f t="shared" si="0"/>
        <v/>
      </c>
      <c r="B19" s="15"/>
      <c r="C19" s="15"/>
      <c r="D19" s="16"/>
      <c r="E19" s="17"/>
      <c r="F19" s="17"/>
      <c r="G19" s="17"/>
      <c r="H19" s="17"/>
      <c r="I19" s="17" t="str">
        <f t="shared" si="1"/>
        <v/>
      </c>
      <c r="J19" s="15"/>
      <c r="K19" s="24" t="s">
        <v>751</v>
      </c>
    </row>
    <row r="20" spans="1:11">
      <c r="A20" s="14" t="str">
        <f t="shared" si="0"/>
        <v/>
      </c>
      <c r="B20" s="15"/>
      <c r="C20" s="15"/>
      <c r="D20" s="16"/>
      <c r="E20" s="17"/>
      <c r="F20" s="17"/>
      <c r="G20" s="17"/>
      <c r="H20" s="17"/>
      <c r="I20" s="17" t="str">
        <f t="shared" si="1"/>
        <v/>
      </c>
      <c r="J20" s="15"/>
      <c r="K20" s="24" t="s">
        <v>752</v>
      </c>
    </row>
    <row r="21" spans="1:11">
      <c r="A21" s="14" t="str">
        <f t="shared" si="0"/>
        <v/>
      </c>
      <c r="B21" s="15"/>
      <c r="C21" s="15"/>
      <c r="D21" s="16"/>
      <c r="E21" s="17"/>
      <c r="F21" s="17"/>
      <c r="G21" s="17"/>
      <c r="H21" s="17"/>
      <c r="I21" s="17" t="str">
        <f t="shared" si="1"/>
        <v/>
      </c>
      <c r="J21" s="15"/>
      <c r="K21" s="24" t="s">
        <v>753</v>
      </c>
    </row>
    <row r="22" spans="1:11">
      <c r="A22" s="14" t="str">
        <f t="shared" si="0"/>
        <v/>
      </c>
      <c r="B22" s="15"/>
      <c r="C22" s="15"/>
      <c r="D22" s="16"/>
      <c r="E22" s="17"/>
      <c r="F22" s="17"/>
      <c r="G22" s="17"/>
      <c r="H22" s="17"/>
      <c r="I22" s="17" t="str">
        <f t="shared" si="1"/>
        <v/>
      </c>
      <c r="J22" s="15"/>
      <c r="K22" s="24" t="s">
        <v>754</v>
      </c>
    </row>
    <row r="23" spans="1:11">
      <c r="A23" s="14" t="str">
        <f t="shared" si="0"/>
        <v/>
      </c>
      <c r="B23" s="15"/>
      <c r="C23" s="15"/>
      <c r="D23" s="16"/>
      <c r="E23" s="17"/>
      <c r="F23" s="17"/>
      <c r="G23" s="17"/>
      <c r="H23" s="17"/>
      <c r="I23" s="17" t="str">
        <f t="shared" si="1"/>
        <v/>
      </c>
      <c r="J23" s="15"/>
      <c r="K23" s="24" t="s">
        <v>755</v>
      </c>
    </row>
    <row r="24" spans="1:11">
      <c r="A24" s="14" t="str">
        <f t="shared" si="0"/>
        <v/>
      </c>
      <c r="B24" s="15"/>
      <c r="C24" s="15"/>
      <c r="D24" s="16"/>
      <c r="E24" s="17"/>
      <c r="F24" s="17"/>
      <c r="G24" s="17"/>
      <c r="H24" s="17"/>
      <c r="I24" s="17" t="str">
        <f t="shared" si="1"/>
        <v/>
      </c>
      <c r="J24" s="15"/>
      <c r="K24" s="24" t="s">
        <v>756</v>
      </c>
    </row>
    <row r="25" spans="1:11">
      <c r="A25" s="14" t="str">
        <f t="shared" si="0"/>
        <v/>
      </c>
      <c r="B25" s="15"/>
      <c r="C25" s="15"/>
      <c r="D25" s="16"/>
      <c r="E25" s="17"/>
      <c r="F25" s="17"/>
      <c r="G25" s="17"/>
      <c r="H25" s="17"/>
      <c r="I25" s="17" t="str">
        <f t="shared" si="1"/>
        <v/>
      </c>
      <c r="J25" s="15"/>
      <c r="K25" s="24" t="s">
        <v>757</v>
      </c>
    </row>
    <row r="26" spans="1:12">
      <c r="A26" s="14" t="str">
        <f t="shared" si="0"/>
        <v/>
      </c>
      <c r="B26" s="15"/>
      <c r="C26" s="15"/>
      <c r="D26" s="16"/>
      <c r="E26" s="17"/>
      <c r="F26" s="17"/>
      <c r="G26" s="17"/>
      <c r="H26" s="17"/>
      <c r="I26" s="17" t="str">
        <f t="shared" si="1"/>
        <v/>
      </c>
      <c r="J26" s="15"/>
      <c r="K26" s="24" t="s">
        <v>758</v>
      </c>
      <c r="L26" s="5" t="str">
        <f t="array" ref="L26:L29">""</f>
        <v/>
      </c>
    </row>
    <row r="27" customHeight="1" spans="1:12">
      <c r="A27" s="18" t="s">
        <v>215</v>
      </c>
      <c r="B27" s="19"/>
      <c r="C27" s="21"/>
      <c r="D27" s="48"/>
      <c r="E27" s="17"/>
      <c r="F27" s="17">
        <f>SUM(F7:F26)</f>
        <v>0</v>
      </c>
      <c r="G27" s="17">
        <f>SUM(G7:G26)</f>
        <v>0</v>
      </c>
      <c r="H27" s="17">
        <f>SUM(H7:H26)</f>
        <v>0</v>
      </c>
      <c r="I27" s="17" t="str">
        <f t="shared" si="1"/>
        <v/>
      </c>
      <c r="J27" s="21"/>
      <c r="L27" s="5" t="str">
        <v/>
      </c>
    </row>
    <row r="28" customHeight="1" spans="1:12">
      <c r="A28" s="3" t="str">
        <f>基本信息输入表!$K$6&amp;"填表人："&amp;基本信息输入表!$M$22</f>
        <v>被评估单位填表人：</v>
      </c>
      <c r="H28" s="3" t="str">
        <f>"评估人员："&amp;基本信息输入表!$Q$22</f>
        <v>评估人员：</v>
      </c>
      <c r="L28" s="5" t="str">
        <v/>
      </c>
    </row>
    <row r="29" customHeight="1" spans="1:12">
      <c r="A29" s="3" t="str">
        <f>"填表日期："&amp;YEAR(基本信息输入表!$O$22)&amp;"年"&amp;MONTH(基本信息输入表!$O$22)&amp;"月"&amp;DAY(基本信息输入表!$O$22)&amp;"日"</f>
        <v>填表日期：1900年1月0日</v>
      </c>
      <c r="L29" s="5" t="str">
        <v/>
      </c>
    </row>
  </sheetData>
  <mergeCells count="5">
    <mergeCell ref="A2:I2"/>
    <mergeCell ref="A3:I3"/>
    <mergeCell ref="I4:J4"/>
    <mergeCell ref="I5:J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收票据">
    <pageSetUpPr fitToPage="1"/>
  </sheetPr>
  <dimension ref="A1:L30"/>
  <sheetViews>
    <sheetView showGridLines="0" topLeftCell="A4" workbookViewId="0">
      <selection activeCell="I31" sqref="I31"/>
    </sheetView>
  </sheetViews>
  <sheetFormatPr defaultColWidth="9" defaultRowHeight="15.75" customHeight="1"/>
  <cols>
    <col min="1" max="1" width="5.2" style="3" customWidth="1"/>
    <col min="2" max="2" width="30.5" style="3" customWidth="1"/>
    <col min="3" max="4" width="8" style="45" customWidth="1"/>
    <col min="5" max="5" width="9.2" style="3" customWidth="1"/>
    <col min="6" max="6" width="13.2" style="3" hidden="1" customWidth="1" outlineLevel="1"/>
    <col min="7" max="7" width="8.7" style="3" customWidth="1" collapsed="1"/>
    <col min="8" max="8" width="9.7" style="3" customWidth="1"/>
    <col min="9" max="9" width="15.5" style="3" customWidth="1"/>
    <col min="10" max="10" width="16.7" style="3" customWidth="1"/>
    <col min="11" max="11" width="8.7" style="4" customWidth="1"/>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2">
      <c r="A2" s="7" t="s">
        <v>800</v>
      </c>
      <c r="B2" s="7"/>
      <c r="C2" s="7"/>
      <c r="D2" s="7"/>
      <c r="E2" s="7"/>
      <c r="F2" s="7"/>
      <c r="G2" s="7"/>
      <c r="H2" s="7"/>
      <c r="I2" s="7"/>
      <c r="J2" s="7"/>
      <c r="K2" s="22"/>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46"/>
      <c r="D4" s="46"/>
      <c r="E4" s="2"/>
      <c r="F4" s="2"/>
      <c r="G4" s="2"/>
      <c r="H4" s="2"/>
      <c r="I4" s="2"/>
      <c r="J4" s="8" t="s">
        <v>801</v>
      </c>
      <c r="L4" s="5" t="str">
        <f t="array" ref="L4:L8">""</f>
        <v/>
      </c>
    </row>
    <row r="5" customHeight="1" spans="1:12">
      <c r="A5" s="3" t="str">
        <f>基本信息输入表!K6&amp;"："&amp;基本信息输入表!M6</f>
        <v>被评估单位：中国石油集团工程技术研究院有限公司</v>
      </c>
      <c r="J5" s="8" t="str">
        <f>"金额单位："&amp;基本信息输入表!M10&amp;"元"</f>
        <v>金额单位：人民币元</v>
      </c>
      <c r="L5" s="5" t="str">
        <v/>
      </c>
    </row>
    <row r="6" s="2" customFormat="1" customHeight="1" spans="1:12">
      <c r="A6" s="11" t="s">
        <v>137</v>
      </c>
      <c r="B6" s="11" t="s">
        <v>802</v>
      </c>
      <c r="C6" s="47" t="s">
        <v>803</v>
      </c>
      <c r="D6" s="47" t="s">
        <v>804</v>
      </c>
      <c r="E6" s="106" t="s">
        <v>789</v>
      </c>
      <c r="F6" s="11" t="s">
        <v>656</v>
      </c>
      <c r="G6" s="11" t="s">
        <v>158</v>
      </c>
      <c r="H6" s="11" t="s">
        <v>159</v>
      </c>
      <c r="I6" s="11" t="s">
        <v>172</v>
      </c>
      <c r="J6" s="11" t="s">
        <v>142</v>
      </c>
      <c r="K6" s="4"/>
      <c r="L6" s="4" t="str">
        <v/>
      </c>
    </row>
    <row r="7" customHeight="1" spans="1:12">
      <c r="A7" s="180"/>
      <c r="B7" s="181"/>
      <c r="C7" s="256"/>
      <c r="D7" s="256"/>
      <c r="E7" s="180"/>
      <c r="F7" s="20"/>
      <c r="G7" s="20"/>
      <c r="H7" s="189"/>
      <c r="I7" s="191"/>
      <c r="J7" s="181"/>
      <c r="K7" s="24" t="s">
        <v>738</v>
      </c>
      <c r="L7" s="5" t="str">
        <v/>
      </c>
    </row>
    <row r="8" spans="1:12">
      <c r="A8" s="14" t="str">
        <f>IF(B8="","",ROW()-7)</f>
        <v/>
      </c>
      <c r="B8" s="15"/>
      <c r="C8" s="16"/>
      <c r="D8" s="16"/>
      <c r="E8" s="17"/>
      <c r="F8" s="17"/>
      <c r="G8" s="17"/>
      <c r="H8" s="17"/>
      <c r="I8" s="17" t="str">
        <f t="shared" ref="I8:I28" si="0">IF(G8=0,"",(H8-G8)/G8*100)</f>
        <v/>
      </c>
      <c r="J8" s="15"/>
      <c r="K8" s="24" t="s">
        <v>739</v>
      </c>
      <c r="L8" s="5" t="str">
        <v/>
      </c>
    </row>
    <row r="9" spans="1:11">
      <c r="A9" s="14" t="str">
        <f t="shared" ref="A9:A27" si="1">IF(B9="","",ROW()-7)</f>
        <v/>
      </c>
      <c r="B9" s="15"/>
      <c r="C9" s="16"/>
      <c r="D9" s="16"/>
      <c r="E9" s="17"/>
      <c r="F9" s="17"/>
      <c r="G9" s="17"/>
      <c r="H9" s="17"/>
      <c r="I9" s="17" t="str">
        <f t="shared" si="0"/>
        <v/>
      </c>
      <c r="J9" s="15"/>
      <c r="K9" s="24" t="s">
        <v>740</v>
      </c>
    </row>
    <row r="10" spans="1:11">
      <c r="A10" s="14" t="str">
        <f t="shared" si="1"/>
        <v/>
      </c>
      <c r="B10" s="15"/>
      <c r="C10" s="16"/>
      <c r="D10" s="16"/>
      <c r="E10" s="17"/>
      <c r="F10" s="17"/>
      <c r="G10" s="17"/>
      <c r="H10" s="17"/>
      <c r="I10" s="17" t="str">
        <f t="shared" si="0"/>
        <v/>
      </c>
      <c r="J10" s="15"/>
      <c r="K10" s="24" t="s">
        <v>741</v>
      </c>
    </row>
    <row r="11" spans="1:11">
      <c r="A11" s="14" t="str">
        <f t="shared" si="1"/>
        <v/>
      </c>
      <c r="B11" s="15"/>
      <c r="C11" s="16"/>
      <c r="D11" s="16"/>
      <c r="E11" s="17"/>
      <c r="F11" s="17"/>
      <c r="G11" s="17"/>
      <c r="H11" s="17"/>
      <c r="I11" s="17" t="str">
        <f t="shared" si="0"/>
        <v/>
      </c>
      <c r="J11" s="15"/>
      <c r="K11" s="24" t="s">
        <v>742</v>
      </c>
    </row>
    <row r="12" spans="1:11">
      <c r="A12" s="14" t="str">
        <f t="shared" si="1"/>
        <v/>
      </c>
      <c r="B12" s="15"/>
      <c r="C12" s="16"/>
      <c r="D12" s="16"/>
      <c r="E12" s="17"/>
      <c r="F12" s="17"/>
      <c r="G12" s="17"/>
      <c r="H12" s="17"/>
      <c r="I12" s="17" t="str">
        <f t="shared" si="0"/>
        <v/>
      </c>
      <c r="J12" s="15"/>
      <c r="K12" s="24" t="s">
        <v>743</v>
      </c>
    </row>
    <row r="13" spans="1:11">
      <c r="A13" s="14" t="str">
        <f t="shared" si="1"/>
        <v/>
      </c>
      <c r="B13" s="15"/>
      <c r="C13" s="16"/>
      <c r="D13" s="16"/>
      <c r="E13" s="17"/>
      <c r="F13" s="17"/>
      <c r="G13" s="17"/>
      <c r="H13" s="17"/>
      <c r="I13" s="17" t="str">
        <f t="shared" si="0"/>
        <v/>
      </c>
      <c r="J13" s="15"/>
      <c r="K13" s="24" t="s">
        <v>744</v>
      </c>
    </row>
    <row r="14" spans="1:11">
      <c r="A14" s="14" t="str">
        <f t="shared" si="1"/>
        <v/>
      </c>
      <c r="B14" s="15"/>
      <c r="C14" s="16"/>
      <c r="D14" s="16"/>
      <c r="E14" s="17"/>
      <c r="F14" s="17"/>
      <c r="G14" s="17"/>
      <c r="H14" s="17"/>
      <c r="I14" s="17" t="str">
        <f t="shared" si="0"/>
        <v/>
      </c>
      <c r="J14" s="15"/>
      <c r="K14" s="24" t="s">
        <v>745</v>
      </c>
    </row>
    <row r="15" spans="1:11">
      <c r="A15" s="14" t="str">
        <f t="shared" si="1"/>
        <v/>
      </c>
      <c r="B15" s="15"/>
      <c r="C15" s="16"/>
      <c r="D15" s="16"/>
      <c r="E15" s="17"/>
      <c r="F15" s="17"/>
      <c r="G15" s="17"/>
      <c r="H15" s="17"/>
      <c r="I15" s="17" t="str">
        <f t="shared" si="0"/>
        <v/>
      </c>
      <c r="J15" s="15"/>
      <c r="K15" s="24" t="s">
        <v>746</v>
      </c>
    </row>
    <row r="16" spans="1:11">
      <c r="A16" s="14" t="str">
        <f t="shared" si="1"/>
        <v/>
      </c>
      <c r="B16" s="15"/>
      <c r="C16" s="16"/>
      <c r="D16" s="16"/>
      <c r="E16" s="17"/>
      <c r="F16" s="17"/>
      <c r="G16" s="17"/>
      <c r="H16" s="17"/>
      <c r="I16" s="17" t="str">
        <f t="shared" si="0"/>
        <v/>
      </c>
      <c r="J16" s="15"/>
      <c r="K16" s="24" t="s">
        <v>747</v>
      </c>
    </row>
    <row r="17" spans="1:11">
      <c r="A17" s="14" t="str">
        <f t="shared" si="1"/>
        <v/>
      </c>
      <c r="B17" s="15"/>
      <c r="C17" s="16"/>
      <c r="D17" s="16"/>
      <c r="E17" s="17"/>
      <c r="F17" s="17"/>
      <c r="G17" s="17"/>
      <c r="H17" s="17"/>
      <c r="I17" s="17" t="str">
        <f t="shared" si="0"/>
        <v/>
      </c>
      <c r="J17" s="15"/>
      <c r="K17" s="24" t="s">
        <v>748</v>
      </c>
    </row>
    <row r="18" spans="1:11">
      <c r="A18" s="14" t="str">
        <f t="shared" si="1"/>
        <v/>
      </c>
      <c r="B18" s="15"/>
      <c r="C18" s="16"/>
      <c r="D18" s="16"/>
      <c r="E18" s="17"/>
      <c r="F18" s="17"/>
      <c r="G18" s="17"/>
      <c r="H18" s="17"/>
      <c r="I18" s="17" t="str">
        <f t="shared" si="0"/>
        <v/>
      </c>
      <c r="J18" s="15"/>
      <c r="K18" s="24" t="s">
        <v>749</v>
      </c>
    </row>
    <row r="19" spans="1:11">
      <c r="A19" s="14" t="str">
        <f t="shared" si="1"/>
        <v/>
      </c>
      <c r="B19" s="15"/>
      <c r="C19" s="16"/>
      <c r="D19" s="16"/>
      <c r="E19" s="17"/>
      <c r="F19" s="17"/>
      <c r="G19" s="17"/>
      <c r="H19" s="17"/>
      <c r="I19" s="17" t="str">
        <f t="shared" si="0"/>
        <v/>
      </c>
      <c r="J19" s="15"/>
      <c r="K19" s="24" t="s">
        <v>750</v>
      </c>
    </row>
    <row r="20" spans="1:11">
      <c r="A20" s="14" t="str">
        <f t="shared" si="1"/>
        <v/>
      </c>
      <c r="B20" s="15"/>
      <c r="C20" s="16"/>
      <c r="D20" s="16"/>
      <c r="E20" s="17"/>
      <c r="F20" s="17"/>
      <c r="G20" s="17"/>
      <c r="H20" s="17"/>
      <c r="I20" s="17" t="str">
        <f t="shared" si="0"/>
        <v/>
      </c>
      <c r="J20" s="15"/>
      <c r="K20" s="24" t="s">
        <v>751</v>
      </c>
    </row>
    <row r="21" spans="1:11">
      <c r="A21" s="14" t="str">
        <f t="shared" si="1"/>
        <v/>
      </c>
      <c r="B21" s="15"/>
      <c r="C21" s="16"/>
      <c r="D21" s="16"/>
      <c r="E21" s="17"/>
      <c r="F21" s="17"/>
      <c r="G21" s="17"/>
      <c r="H21" s="17"/>
      <c r="I21" s="17" t="str">
        <f t="shared" si="0"/>
        <v/>
      </c>
      <c r="J21" s="15"/>
      <c r="K21" s="24" t="s">
        <v>752</v>
      </c>
    </row>
    <row r="22" spans="1:11">
      <c r="A22" s="14" t="str">
        <f t="shared" si="1"/>
        <v/>
      </c>
      <c r="B22" s="15"/>
      <c r="C22" s="16"/>
      <c r="D22" s="16"/>
      <c r="E22" s="17"/>
      <c r="F22" s="17"/>
      <c r="G22" s="17"/>
      <c r="H22" s="17"/>
      <c r="I22" s="17" t="str">
        <f t="shared" si="0"/>
        <v/>
      </c>
      <c r="J22" s="15"/>
      <c r="K22" s="24" t="s">
        <v>753</v>
      </c>
    </row>
    <row r="23" spans="1:11">
      <c r="A23" s="14" t="str">
        <f t="shared" si="1"/>
        <v/>
      </c>
      <c r="B23" s="15"/>
      <c r="C23" s="16"/>
      <c r="D23" s="16"/>
      <c r="E23" s="17"/>
      <c r="F23" s="17"/>
      <c r="G23" s="17"/>
      <c r="H23" s="17"/>
      <c r="I23" s="17" t="str">
        <f t="shared" si="0"/>
        <v/>
      </c>
      <c r="J23" s="15"/>
      <c r="K23" s="24" t="s">
        <v>754</v>
      </c>
    </row>
    <row r="24" spans="1:11">
      <c r="A24" s="14" t="str">
        <f t="shared" si="1"/>
        <v/>
      </c>
      <c r="B24" s="15"/>
      <c r="C24" s="16"/>
      <c r="D24" s="16"/>
      <c r="E24" s="17"/>
      <c r="F24" s="17"/>
      <c r="G24" s="17"/>
      <c r="H24" s="17"/>
      <c r="I24" s="17" t="str">
        <f t="shared" si="0"/>
        <v/>
      </c>
      <c r="J24" s="15"/>
      <c r="K24" s="24" t="s">
        <v>755</v>
      </c>
    </row>
    <row r="25" spans="1:11">
      <c r="A25" s="14" t="str">
        <f t="shared" si="1"/>
        <v/>
      </c>
      <c r="B25" s="15"/>
      <c r="C25" s="16"/>
      <c r="D25" s="16"/>
      <c r="E25" s="17"/>
      <c r="F25" s="17"/>
      <c r="G25" s="17"/>
      <c r="H25" s="17"/>
      <c r="I25" s="17" t="str">
        <f t="shared" si="0"/>
        <v/>
      </c>
      <c r="J25" s="15"/>
      <c r="K25" s="24" t="s">
        <v>756</v>
      </c>
    </row>
    <row r="26" spans="1:11">
      <c r="A26" s="14" t="str">
        <f t="shared" si="1"/>
        <v/>
      </c>
      <c r="B26" s="15"/>
      <c r="C26" s="16"/>
      <c r="D26" s="16"/>
      <c r="E26" s="17"/>
      <c r="F26" s="17"/>
      <c r="G26" s="17"/>
      <c r="H26" s="17"/>
      <c r="I26" s="17" t="str">
        <f t="shared" si="0"/>
        <v/>
      </c>
      <c r="J26" s="15"/>
      <c r="K26" s="24" t="s">
        <v>757</v>
      </c>
    </row>
    <row r="27" spans="1:12">
      <c r="A27" s="14" t="str">
        <f t="shared" si="1"/>
        <v/>
      </c>
      <c r="B27" s="15"/>
      <c r="C27" s="16"/>
      <c r="D27" s="16"/>
      <c r="E27" s="17"/>
      <c r="F27" s="17"/>
      <c r="G27" s="17"/>
      <c r="H27" s="17"/>
      <c r="I27" s="17" t="str">
        <f t="shared" si="0"/>
        <v/>
      </c>
      <c r="J27" s="15"/>
      <c r="K27" s="24" t="s">
        <v>758</v>
      </c>
      <c r="L27" s="5" t="str">
        <f t="array" ref="L27:L30">""</f>
        <v/>
      </c>
    </row>
    <row r="28" customHeight="1" spans="1:12">
      <c r="A28" s="20" t="s">
        <v>805</v>
      </c>
      <c r="B28" s="20"/>
      <c r="C28" s="531"/>
      <c r="D28" s="531"/>
      <c r="E28" s="17"/>
      <c r="F28" s="17">
        <f>SUM(F8:F27)</f>
        <v>0</v>
      </c>
      <c r="G28" s="17">
        <f t="shared" ref="G28:H28" si="2">SUM(G8:G27)</f>
        <v>0</v>
      </c>
      <c r="H28" s="17">
        <f t="shared" si="2"/>
        <v>0</v>
      </c>
      <c r="I28" s="17" t="str">
        <f t="shared" si="0"/>
        <v/>
      </c>
      <c r="J28" s="21"/>
      <c r="L28" s="5" t="str">
        <v/>
      </c>
    </row>
    <row r="29" customHeight="1" spans="1:12">
      <c r="A29" s="3" t="str">
        <f>基本信息输入表!$K$6&amp;"填表人："&amp;基本信息输入表!$M$23</f>
        <v>被评估单位填表人：</v>
      </c>
      <c r="H29" s="3" t="str">
        <f>"评估人员："&amp;基本信息输入表!$Q$23</f>
        <v>评估人员：</v>
      </c>
      <c r="L29" s="5" t="str">
        <v/>
      </c>
    </row>
    <row r="30" customHeight="1" spans="1:12">
      <c r="A30" s="3" t="str">
        <f>"填表日期："&amp;YEAR(基本信息输入表!$O$23)&amp;"年"&amp;MONTH(基本信息输入表!$O$23)&amp;"月"&amp;DAY(基本信息输入表!$O$23)&amp;"日"</f>
        <v>填表日期：1900年1月0日</v>
      </c>
      <c r="L30" s="5" t="str">
        <v/>
      </c>
    </row>
  </sheetData>
  <mergeCells count="13">
    <mergeCell ref="A2:J2"/>
    <mergeCell ref="A3:J3"/>
    <mergeCell ref="A28:B28"/>
    <mergeCell ref="A6:A7"/>
    <mergeCell ref="B6:B7"/>
    <mergeCell ref="C6:C7"/>
    <mergeCell ref="D6:D7"/>
    <mergeCell ref="E6:E7"/>
    <mergeCell ref="F6:F7"/>
    <mergeCell ref="G6:G7"/>
    <mergeCell ref="H6:H7"/>
    <mergeCell ref="I6:I7"/>
    <mergeCell ref="J6:J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收账款">
    <pageSetUpPr fitToPage="1"/>
  </sheetPr>
  <dimension ref="A1:W33"/>
  <sheetViews>
    <sheetView showGridLines="0" workbookViewId="0">
      <selection activeCell="I31" sqref="I31"/>
    </sheetView>
  </sheetViews>
  <sheetFormatPr defaultColWidth="9" defaultRowHeight="15.75" customHeight="1"/>
  <cols>
    <col min="1" max="1" width="5.2" style="3" customWidth="1"/>
    <col min="2" max="2" width="41.2" style="3" customWidth="1"/>
    <col min="3" max="3" width="8" style="3" customWidth="1"/>
    <col min="4" max="4" width="8" style="45" customWidth="1"/>
    <col min="5" max="5" width="9.7" style="3" customWidth="1"/>
    <col min="6" max="12" width="9.7" style="3" hidden="1" customWidth="1" outlineLevel="1"/>
    <col min="13" max="13" width="4.7" style="3" customWidth="1" collapsed="1"/>
    <col min="14" max="14" width="11.2" style="3" customWidth="1"/>
    <col min="15" max="16" width="11.2" style="3" hidden="1" customWidth="1" outlineLevel="1"/>
    <col min="17" max="17" width="8" style="270" customWidth="1" collapsed="1"/>
    <col min="18" max="18" width="8" style="270" customWidth="1"/>
    <col min="19" max="19" width="9.7" style="3" customWidth="1"/>
    <col min="20" max="20" width="7.7" style="3" customWidth="1"/>
    <col min="21" max="21" width="16.7" style="3" customWidth="1"/>
    <col min="22" max="22" width="8.7" style="5" customWidth="1"/>
    <col min="23" max="23" width="9" style="5"/>
    <col min="24" max="16384" width="9" style="3"/>
  </cols>
  <sheetData>
    <row r="1" customHeight="1" spans="1:23">
      <c r="A1" s="6" t="s">
        <v>333</v>
      </c>
      <c r="V1" s="5" t="str">
        <f t="array" ref="V1:W1">"请勿删除此列"</f>
        <v>请勿删除此列</v>
      </c>
      <c r="W1" s="5" t="str">
        <v>请勿删除此列</v>
      </c>
    </row>
    <row r="2" s="1" customFormat="1" ht="30" customHeight="1" spans="1:23">
      <c r="A2" s="7" t="s">
        <v>806</v>
      </c>
      <c r="B2" s="7"/>
      <c r="C2" s="7"/>
      <c r="D2" s="7"/>
      <c r="E2" s="7"/>
      <c r="F2" s="7"/>
      <c r="G2" s="7"/>
      <c r="H2" s="7"/>
      <c r="I2" s="7"/>
      <c r="J2" s="7"/>
      <c r="K2" s="7"/>
      <c r="L2" s="7"/>
      <c r="M2" s="7"/>
      <c r="N2" s="7"/>
      <c r="O2" s="7"/>
      <c r="P2" s="7"/>
      <c r="Q2" s="7"/>
      <c r="R2" s="7"/>
      <c r="S2" s="7"/>
      <c r="T2" s="7"/>
      <c r="U2" s="7"/>
      <c r="V2" s="23"/>
      <c r="W2" s="23"/>
    </row>
    <row r="3" customHeight="1" spans="1:21">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row>
    <row r="4" ht="14.25" customHeight="1" spans="1:23">
      <c r="A4" s="2"/>
      <c r="B4" s="2"/>
      <c r="C4" s="2"/>
      <c r="D4" s="46"/>
      <c r="E4" s="2"/>
      <c r="F4" s="2"/>
      <c r="G4" s="2"/>
      <c r="H4" s="2"/>
      <c r="I4" s="2"/>
      <c r="J4" s="2"/>
      <c r="K4" s="2"/>
      <c r="L4" s="2"/>
      <c r="M4" s="2"/>
      <c r="N4" s="2"/>
      <c r="O4" s="2"/>
      <c r="P4" s="2"/>
      <c r="Q4" s="2"/>
      <c r="R4" s="2"/>
      <c r="S4" s="2"/>
      <c r="T4" s="2"/>
      <c r="U4" s="8" t="s">
        <v>807</v>
      </c>
      <c r="W4" s="5" t="str">
        <f t="array" ref="W4:W8">""</f>
        <v/>
      </c>
    </row>
    <row r="5" customHeight="1" spans="1:23">
      <c r="A5" s="3" t="str">
        <f>基本信息输入表!K6&amp;"："&amp;基本信息输入表!M6</f>
        <v>被评估单位：中国石油集团工程技术研究院有限公司</v>
      </c>
      <c r="Q5" s="378"/>
      <c r="R5" s="378"/>
      <c r="U5" s="8" t="str">
        <f>"金额单位："&amp;基本信息输入表!M10&amp;"元"</f>
        <v>金额单位：人民币元</v>
      </c>
      <c r="W5" s="5" t="str">
        <v/>
      </c>
    </row>
    <row r="6" s="2" customFormat="1" customHeight="1" spans="1:23">
      <c r="A6" s="11" t="s">
        <v>137</v>
      </c>
      <c r="B6" s="11" t="s">
        <v>808</v>
      </c>
      <c r="C6" s="11" t="s">
        <v>809</v>
      </c>
      <c r="D6" s="386" t="s">
        <v>810</v>
      </c>
      <c r="E6" s="172" t="s">
        <v>811</v>
      </c>
      <c r="F6" s="536" t="s">
        <v>812</v>
      </c>
      <c r="G6" s="537"/>
      <c r="H6" s="537"/>
      <c r="I6" s="537"/>
      <c r="J6" s="537"/>
      <c r="K6" s="537"/>
      <c r="L6" s="539"/>
      <c r="M6" s="172" t="s">
        <v>735</v>
      </c>
      <c r="N6" s="173" t="s">
        <v>736</v>
      </c>
      <c r="O6" s="57" t="s">
        <v>656</v>
      </c>
      <c r="P6" s="57" t="s">
        <v>813</v>
      </c>
      <c r="Q6" s="37" t="s">
        <v>96</v>
      </c>
      <c r="R6" s="357" t="s">
        <v>814</v>
      </c>
      <c r="S6" s="37" t="s">
        <v>159</v>
      </c>
      <c r="T6" s="11" t="s">
        <v>172</v>
      </c>
      <c r="U6" s="11" t="s">
        <v>142</v>
      </c>
      <c r="V6" s="4"/>
      <c r="W6" s="4" t="str">
        <v/>
      </c>
    </row>
    <row r="7" customHeight="1" spans="1:23">
      <c r="A7" s="180"/>
      <c r="B7" s="181"/>
      <c r="C7" s="181"/>
      <c r="D7" s="256"/>
      <c r="E7" s="176"/>
      <c r="F7" s="176" t="s">
        <v>815</v>
      </c>
      <c r="G7" s="176" t="s">
        <v>816</v>
      </c>
      <c r="H7" s="176" t="s">
        <v>817</v>
      </c>
      <c r="I7" s="176" t="s">
        <v>818</v>
      </c>
      <c r="J7" s="176" t="s">
        <v>819</v>
      </c>
      <c r="K7" s="176" t="s">
        <v>820</v>
      </c>
      <c r="L7" s="176" t="s">
        <v>215</v>
      </c>
      <c r="M7" s="185"/>
      <c r="N7" s="387"/>
      <c r="O7" s="188"/>
      <c r="P7" s="188"/>
      <c r="Q7" s="363"/>
      <c r="R7" s="369"/>
      <c r="S7" s="363"/>
      <c r="T7" s="191" t="s">
        <v>821</v>
      </c>
      <c r="U7" s="181"/>
      <c r="V7" s="24" t="s">
        <v>738</v>
      </c>
      <c r="W7" s="5" t="str">
        <v/>
      </c>
    </row>
    <row r="8" spans="1:23">
      <c r="A8" s="14" t="str">
        <f>IF(B8="","",ROW()-7)</f>
        <v/>
      </c>
      <c r="B8" s="15"/>
      <c r="C8" s="15"/>
      <c r="D8" s="16"/>
      <c r="E8" s="388"/>
      <c r="F8" s="538"/>
      <c r="G8" s="538"/>
      <c r="H8" s="538"/>
      <c r="I8" s="538"/>
      <c r="J8" s="538"/>
      <c r="K8" s="538"/>
      <c r="L8" s="538">
        <f>SUM(F8:K8)</f>
        <v>0</v>
      </c>
      <c r="M8" s="540"/>
      <c r="N8" s="17"/>
      <c r="O8" s="17"/>
      <c r="P8" s="17"/>
      <c r="Q8" s="17"/>
      <c r="R8" s="17"/>
      <c r="S8" s="17"/>
      <c r="T8" s="17" t="str">
        <f>IF(Q8=0,"",(S8-Q8)/(Q8)*100)</f>
        <v/>
      </c>
      <c r="U8" s="15"/>
      <c r="V8" s="24" t="s">
        <v>739</v>
      </c>
      <c r="W8" s="5" t="str">
        <v/>
      </c>
    </row>
    <row r="9" spans="1:22">
      <c r="A9" s="14" t="str">
        <f t="shared" ref="A9:A27" si="0">IF(B9="","",ROW()-7)</f>
        <v/>
      </c>
      <c r="B9" s="15"/>
      <c r="C9" s="15"/>
      <c r="D9" s="16"/>
      <c r="E9" s="388"/>
      <c r="F9" s="538"/>
      <c r="G9" s="538"/>
      <c r="H9" s="538"/>
      <c r="I9" s="538"/>
      <c r="J9" s="538"/>
      <c r="K9" s="538"/>
      <c r="L9" s="538">
        <f t="shared" ref="L9:L27" si="1">SUM(F9:K9)</f>
        <v>0</v>
      </c>
      <c r="M9" s="540"/>
      <c r="N9" s="17"/>
      <c r="O9" s="17"/>
      <c r="P9" s="17"/>
      <c r="Q9" s="17"/>
      <c r="R9" s="17"/>
      <c r="S9" s="17"/>
      <c r="T9" s="17" t="str">
        <f t="shared" ref="T9:T31" si="2">IF(Q9=0,"",(S9-Q9)/(Q9)*100)</f>
        <v/>
      </c>
      <c r="U9" s="15"/>
      <c r="V9" s="24" t="s">
        <v>740</v>
      </c>
    </row>
    <row r="10" spans="1:22">
      <c r="A10" s="14" t="str">
        <f t="shared" si="0"/>
        <v/>
      </c>
      <c r="B10" s="15"/>
      <c r="C10" s="15"/>
      <c r="D10" s="16"/>
      <c r="E10" s="388"/>
      <c r="F10" s="538"/>
      <c r="G10" s="538"/>
      <c r="H10" s="538"/>
      <c r="I10" s="538"/>
      <c r="J10" s="538"/>
      <c r="K10" s="538"/>
      <c r="L10" s="538">
        <f t="shared" si="1"/>
        <v>0</v>
      </c>
      <c r="M10" s="540"/>
      <c r="N10" s="17"/>
      <c r="O10" s="17"/>
      <c r="P10" s="17"/>
      <c r="Q10" s="17"/>
      <c r="R10" s="17"/>
      <c r="S10" s="17"/>
      <c r="T10" s="17" t="str">
        <f t="shared" si="2"/>
        <v/>
      </c>
      <c r="U10" s="15"/>
      <c r="V10" s="24" t="s">
        <v>741</v>
      </c>
    </row>
    <row r="11" spans="1:22">
      <c r="A11" s="14" t="str">
        <f t="shared" si="0"/>
        <v/>
      </c>
      <c r="B11" s="15"/>
      <c r="C11" s="15"/>
      <c r="D11" s="16"/>
      <c r="E11" s="388"/>
      <c r="F11" s="538"/>
      <c r="G11" s="538"/>
      <c r="H11" s="538"/>
      <c r="I11" s="538"/>
      <c r="J11" s="538"/>
      <c r="K11" s="538"/>
      <c r="L11" s="538">
        <f t="shared" si="1"/>
        <v>0</v>
      </c>
      <c r="M11" s="540"/>
      <c r="N11" s="17"/>
      <c r="O11" s="17"/>
      <c r="P11" s="17"/>
      <c r="Q11" s="17"/>
      <c r="R11" s="17"/>
      <c r="S11" s="17"/>
      <c r="T11" s="17" t="str">
        <f t="shared" si="2"/>
        <v/>
      </c>
      <c r="U11" s="15"/>
      <c r="V11" s="24" t="s">
        <v>742</v>
      </c>
    </row>
    <row r="12" spans="1:22">
      <c r="A12" s="14" t="str">
        <f t="shared" si="0"/>
        <v/>
      </c>
      <c r="B12" s="15"/>
      <c r="C12" s="15"/>
      <c r="D12" s="16"/>
      <c r="E12" s="388"/>
      <c r="F12" s="538"/>
      <c r="G12" s="538"/>
      <c r="H12" s="538"/>
      <c r="I12" s="538"/>
      <c r="J12" s="538"/>
      <c r="K12" s="538"/>
      <c r="L12" s="538">
        <f t="shared" si="1"/>
        <v>0</v>
      </c>
      <c r="M12" s="540"/>
      <c r="N12" s="17"/>
      <c r="O12" s="17"/>
      <c r="P12" s="17"/>
      <c r="Q12" s="17"/>
      <c r="R12" s="17"/>
      <c r="S12" s="17"/>
      <c r="T12" s="17" t="str">
        <f t="shared" si="2"/>
        <v/>
      </c>
      <c r="U12" s="15"/>
      <c r="V12" s="24" t="s">
        <v>743</v>
      </c>
    </row>
    <row r="13" spans="1:22">
      <c r="A13" s="14" t="str">
        <f t="shared" si="0"/>
        <v/>
      </c>
      <c r="B13" s="15"/>
      <c r="C13" s="15"/>
      <c r="D13" s="16"/>
      <c r="E13" s="388"/>
      <c r="F13" s="538"/>
      <c r="G13" s="538"/>
      <c r="H13" s="538"/>
      <c r="I13" s="538"/>
      <c r="J13" s="538"/>
      <c r="K13" s="538"/>
      <c r="L13" s="538">
        <f t="shared" si="1"/>
        <v>0</v>
      </c>
      <c r="M13" s="540"/>
      <c r="N13" s="17"/>
      <c r="O13" s="17"/>
      <c r="P13" s="17"/>
      <c r="Q13" s="17"/>
      <c r="R13" s="17"/>
      <c r="S13" s="17"/>
      <c r="T13" s="17" t="str">
        <f t="shared" si="2"/>
        <v/>
      </c>
      <c r="U13" s="15"/>
      <c r="V13" s="24" t="s">
        <v>744</v>
      </c>
    </row>
    <row r="14" spans="1:22">
      <c r="A14" s="14" t="str">
        <f t="shared" si="0"/>
        <v/>
      </c>
      <c r="B14" s="15"/>
      <c r="C14" s="15"/>
      <c r="D14" s="16"/>
      <c r="E14" s="388"/>
      <c r="F14" s="538"/>
      <c r="G14" s="538"/>
      <c r="H14" s="538"/>
      <c r="I14" s="538"/>
      <c r="J14" s="538"/>
      <c r="K14" s="538"/>
      <c r="L14" s="538">
        <f t="shared" si="1"/>
        <v>0</v>
      </c>
      <c r="M14" s="540"/>
      <c r="N14" s="17"/>
      <c r="O14" s="17"/>
      <c r="P14" s="17"/>
      <c r="Q14" s="17"/>
      <c r="R14" s="17"/>
      <c r="S14" s="17"/>
      <c r="T14" s="17" t="str">
        <f t="shared" si="2"/>
        <v/>
      </c>
      <c r="U14" s="15"/>
      <c r="V14" s="24" t="s">
        <v>745</v>
      </c>
    </row>
    <row r="15" spans="1:22">
      <c r="A15" s="14" t="str">
        <f t="shared" si="0"/>
        <v/>
      </c>
      <c r="B15" s="15"/>
      <c r="C15" s="15"/>
      <c r="D15" s="16"/>
      <c r="E15" s="388"/>
      <c r="F15" s="538"/>
      <c r="G15" s="538"/>
      <c r="H15" s="538"/>
      <c r="I15" s="538"/>
      <c r="J15" s="538"/>
      <c r="K15" s="538"/>
      <c r="L15" s="538">
        <f t="shared" si="1"/>
        <v>0</v>
      </c>
      <c r="M15" s="540"/>
      <c r="N15" s="17"/>
      <c r="O15" s="17"/>
      <c r="P15" s="17"/>
      <c r="Q15" s="17"/>
      <c r="R15" s="17"/>
      <c r="S15" s="17"/>
      <c r="T15" s="17" t="str">
        <f t="shared" si="2"/>
        <v/>
      </c>
      <c r="U15" s="15"/>
      <c r="V15" s="24" t="s">
        <v>746</v>
      </c>
    </row>
    <row r="16" spans="1:22">
      <c r="A16" s="14" t="str">
        <f t="shared" si="0"/>
        <v/>
      </c>
      <c r="B16" s="15"/>
      <c r="C16" s="15"/>
      <c r="D16" s="16"/>
      <c r="E16" s="388"/>
      <c r="F16" s="538"/>
      <c r="G16" s="538"/>
      <c r="H16" s="538"/>
      <c r="I16" s="538"/>
      <c r="J16" s="538"/>
      <c r="K16" s="538"/>
      <c r="L16" s="538">
        <f t="shared" si="1"/>
        <v>0</v>
      </c>
      <c r="M16" s="540"/>
      <c r="N16" s="17"/>
      <c r="O16" s="17"/>
      <c r="P16" s="17"/>
      <c r="Q16" s="17"/>
      <c r="R16" s="17"/>
      <c r="S16" s="17"/>
      <c r="T16" s="17" t="str">
        <f t="shared" si="2"/>
        <v/>
      </c>
      <c r="U16" s="15"/>
      <c r="V16" s="24" t="s">
        <v>747</v>
      </c>
    </row>
    <row r="17" spans="1:22">
      <c r="A17" s="14" t="str">
        <f t="shared" si="0"/>
        <v/>
      </c>
      <c r="B17" s="15"/>
      <c r="C17" s="15"/>
      <c r="D17" s="16"/>
      <c r="E17" s="388"/>
      <c r="F17" s="538"/>
      <c r="G17" s="538"/>
      <c r="H17" s="538"/>
      <c r="I17" s="538"/>
      <c r="J17" s="538"/>
      <c r="K17" s="538"/>
      <c r="L17" s="538">
        <f t="shared" si="1"/>
        <v>0</v>
      </c>
      <c r="M17" s="540"/>
      <c r="N17" s="17"/>
      <c r="O17" s="17"/>
      <c r="P17" s="17"/>
      <c r="Q17" s="17"/>
      <c r="R17" s="17"/>
      <c r="S17" s="17"/>
      <c r="T17" s="17" t="str">
        <f t="shared" si="2"/>
        <v/>
      </c>
      <c r="U17" s="15"/>
      <c r="V17" s="24" t="s">
        <v>748</v>
      </c>
    </row>
    <row r="18" spans="1:22">
      <c r="A18" s="14" t="str">
        <f t="shared" si="0"/>
        <v/>
      </c>
      <c r="B18" s="15"/>
      <c r="C18" s="15"/>
      <c r="D18" s="16"/>
      <c r="E18" s="388"/>
      <c r="F18" s="538"/>
      <c r="G18" s="538"/>
      <c r="H18" s="538"/>
      <c r="I18" s="538"/>
      <c r="J18" s="538"/>
      <c r="K18" s="538"/>
      <c r="L18" s="538">
        <f t="shared" si="1"/>
        <v>0</v>
      </c>
      <c r="M18" s="540"/>
      <c r="N18" s="17"/>
      <c r="O18" s="17"/>
      <c r="P18" s="17"/>
      <c r="Q18" s="17"/>
      <c r="R18" s="17"/>
      <c r="S18" s="17"/>
      <c r="T18" s="17" t="str">
        <f t="shared" si="2"/>
        <v/>
      </c>
      <c r="U18" s="15"/>
      <c r="V18" s="24" t="s">
        <v>749</v>
      </c>
    </row>
    <row r="19" spans="1:22">
      <c r="A19" s="14" t="str">
        <f t="shared" si="0"/>
        <v/>
      </c>
      <c r="B19" s="15"/>
      <c r="C19" s="15"/>
      <c r="D19" s="16"/>
      <c r="E19" s="388"/>
      <c r="F19" s="538"/>
      <c r="G19" s="538"/>
      <c r="H19" s="538"/>
      <c r="I19" s="538"/>
      <c r="J19" s="538"/>
      <c r="K19" s="538"/>
      <c r="L19" s="538">
        <f t="shared" si="1"/>
        <v>0</v>
      </c>
      <c r="M19" s="540"/>
      <c r="N19" s="17"/>
      <c r="O19" s="17"/>
      <c r="P19" s="17"/>
      <c r="Q19" s="17"/>
      <c r="R19" s="17"/>
      <c r="S19" s="17"/>
      <c r="T19" s="17" t="str">
        <f t="shared" si="2"/>
        <v/>
      </c>
      <c r="U19" s="15"/>
      <c r="V19" s="24" t="s">
        <v>750</v>
      </c>
    </row>
    <row r="20" spans="1:22">
      <c r="A20" s="14" t="str">
        <f t="shared" si="0"/>
        <v/>
      </c>
      <c r="B20" s="15"/>
      <c r="C20" s="15"/>
      <c r="D20" s="16"/>
      <c r="E20" s="388"/>
      <c r="F20" s="538"/>
      <c r="G20" s="538"/>
      <c r="H20" s="538"/>
      <c r="I20" s="538"/>
      <c r="J20" s="538"/>
      <c r="K20" s="538"/>
      <c r="L20" s="538">
        <f t="shared" si="1"/>
        <v>0</v>
      </c>
      <c r="M20" s="540"/>
      <c r="N20" s="17"/>
      <c r="O20" s="17"/>
      <c r="P20" s="17"/>
      <c r="Q20" s="17"/>
      <c r="R20" s="17"/>
      <c r="S20" s="17"/>
      <c r="T20" s="17" t="str">
        <f t="shared" si="2"/>
        <v/>
      </c>
      <c r="U20" s="15"/>
      <c r="V20" s="24" t="s">
        <v>751</v>
      </c>
    </row>
    <row r="21" spans="1:22">
      <c r="A21" s="14" t="str">
        <f t="shared" si="0"/>
        <v/>
      </c>
      <c r="B21" s="15"/>
      <c r="C21" s="15"/>
      <c r="D21" s="16"/>
      <c r="E21" s="388"/>
      <c r="F21" s="538"/>
      <c r="G21" s="538"/>
      <c r="H21" s="538"/>
      <c r="I21" s="538"/>
      <c r="J21" s="538"/>
      <c r="K21" s="538"/>
      <c r="L21" s="538">
        <f t="shared" si="1"/>
        <v>0</v>
      </c>
      <c r="M21" s="540"/>
      <c r="N21" s="17"/>
      <c r="O21" s="17"/>
      <c r="P21" s="17"/>
      <c r="Q21" s="17"/>
      <c r="R21" s="17"/>
      <c r="S21" s="17"/>
      <c r="T21" s="17" t="str">
        <f t="shared" si="2"/>
        <v/>
      </c>
      <c r="U21" s="15"/>
      <c r="V21" s="24" t="s">
        <v>752</v>
      </c>
    </row>
    <row r="22" spans="1:22">
      <c r="A22" s="14" t="str">
        <f t="shared" si="0"/>
        <v/>
      </c>
      <c r="B22" s="15"/>
      <c r="C22" s="15"/>
      <c r="D22" s="16"/>
      <c r="E22" s="388"/>
      <c r="F22" s="538"/>
      <c r="G22" s="538"/>
      <c r="H22" s="538"/>
      <c r="I22" s="538"/>
      <c r="J22" s="538"/>
      <c r="K22" s="538"/>
      <c r="L22" s="538">
        <f t="shared" si="1"/>
        <v>0</v>
      </c>
      <c r="M22" s="540"/>
      <c r="N22" s="17"/>
      <c r="O22" s="17"/>
      <c r="P22" s="17"/>
      <c r="Q22" s="17"/>
      <c r="R22" s="17"/>
      <c r="S22" s="17"/>
      <c r="T22" s="17" t="str">
        <f t="shared" si="2"/>
        <v/>
      </c>
      <c r="U22" s="15"/>
      <c r="V22" s="24" t="s">
        <v>753</v>
      </c>
    </row>
    <row r="23" spans="1:22">
      <c r="A23" s="14" t="str">
        <f t="shared" si="0"/>
        <v/>
      </c>
      <c r="B23" s="15"/>
      <c r="C23" s="15"/>
      <c r="D23" s="16"/>
      <c r="E23" s="388"/>
      <c r="F23" s="538"/>
      <c r="G23" s="538"/>
      <c r="H23" s="538"/>
      <c r="I23" s="538"/>
      <c r="J23" s="538"/>
      <c r="K23" s="538"/>
      <c r="L23" s="538">
        <f t="shared" si="1"/>
        <v>0</v>
      </c>
      <c r="M23" s="540"/>
      <c r="N23" s="17"/>
      <c r="O23" s="17"/>
      <c r="P23" s="17"/>
      <c r="Q23" s="17"/>
      <c r="R23" s="17"/>
      <c r="S23" s="17"/>
      <c r="T23" s="17" t="str">
        <f t="shared" si="2"/>
        <v/>
      </c>
      <c r="U23" s="15"/>
      <c r="V23" s="24" t="s">
        <v>754</v>
      </c>
    </row>
    <row r="24" spans="1:22">
      <c r="A24" s="14" t="str">
        <f t="shared" si="0"/>
        <v/>
      </c>
      <c r="B24" s="15"/>
      <c r="C24" s="15"/>
      <c r="D24" s="16"/>
      <c r="E24" s="388"/>
      <c r="F24" s="538"/>
      <c r="G24" s="538"/>
      <c r="H24" s="538"/>
      <c r="I24" s="538"/>
      <c r="J24" s="538"/>
      <c r="K24" s="538"/>
      <c r="L24" s="538">
        <f t="shared" si="1"/>
        <v>0</v>
      </c>
      <c r="M24" s="540"/>
      <c r="N24" s="17"/>
      <c r="O24" s="17"/>
      <c r="P24" s="17"/>
      <c r="Q24" s="17"/>
      <c r="R24" s="17"/>
      <c r="S24" s="17"/>
      <c r="T24" s="17" t="str">
        <f t="shared" si="2"/>
        <v/>
      </c>
      <c r="U24" s="15"/>
      <c r="V24" s="24" t="s">
        <v>755</v>
      </c>
    </row>
    <row r="25" spans="1:22">
      <c r="A25" s="14" t="str">
        <f t="shared" si="0"/>
        <v/>
      </c>
      <c r="B25" s="15"/>
      <c r="C25" s="15"/>
      <c r="D25" s="16"/>
      <c r="E25" s="388"/>
      <c r="F25" s="538"/>
      <c r="G25" s="538"/>
      <c r="H25" s="538"/>
      <c r="I25" s="538"/>
      <c r="J25" s="538"/>
      <c r="K25" s="538"/>
      <c r="L25" s="538">
        <f t="shared" si="1"/>
        <v>0</v>
      </c>
      <c r="M25" s="540"/>
      <c r="N25" s="17"/>
      <c r="O25" s="17"/>
      <c r="P25" s="17"/>
      <c r="Q25" s="17"/>
      <c r="R25" s="17"/>
      <c r="S25" s="17"/>
      <c r="T25" s="17" t="str">
        <f t="shared" si="2"/>
        <v/>
      </c>
      <c r="U25" s="15"/>
      <c r="V25" s="24" t="s">
        <v>756</v>
      </c>
    </row>
    <row r="26" spans="1:22">
      <c r="A26" s="14" t="str">
        <f t="shared" si="0"/>
        <v/>
      </c>
      <c r="B26" s="15"/>
      <c r="C26" s="15"/>
      <c r="D26" s="16"/>
      <c r="E26" s="388"/>
      <c r="F26" s="538"/>
      <c r="G26" s="538"/>
      <c r="H26" s="538"/>
      <c r="I26" s="538"/>
      <c r="J26" s="538"/>
      <c r="K26" s="538"/>
      <c r="L26" s="538">
        <f t="shared" si="1"/>
        <v>0</v>
      </c>
      <c r="M26" s="540"/>
      <c r="N26" s="17"/>
      <c r="O26" s="17"/>
      <c r="P26" s="17"/>
      <c r="Q26" s="17"/>
      <c r="R26" s="17"/>
      <c r="S26" s="17"/>
      <c r="T26" s="17" t="str">
        <f t="shared" si="2"/>
        <v/>
      </c>
      <c r="U26" s="15"/>
      <c r="V26" s="24" t="s">
        <v>757</v>
      </c>
    </row>
    <row r="27" spans="1:23">
      <c r="A27" s="14" t="str">
        <f t="shared" si="0"/>
        <v/>
      </c>
      <c r="B27" s="15"/>
      <c r="C27" s="15"/>
      <c r="D27" s="16"/>
      <c r="E27" s="388"/>
      <c r="F27" s="538"/>
      <c r="G27" s="538"/>
      <c r="H27" s="538"/>
      <c r="I27" s="538"/>
      <c r="J27" s="538"/>
      <c r="K27" s="538"/>
      <c r="L27" s="538">
        <f t="shared" si="1"/>
        <v>0</v>
      </c>
      <c r="M27" s="540"/>
      <c r="N27" s="17"/>
      <c r="O27" s="17"/>
      <c r="P27" s="17"/>
      <c r="Q27" s="17"/>
      <c r="R27" s="17"/>
      <c r="S27" s="17"/>
      <c r="T27" s="17" t="str">
        <f t="shared" si="2"/>
        <v/>
      </c>
      <c r="U27" s="15"/>
      <c r="V27" s="24" t="s">
        <v>758</v>
      </c>
      <c r="W27" s="5" t="str">
        <f t="array" ref="W27:W33">""</f>
        <v/>
      </c>
    </row>
    <row r="28" spans="1:23">
      <c r="A28" s="56" t="s">
        <v>676</v>
      </c>
      <c r="B28" s="15"/>
      <c r="C28" s="15"/>
      <c r="D28" s="16"/>
      <c r="E28" s="388"/>
      <c r="F28" s="538">
        <f t="shared" ref="F28:L28" si="3">SUM(F8:F27)</f>
        <v>0</v>
      </c>
      <c r="G28" s="538">
        <f t="shared" si="3"/>
        <v>0</v>
      </c>
      <c r="H28" s="538">
        <f t="shared" si="3"/>
        <v>0</v>
      </c>
      <c r="I28" s="538">
        <f t="shared" si="3"/>
        <v>0</v>
      </c>
      <c r="J28" s="538">
        <f t="shared" si="3"/>
        <v>0</v>
      </c>
      <c r="K28" s="538">
        <f t="shared" si="3"/>
        <v>0</v>
      </c>
      <c r="L28" s="538">
        <f t="shared" si="3"/>
        <v>0</v>
      </c>
      <c r="M28" s="540"/>
      <c r="N28" s="17"/>
      <c r="O28" s="17">
        <f>SUM(O8:O27)</f>
        <v>0</v>
      </c>
      <c r="P28" s="17">
        <f>SUM(P8:P27)</f>
        <v>0</v>
      </c>
      <c r="Q28" s="17">
        <f>SUM(Q8:Q27)</f>
        <v>0</v>
      </c>
      <c r="R28" s="17">
        <f>SUM(R8:R27)</f>
        <v>0</v>
      </c>
      <c r="S28" s="17">
        <f>SUM(S8:S27)</f>
        <v>0</v>
      </c>
      <c r="T28" s="17" t="str">
        <f t="shared" si="2"/>
        <v/>
      </c>
      <c r="U28" s="15"/>
      <c r="W28" s="5" t="str">
        <v/>
      </c>
    </row>
    <row r="29" spans="1:23">
      <c r="A29" s="56" t="s">
        <v>822</v>
      </c>
      <c r="B29" s="15"/>
      <c r="C29" s="15"/>
      <c r="D29" s="16"/>
      <c r="E29" s="388"/>
      <c r="F29" s="538"/>
      <c r="G29" s="538"/>
      <c r="H29" s="538"/>
      <c r="I29" s="538"/>
      <c r="J29" s="538"/>
      <c r="K29" s="538"/>
      <c r="L29" s="538">
        <f>SUM(L9:L28)</f>
        <v>0</v>
      </c>
      <c r="M29" s="540"/>
      <c r="N29" s="17"/>
      <c r="O29" s="17">
        <f>P28</f>
        <v>0</v>
      </c>
      <c r="P29" s="17"/>
      <c r="Q29" s="17">
        <f>R28</f>
        <v>0</v>
      </c>
      <c r="R29" s="17"/>
      <c r="S29" s="17"/>
      <c r="T29" s="17" t="str">
        <f t="shared" si="2"/>
        <v/>
      </c>
      <c r="U29" s="15"/>
      <c r="W29" s="5" t="str">
        <v/>
      </c>
    </row>
    <row r="30" spans="1:23">
      <c r="A30" s="56" t="s">
        <v>823</v>
      </c>
      <c r="B30" s="15"/>
      <c r="C30" s="15"/>
      <c r="D30" s="16"/>
      <c r="E30" s="388"/>
      <c r="F30" s="538"/>
      <c r="G30" s="538"/>
      <c r="H30" s="538"/>
      <c r="I30" s="538"/>
      <c r="J30" s="538"/>
      <c r="K30" s="538"/>
      <c r="L30" s="538"/>
      <c r="M30" s="540"/>
      <c r="N30" s="17"/>
      <c r="O30" s="17"/>
      <c r="P30" s="17"/>
      <c r="Q30" s="17"/>
      <c r="R30" s="17"/>
      <c r="S30" s="17">
        <f>Q29</f>
        <v>0</v>
      </c>
      <c r="T30" s="17" t="str">
        <f t="shared" si="2"/>
        <v/>
      </c>
      <c r="U30" s="15"/>
      <c r="W30" s="5" t="str">
        <v/>
      </c>
    </row>
    <row r="31" customHeight="1" spans="1:23">
      <c r="A31" s="42" t="s">
        <v>824</v>
      </c>
      <c r="B31" s="43"/>
      <c r="C31" s="21"/>
      <c r="D31" s="48"/>
      <c r="E31" s="388"/>
      <c r="F31" s="419">
        <f>F28-F29</f>
        <v>0</v>
      </c>
      <c r="G31" s="419">
        <f t="shared" ref="G31:L31" si="4">G28-G29</f>
        <v>0</v>
      </c>
      <c r="H31" s="419">
        <f t="shared" si="4"/>
        <v>0</v>
      </c>
      <c r="I31" s="419">
        <f t="shared" si="4"/>
        <v>0</v>
      </c>
      <c r="J31" s="419">
        <f t="shared" si="4"/>
        <v>0</v>
      </c>
      <c r="K31" s="419">
        <f t="shared" si="4"/>
        <v>0</v>
      </c>
      <c r="L31" s="419">
        <f t="shared" si="4"/>
        <v>0</v>
      </c>
      <c r="M31" s="541"/>
      <c r="N31" s="17"/>
      <c r="O31" s="17">
        <f>O28-O29</f>
        <v>0</v>
      </c>
      <c r="P31" s="17"/>
      <c r="Q31" s="17">
        <f>Q28-Q29</f>
        <v>0</v>
      </c>
      <c r="R31" s="17"/>
      <c r="S31" s="17">
        <f>S28-S30</f>
        <v>0</v>
      </c>
      <c r="T31" s="17" t="str">
        <f t="shared" si="2"/>
        <v/>
      </c>
      <c r="U31" s="21"/>
      <c r="W31" s="5" t="str">
        <v/>
      </c>
    </row>
    <row r="32" customHeight="1" spans="1:23">
      <c r="A32" s="3" t="str">
        <f>基本信息输入表!$K$6&amp;"填表人："&amp;基本信息输入表!$M$24</f>
        <v>被评估单位填表人：</v>
      </c>
      <c r="Q32" s="3"/>
      <c r="R32" s="3"/>
      <c r="S32" s="3" t="str">
        <f>"评估人员："&amp;基本信息输入表!$Q$24</f>
        <v>评估人员：</v>
      </c>
      <c r="W32" s="5" t="str">
        <v/>
      </c>
    </row>
    <row r="33" customHeight="1" spans="1:23">
      <c r="A33" s="3" t="str">
        <f>"填表日期："&amp;YEAR(基本信息输入表!$O$24)&amp;"年"&amp;MONTH(基本信息输入表!$O$24)&amp;"月"&amp;DAY(基本信息输入表!$O$24)&amp;"日"</f>
        <v>填表日期：1900年1月0日</v>
      </c>
      <c r="Q33" s="3"/>
      <c r="R33" s="3"/>
      <c r="W33" s="5" t="str">
        <v/>
      </c>
    </row>
  </sheetData>
  <mergeCells count="21">
    <mergeCell ref="A2:U2"/>
    <mergeCell ref="A3:U3"/>
    <mergeCell ref="F6:L6"/>
    <mergeCell ref="A28:B28"/>
    <mergeCell ref="A29:B29"/>
    <mergeCell ref="A30:B30"/>
    <mergeCell ref="A31:B31"/>
    <mergeCell ref="A6:A7"/>
    <mergeCell ref="B6:B7"/>
    <mergeCell ref="C6:C7"/>
    <mergeCell ref="D6:D7"/>
    <mergeCell ref="E6:E7"/>
    <mergeCell ref="M6:M7"/>
    <mergeCell ref="N6:N7"/>
    <mergeCell ref="O6:O7"/>
    <mergeCell ref="P6:P7"/>
    <mergeCell ref="Q6:Q7"/>
    <mergeCell ref="R6:R7"/>
    <mergeCell ref="S6:S7"/>
    <mergeCell ref="T6:T7"/>
    <mergeCell ref="U6:U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4" fitToHeight="0" orientation="landscape"/>
  <headerFooter scaleWithDoc="0">
    <oddFooter>&amp;C&amp;"宋体,常规"&amp;10第&amp;"Arial Narrow,常规"&amp;P&amp;"宋体,常规"页，共&amp;"Arial Narrow,常规"&amp;N&amp;"宋体,常规"页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0"/>
  <sheetViews>
    <sheetView showGridLines="0" topLeftCell="A4" workbookViewId="0">
      <selection activeCell="I31" sqref="I31"/>
    </sheetView>
  </sheetViews>
  <sheetFormatPr defaultColWidth="9" defaultRowHeight="15.75" customHeight="1"/>
  <cols>
    <col min="1" max="1" width="5.2" style="3" customWidth="1"/>
    <col min="2" max="2" width="30.5" style="3" customWidth="1"/>
    <col min="3" max="4" width="8" style="45" customWidth="1"/>
    <col min="5" max="5" width="9.2" style="3" customWidth="1"/>
    <col min="6" max="6" width="13.2" style="3" hidden="1" customWidth="1" outlineLevel="1"/>
    <col min="7" max="7" width="8.7" style="3" customWidth="1" collapsed="1"/>
    <col min="8" max="8" width="9.7" style="3" customWidth="1"/>
    <col min="9" max="9" width="15.5" style="3" customWidth="1"/>
    <col min="10" max="10" width="16.7" style="3" customWidth="1"/>
    <col min="11" max="11" width="8.7" style="4" customWidth="1"/>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2">
      <c r="A2" s="7" t="s">
        <v>825</v>
      </c>
      <c r="B2" s="7"/>
      <c r="C2" s="7"/>
      <c r="D2" s="7"/>
      <c r="E2" s="7"/>
      <c r="F2" s="7"/>
      <c r="G2" s="7"/>
      <c r="H2" s="7"/>
      <c r="I2" s="7"/>
      <c r="J2" s="7"/>
      <c r="K2" s="22"/>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46"/>
      <c r="D4" s="46"/>
      <c r="E4" s="2"/>
      <c r="F4" s="2"/>
      <c r="G4" s="2"/>
      <c r="H4" s="2"/>
      <c r="I4" s="2"/>
      <c r="J4" s="8" t="s">
        <v>826</v>
      </c>
      <c r="L4" s="5" t="str">
        <f t="array" ref="L4:L8">""</f>
        <v/>
      </c>
    </row>
    <row r="5" customHeight="1" spans="1:12">
      <c r="A5" s="3" t="str">
        <f>基本信息输入表!K6&amp;"："&amp;基本信息输入表!M6</f>
        <v>被评估单位：中国石油集团工程技术研究院有限公司</v>
      </c>
      <c r="J5" s="8" t="str">
        <f>"金额单位："&amp;基本信息输入表!M10&amp;"元"</f>
        <v>金额单位：人民币元</v>
      </c>
      <c r="L5" s="5" t="str">
        <v/>
      </c>
    </row>
    <row r="6" s="2" customFormat="1" customHeight="1" spans="1:12">
      <c r="A6" s="11" t="s">
        <v>137</v>
      </c>
      <c r="B6" s="11" t="s">
        <v>802</v>
      </c>
      <c r="C6" s="47" t="s">
        <v>803</v>
      </c>
      <c r="D6" s="47" t="s">
        <v>804</v>
      </c>
      <c r="E6" s="11" t="s">
        <v>789</v>
      </c>
      <c r="F6" s="11" t="s">
        <v>656</v>
      </c>
      <c r="G6" s="11" t="s">
        <v>158</v>
      </c>
      <c r="H6" s="11" t="s">
        <v>159</v>
      </c>
      <c r="I6" s="11" t="s">
        <v>172</v>
      </c>
      <c r="J6" s="11" t="s">
        <v>142</v>
      </c>
      <c r="K6" s="4"/>
      <c r="L6" s="4" t="str">
        <v/>
      </c>
    </row>
    <row r="7" customHeight="1" spans="1:12">
      <c r="A7" s="180"/>
      <c r="B7" s="181"/>
      <c r="C7" s="256"/>
      <c r="D7" s="256"/>
      <c r="E7" s="180"/>
      <c r="F7" s="20"/>
      <c r="G7" s="20"/>
      <c r="H7" s="189"/>
      <c r="I7" s="191"/>
      <c r="J7" s="181"/>
      <c r="K7" s="24" t="s">
        <v>738</v>
      </c>
      <c r="L7" s="5" t="str">
        <v/>
      </c>
    </row>
    <row r="8" spans="1:12">
      <c r="A8" s="14" t="str">
        <f>IF(B8="","",ROW()-7)</f>
        <v/>
      </c>
      <c r="B8" s="15"/>
      <c r="C8" s="16"/>
      <c r="D8" s="16"/>
      <c r="E8" s="17"/>
      <c r="F8" s="17"/>
      <c r="G8" s="17"/>
      <c r="H8" s="17"/>
      <c r="I8" s="17" t="str">
        <f t="shared" ref="I8:I28" si="0">IF(G8=0,"",(H8-G8)/G8*100)</f>
        <v/>
      </c>
      <c r="J8" s="15"/>
      <c r="K8" s="24" t="s">
        <v>739</v>
      </c>
      <c r="L8" s="5" t="str">
        <v/>
      </c>
    </row>
    <row r="9" spans="1:11">
      <c r="A9" s="14" t="str">
        <f t="shared" ref="A9:A27" si="1">IF(B9="","",ROW()-7)</f>
        <v/>
      </c>
      <c r="B9" s="15"/>
      <c r="C9" s="16"/>
      <c r="D9" s="16"/>
      <c r="E9" s="17"/>
      <c r="F9" s="17"/>
      <c r="G9" s="17"/>
      <c r="H9" s="17"/>
      <c r="I9" s="17" t="str">
        <f t="shared" si="0"/>
        <v/>
      </c>
      <c r="J9" s="15"/>
      <c r="K9" s="24" t="s">
        <v>740</v>
      </c>
    </row>
    <row r="10" spans="1:11">
      <c r="A10" s="14" t="str">
        <f t="shared" si="1"/>
        <v/>
      </c>
      <c r="B10" s="15"/>
      <c r="C10" s="16"/>
      <c r="D10" s="16"/>
      <c r="E10" s="17"/>
      <c r="F10" s="17"/>
      <c r="G10" s="17"/>
      <c r="H10" s="17"/>
      <c r="I10" s="17" t="str">
        <f t="shared" si="0"/>
        <v/>
      </c>
      <c r="J10" s="15"/>
      <c r="K10" s="24" t="s">
        <v>741</v>
      </c>
    </row>
    <row r="11" spans="1:11">
      <c r="A11" s="14" t="str">
        <f t="shared" si="1"/>
        <v/>
      </c>
      <c r="B11" s="15"/>
      <c r="C11" s="16"/>
      <c r="D11" s="16"/>
      <c r="E11" s="17"/>
      <c r="F11" s="17"/>
      <c r="G11" s="17"/>
      <c r="H11" s="17"/>
      <c r="I11" s="17" t="str">
        <f t="shared" si="0"/>
        <v/>
      </c>
      <c r="J11" s="15"/>
      <c r="K11" s="24" t="s">
        <v>742</v>
      </c>
    </row>
    <row r="12" spans="1:11">
      <c r="A12" s="14" t="str">
        <f t="shared" si="1"/>
        <v/>
      </c>
      <c r="B12" s="15"/>
      <c r="C12" s="16"/>
      <c r="D12" s="16"/>
      <c r="E12" s="17"/>
      <c r="F12" s="17"/>
      <c r="G12" s="17"/>
      <c r="H12" s="17"/>
      <c r="I12" s="17" t="str">
        <f t="shared" si="0"/>
        <v/>
      </c>
      <c r="J12" s="15"/>
      <c r="K12" s="24" t="s">
        <v>743</v>
      </c>
    </row>
    <row r="13" spans="1:11">
      <c r="A13" s="14" t="str">
        <f t="shared" si="1"/>
        <v/>
      </c>
      <c r="B13" s="15"/>
      <c r="C13" s="16"/>
      <c r="D13" s="16"/>
      <c r="E13" s="17"/>
      <c r="F13" s="17"/>
      <c r="G13" s="17"/>
      <c r="H13" s="17"/>
      <c r="I13" s="17" t="str">
        <f t="shared" si="0"/>
        <v/>
      </c>
      <c r="J13" s="15"/>
      <c r="K13" s="24" t="s">
        <v>744</v>
      </c>
    </row>
    <row r="14" spans="1:11">
      <c r="A14" s="14" t="str">
        <f t="shared" si="1"/>
        <v/>
      </c>
      <c r="B14" s="15"/>
      <c r="C14" s="16"/>
      <c r="D14" s="16"/>
      <c r="E14" s="17"/>
      <c r="F14" s="17"/>
      <c r="G14" s="17"/>
      <c r="H14" s="17"/>
      <c r="I14" s="17" t="str">
        <f t="shared" si="0"/>
        <v/>
      </c>
      <c r="J14" s="15"/>
      <c r="K14" s="24" t="s">
        <v>745</v>
      </c>
    </row>
    <row r="15" spans="1:11">
      <c r="A15" s="14" t="str">
        <f t="shared" si="1"/>
        <v/>
      </c>
      <c r="B15" s="15"/>
      <c r="C15" s="16"/>
      <c r="D15" s="16"/>
      <c r="E15" s="17"/>
      <c r="F15" s="17"/>
      <c r="G15" s="17"/>
      <c r="H15" s="17"/>
      <c r="I15" s="17" t="str">
        <f t="shared" si="0"/>
        <v/>
      </c>
      <c r="J15" s="15"/>
      <c r="K15" s="24" t="s">
        <v>746</v>
      </c>
    </row>
    <row r="16" spans="1:11">
      <c r="A16" s="14" t="str">
        <f t="shared" si="1"/>
        <v/>
      </c>
      <c r="B16" s="15"/>
      <c r="C16" s="16"/>
      <c r="D16" s="16"/>
      <c r="E16" s="17"/>
      <c r="F16" s="17"/>
      <c r="G16" s="17"/>
      <c r="H16" s="17"/>
      <c r="I16" s="17" t="str">
        <f t="shared" si="0"/>
        <v/>
      </c>
      <c r="J16" s="15"/>
      <c r="K16" s="24" t="s">
        <v>747</v>
      </c>
    </row>
    <row r="17" spans="1:11">
      <c r="A17" s="14" t="str">
        <f t="shared" si="1"/>
        <v/>
      </c>
      <c r="B17" s="15"/>
      <c r="C17" s="16"/>
      <c r="D17" s="16"/>
      <c r="E17" s="17"/>
      <c r="F17" s="17"/>
      <c r="G17" s="17"/>
      <c r="H17" s="17"/>
      <c r="I17" s="17" t="str">
        <f t="shared" si="0"/>
        <v/>
      </c>
      <c r="J17" s="15"/>
      <c r="K17" s="24" t="s">
        <v>748</v>
      </c>
    </row>
    <row r="18" spans="1:11">
      <c r="A18" s="14" t="str">
        <f t="shared" si="1"/>
        <v/>
      </c>
      <c r="B18" s="15"/>
      <c r="C18" s="16"/>
      <c r="D18" s="16"/>
      <c r="E18" s="17"/>
      <c r="F18" s="17"/>
      <c r="G18" s="17"/>
      <c r="H18" s="17"/>
      <c r="I18" s="17" t="str">
        <f t="shared" si="0"/>
        <v/>
      </c>
      <c r="J18" s="15"/>
      <c r="K18" s="24" t="s">
        <v>749</v>
      </c>
    </row>
    <row r="19" spans="1:11">
      <c r="A19" s="14" t="str">
        <f t="shared" si="1"/>
        <v/>
      </c>
      <c r="B19" s="15"/>
      <c r="C19" s="16"/>
      <c r="D19" s="16"/>
      <c r="E19" s="17"/>
      <c r="F19" s="17"/>
      <c r="G19" s="17"/>
      <c r="H19" s="17"/>
      <c r="I19" s="17" t="str">
        <f t="shared" si="0"/>
        <v/>
      </c>
      <c r="J19" s="15"/>
      <c r="K19" s="24" t="s">
        <v>750</v>
      </c>
    </row>
    <row r="20" spans="1:11">
      <c r="A20" s="14" t="str">
        <f t="shared" si="1"/>
        <v/>
      </c>
      <c r="B20" s="15"/>
      <c r="C20" s="16"/>
      <c r="D20" s="16"/>
      <c r="E20" s="17"/>
      <c r="F20" s="17"/>
      <c r="G20" s="17"/>
      <c r="H20" s="17"/>
      <c r="I20" s="17" t="str">
        <f t="shared" si="0"/>
        <v/>
      </c>
      <c r="J20" s="15"/>
      <c r="K20" s="24" t="s">
        <v>751</v>
      </c>
    </row>
    <row r="21" spans="1:11">
      <c r="A21" s="14" t="str">
        <f t="shared" si="1"/>
        <v/>
      </c>
      <c r="B21" s="15"/>
      <c r="C21" s="16"/>
      <c r="D21" s="16"/>
      <c r="E21" s="17"/>
      <c r="F21" s="17"/>
      <c r="G21" s="17"/>
      <c r="H21" s="17"/>
      <c r="I21" s="17" t="str">
        <f t="shared" si="0"/>
        <v/>
      </c>
      <c r="J21" s="15"/>
      <c r="K21" s="24" t="s">
        <v>752</v>
      </c>
    </row>
    <row r="22" spans="1:11">
      <c r="A22" s="14" t="str">
        <f t="shared" si="1"/>
        <v/>
      </c>
      <c r="B22" s="15"/>
      <c r="C22" s="16"/>
      <c r="D22" s="16"/>
      <c r="E22" s="17"/>
      <c r="F22" s="17"/>
      <c r="G22" s="17"/>
      <c r="H22" s="17"/>
      <c r="I22" s="17" t="str">
        <f t="shared" si="0"/>
        <v/>
      </c>
      <c r="J22" s="15"/>
      <c r="K22" s="24" t="s">
        <v>753</v>
      </c>
    </row>
    <row r="23" spans="1:11">
      <c r="A23" s="14" t="str">
        <f t="shared" si="1"/>
        <v/>
      </c>
      <c r="B23" s="15"/>
      <c r="C23" s="16"/>
      <c r="D23" s="16"/>
      <c r="E23" s="17"/>
      <c r="F23" s="17"/>
      <c r="G23" s="17"/>
      <c r="H23" s="17"/>
      <c r="I23" s="17" t="str">
        <f t="shared" si="0"/>
        <v/>
      </c>
      <c r="J23" s="15"/>
      <c r="K23" s="24" t="s">
        <v>754</v>
      </c>
    </row>
    <row r="24" spans="1:11">
      <c r="A24" s="14" t="str">
        <f t="shared" si="1"/>
        <v/>
      </c>
      <c r="B24" s="15"/>
      <c r="C24" s="16"/>
      <c r="D24" s="16"/>
      <c r="E24" s="17"/>
      <c r="F24" s="17"/>
      <c r="G24" s="17"/>
      <c r="H24" s="17"/>
      <c r="I24" s="17" t="str">
        <f t="shared" si="0"/>
        <v/>
      </c>
      <c r="J24" s="15"/>
      <c r="K24" s="24" t="s">
        <v>755</v>
      </c>
    </row>
    <row r="25" spans="1:11">
      <c r="A25" s="14" t="str">
        <f t="shared" si="1"/>
        <v/>
      </c>
      <c r="B25" s="15"/>
      <c r="C25" s="16"/>
      <c r="D25" s="16"/>
      <c r="E25" s="17"/>
      <c r="F25" s="17"/>
      <c r="G25" s="17"/>
      <c r="H25" s="17"/>
      <c r="I25" s="17" t="str">
        <f t="shared" si="0"/>
        <v/>
      </c>
      <c r="J25" s="15"/>
      <c r="K25" s="24" t="s">
        <v>756</v>
      </c>
    </row>
    <row r="26" spans="1:11">
      <c r="A26" s="14" t="str">
        <f t="shared" si="1"/>
        <v/>
      </c>
      <c r="B26" s="15"/>
      <c r="C26" s="16"/>
      <c r="D26" s="16"/>
      <c r="E26" s="17"/>
      <c r="F26" s="17"/>
      <c r="G26" s="17"/>
      <c r="H26" s="17"/>
      <c r="I26" s="17" t="str">
        <f t="shared" si="0"/>
        <v/>
      </c>
      <c r="J26" s="15"/>
      <c r="K26" s="24" t="s">
        <v>757</v>
      </c>
    </row>
    <row r="27" spans="1:12">
      <c r="A27" s="14" t="str">
        <f t="shared" si="1"/>
        <v/>
      </c>
      <c r="B27" s="15"/>
      <c r="C27" s="16"/>
      <c r="D27" s="16"/>
      <c r="E27" s="17"/>
      <c r="F27" s="17"/>
      <c r="G27" s="17"/>
      <c r="H27" s="17"/>
      <c r="I27" s="17" t="str">
        <f t="shared" si="0"/>
        <v/>
      </c>
      <c r="J27" s="15"/>
      <c r="K27" s="24" t="s">
        <v>758</v>
      </c>
      <c r="L27" s="5" t="str">
        <f t="array" ref="L27:L30">""</f>
        <v/>
      </c>
    </row>
    <row r="28" customHeight="1" spans="1:12">
      <c r="A28" s="20" t="s">
        <v>827</v>
      </c>
      <c r="B28" s="20"/>
      <c r="C28" s="531"/>
      <c r="D28" s="531"/>
      <c r="E28" s="17"/>
      <c r="F28" s="17">
        <f>SUM(F8:F27)</f>
        <v>0</v>
      </c>
      <c r="G28" s="17">
        <f t="shared" ref="G28:H28" si="2">SUM(G8:G27)</f>
        <v>0</v>
      </c>
      <c r="H28" s="17">
        <f t="shared" si="2"/>
        <v>0</v>
      </c>
      <c r="I28" s="17" t="str">
        <f t="shared" si="0"/>
        <v/>
      </c>
      <c r="J28" s="21"/>
      <c r="L28" s="5" t="str">
        <v/>
      </c>
    </row>
    <row r="29" customHeight="1" spans="1:12">
      <c r="A29" s="3" t="str">
        <f>基本信息输入表!$K$6&amp;"填表人："&amp;基本信息输入表!$M$25</f>
        <v>被评估单位填表人：</v>
      </c>
      <c r="H29" s="3" t="str">
        <f>"评估人员："&amp;基本信息输入表!$Q$25</f>
        <v>评估人员：</v>
      </c>
      <c r="L29" s="5" t="str">
        <v/>
      </c>
    </row>
    <row r="30" customHeight="1" spans="1:12">
      <c r="A30" s="3" t="str">
        <f>"填表日期："&amp;YEAR(基本信息输入表!$O$25)&amp;"年"&amp;MONTH(基本信息输入表!$O$25)&amp;"月"&amp;DAY(基本信息输入表!$O$25)&amp;"日"</f>
        <v>填表日期：1900年1月0日</v>
      </c>
      <c r="L30" s="5" t="str">
        <v/>
      </c>
    </row>
  </sheetData>
  <mergeCells count="13">
    <mergeCell ref="A2:J2"/>
    <mergeCell ref="A3:J3"/>
    <mergeCell ref="A28:B28"/>
    <mergeCell ref="A6:A7"/>
    <mergeCell ref="B6:B7"/>
    <mergeCell ref="C6:C7"/>
    <mergeCell ref="D6:D7"/>
    <mergeCell ref="E6:E7"/>
    <mergeCell ref="F6:F7"/>
    <mergeCell ref="G6:G7"/>
    <mergeCell ref="H6:H7"/>
    <mergeCell ref="I6:I7"/>
    <mergeCell ref="J6:J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预付款项">
    <pageSetUpPr fitToPage="1"/>
  </sheetPr>
  <dimension ref="A1:W32"/>
  <sheetViews>
    <sheetView showGridLines="0" topLeftCell="A7" workbookViewId="0">
      <selection activeCell="I31" sqref="I31"/>
    </sheetView>
  </sheetViews>
  <sheetFormatPr defaultColWidth="9" defaultRowHeight="15.75" customHeight="1"/>
  <cols>
    <col min="1" max="1" width="6.2" style="3" customWidth="1"/>
    <col min="2" max="2" width="22.7" style="3" customWidth="1"/>
    <col min="3" max="3" width="8" style="3" customWidth="1"/>
    <col min="4" max="4" width="8" style="45" customWidth="1"/>
    <col min="5" max="5" width="9.7" style="3" customWidth="1"/>
    <col min="6" max="12" width="9.7" style="3" hidden="1" customWidth="1" outlineLevel="1"/>
    <col min="13" max="13" width="4.7" style="3" customWidth="1" collapsed="1"/>
    <col min="14" max="14" width="11.2" style="3" customWidth="1"/>
    <col min="15" max="15" width="9.7" style="3" customWidth="1"/>
    <col min="16" max="16" width="12.2" style="3" hidden="1" customWidth="1" outlineLevel="1"/>
    <col min="17" max="17" width="11.7" style="3" customWidth="1" collapsed="1"/>
    <col min="18" max="18" width="11.2" style="3" customWidth="1"/>
    <col min="19" max="19" width="9.7" style="3" customWidth="1"/>
    <col min="20" max="20" width="7.7" style="3" customWidth="1"/>
    <col min="21" max="21" width="16.7" style="3" customWidth="1"/>
    <col min="22" max="22" width="8.2" style="4" customWidth="1"/>
    <col min="23" max="23" width="9" style="5"/>
    <col min="24" max="16384" width="9" style="3"/>
  </cols>
  <sheetData>
    <row r="1" customHeight="1" spans="1:23">
      <c r="A1" s="6" t="s">
        <v>333</v>
      </c>
      <c r="V1" s="4" t="str">
        <f t="array" ref="V1:W1">"请勿删除此列"</f>
        <v>请勿删除此列</v>
      </c>
      <c r="W1" s="5" t="str">
        <v>请勿删除此列</v>
      </c>
    </row>
    <row r="2" s="1" customFormat="1" ht="30" customHeight="1" spans="1:23">
      <c r="A2" s="7" t="s">
        <v>828</v>
      </c>
      <c r="B2" s="7"/>
      <c r="C2" s="7"/>
      <c r="D2" s="7"/>
      <c r="E2" s="7"/>
      <c r="F2" s="7"/>
      <c r="G2" s="7"/>
      <c r="H2" s="7"/>
      <c r="I2" s="7"/>
      <c r="J2" s="7"/>
      <c r="K2" s="7"/>
      <c r="L2" s="7"/>
      <c r="M2" s="7"/>
      <c r="N2" s="7"/>
      <c r="O2" s="7"/>
      <c r="P2" s="7"/>
      <c r="Q2" s="7"/>
      <c r="R2" s="7"/>
      <c r="S2" s="7"/>
      <c r="T2" s="7"/>
      <c r="U2" s="7"/>
      <c r="V2" s="22"/>
      <c r="W2" s="23"/>
    </row>
    <row r="3" customHeight="1" spans="1:21">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row>
    <row r="4" ht="14.25" customHeight="1" spans="1:23">
      <c r="A4" s="2"/>
      <c r="B4" s="2"/>
      <c r="C4" s="2"/>
      <c r="D4" s="46"/>
      <c r="E4" s="2"/>
      <c r="F4" s="2"/>
      <c r="G4" s="2"/>
      <c r="H4" s="2"/>
      <c r="I4" s="2"/>
      <c r="J4" s="2"/>
      <c r="K4" s="2"/>
      <c r="L4" s="2"/>
      <c r="M4" s="2"/>
      <c r="N4" s="2"/>
      <c r="O4" s="2"/>
      <c r="P4" s="2"/>
      <c r="Q4" s="2"/>
      <c r="R4" s="2"/>
      <c r="S4" s="2"/>
      <c r="T4" s="2"/>
      <c r="U4" s="8" t="s">
        <v>829</v>
      </c>
      <c r="W4" s="5" t="str">
        <f t="array" ref="W4:W8">""</f>
        <v/>
      </c>
    </row>
    <row r="5" customHeight="1" spans="1:23">
      <c r="A5" s="3" t="str">
        <f>基本信息输入表!K6&amp;"："&amp;基本信息输入表!M6</f>
        <v>被评估单位：中国石油集团工程技术研究院有限公司</v>
      </c>
      <c r="U5" s="8" t="str">
        <f>"金额单位："&amp;基本信息输入表!M10&amp;"元"</f>
        <v>金额单位：人民币元</v>
      </c>
      <c r="W5" s="5" t="str">
        <v/>
      </c>
    </row>
    <row r="6" s="2" customFormat="1" customHeight="1" spans="1:23">
      <c r="A6" s="11" t="s">
        <v>137</v>
      </c>
      <c r="B6" s="11" t="s">
        <v>830</v>
      </c>
      <c r="C6" s="11" t="s">
        <v>809</v>
      </c>
      <c r="D6" s="47" t="s">
        <v>831</v>
      </c>
      <c r="E6" s="11" t="s">
        <v>811</v>
      </c>
      <c r="F6" s="42" t="s">
        <v>812</v>
      </c>
      <c r="G6" s="345"/>
      <c r="H6" s="345"/>
      <c r="I6" s="345"/>
      <c r="J6" s="345"/>
      <c r="K6" s="345"/>
      <c r="L6" s="43"/>
      <c r="M6" s="11" t="s">
        <v>735</v>
      </c>
      <c r="N6" s="11" t="s">
        <v>736</v>
      </c>
      <c r="O6" s="11" t="s">
        <v>832</v>
      </c>
      <c r="P6" s="11" t="s">
        <v>656</v>
      </c>
      <c r="Q6" s="532" t="s">
        <v>96</v>
      </c>
      <c r="R6" s="533" t="s">
        <v>95</v>
      </c>
      <c r="S6" s="11" t="s">
        <v>159</v>
      </c>
      <c r="T6" s="11" t="s">
        <v>172</v>
      </c>
      <c r="U6" s="11" t="s">
        <v>142</v>
      </c>
      <c r="V6" s="4"/>
      <c r="W6" s="4" t="str">
        <v/>
      </c>
    </row>
    <row r="7" customHeight="1" spans="1:23">
      <c r="A7" s="180"/>
      <c r="B7" s="181"/>
      <c r="C7" s="181"/>
      <c r="D7" s="256"/>
      <c r="E7" s="529"/>
      <c r="F7" s="95" t="s">
        <v>815</v>
      </c>
      <c r="G7" s="95" t="s">
        <v>816</v>
      </c>
      <c r="H7" s="95" t="s">
        <v>817</v>
      </c>
      <c r="I7" s="95" t="s">
        <v>818</v>
      </c>
      <c r="J7" s="95" t="s">
        <v>819</v>
      </c>
      <c r="K7" s="95" t="s">
        <v>820</v>
      </c>
      <c r="L7" s="95" t="s">
        <v>215</v>
      </c>
      <c r="M7" s="181"/>
      <c r="N7" s="189"/>
      <c r="O7" s="180"/>
      <c r="P7" s="20"/>
      <c r="Q7" s="534"/>
      <c r="R7" s="535"/>
      <c r="S7" s="189"/>
      <c r="T7" s="191"/>
      <c r="U7" s="181"/>
      <c r="V7" s="24" t="s">
        <v>738</v>
      </c>
      <c r="W7" s="5" t="str">
        <v/>
      </c>
    </row>
    <row r="8" spans="1:23">
      <c r="A8" s="14" t="str">
        <f>IF(B8="","",ROW()-7)</f>
        <v/>
      </c>
      <c r="B8" s="15"/>
      <c r="C8" s="15"/>
      <c r="D8" s="16"/>
      <c r="E8" s="530"/>
      <c r="F8" s="17"/>
      <c r="G8" s="17"/>
      <c r="H8" s="17"/>
      <c r="I8" s="17"/>
      <c r="J8" s="17"/>
      <c r="K8" s="17"/>
      <c r="L8" s="17">
        <f>SUM(F8:K8)</f>
        <v>0</v>
      </c>
      <c r="M8" s="388"/>
      <c r="N8" s="17"/>
      <c r="O8" s="35"/>
      <c r="P8" s="17"/>
      <c r="Q8" s="17"/>
      <c r="R8" s="17"/>
      <c r="S8" s="17"/>
      <c r="T8" s="17" t="str">
        <f>IF(Q8=0,"",(S8-Q8)/Q8*100)</f>
        <v/>
      </c>
      <c r="U8" s="15"/>
      <c r="V8" s="24" t="s">
        <v>739</v>
      </c>
      <c r="W8" s="5" t="str">
        <v/>
      </c>
    </row>
    <row r="9" spans="1:22">
      <c r="A9" s="14" t="str">
        <f t="shared" ref="A9:A27" si="0">IF(B9="","",ROW()-7)</f>
        <v/>
      </c>
      <c r="B9" s="15"/>
      <c r="C9" s="15"/>
      <c r="D9" s="16"/>
      <c r="E9" s="530"/>
      <c r="F9" s="17"/>
      <c r="G9" s="17"/>
      <c r="H9" s="17"/>
      <c r="I9" s="17"/>
      <c r="J9" s="17"/>
      <c r="K9" s="17"/>
      <c r="L9" s="17">
        <f t="shared" ref="L9:L28" si="1">SUM(F9:K9)</f>
        <v>0</v>
      </c>
      <c r="M9" s="388"/>
      <c r="N9" s="17"/>
      <c r="O9" s="35"/>
      <c r="P9" s="17"/>
      <c r="Q9" s="17"/>
      <c r="R9" s="17"/>
      <c r="S9" s="17"/>
      <c r="T9" s="17" t="str">
        <f t="shared" ref="T9:T30" si="2">IF(Q9=0,"",(S9-Q9)/Q9*100)</f>
        <v/>
      </c>
      <c r="U9" s="15"/>
      <c r="V9" s="24" t="s">
        <v>740</v>
      </c>
    </row>
    <row r="10" spans="1:22">
      <c r="A10" s="14" t="str">
        <f t="shared" si="0"/>
        <v/>
      </c>
      <c r="B10" s="15"/>
      <c r="C10" s="15"/>
      <c r="D10" s="16"/>
      <c r="E10" s="530"/>
      <c r="F10" s="17"/>
      <c r="G10" s="17"/>
      <c r="H10" s="17"/>
      <c r="I10" s="17"/>
      <c r="J10" s="17"/>
      <c r="K10" s="17"/>
      <c r="L10" s="17">
        <f t="shared" si="1"/>
        <v>0</v>
      </c>
      <c r="M10" s="388"/>
      <c r="N10" s="17"/>
      <c r="O10" s="35"/>
      <c r="P10" s="17"/>
      <c r="Q10" s="17"/>
      <c r="R10" s="17"/>
      <c r="S10" s="17"/>
      <c r="T10" s="17" t="str">
        <f t="shared" si="2"/>
        <v/>
      </c>
      <c r="U10" s="15"/>
      <c r="V10" s="24" t="s">
        <v>741</v>
      </c>
    </row>
    <row r="11" spans="1:22">
      <c r="A11" s="14" t="str">
        <f t="shared" si="0"/>
        <v/>
      </c>
      <c r="B11" s="15"/>
      <c r="C11" s="15"/>
      <c r="D11" s="16"/>
      <c r="E11" s="530"/>
      <c r="F11" s="17"/>
      <c r="G11" s="17"/>
      <c r="H11" s="17"/>
      <c r="I11" s="17"/>
      <c r="J11" s="17"/>
      <c r="K11" s="17"/>
      <c r="L11" s="17">
        <f t="shared" si="1"/>
        <v>0</v>
      </c>
      <c r="M11" s="388"/>
      <c r="N11" s="17"/>
      <c r="O11" s="35"/>
      <c r="P11" s="17"/>
      <c r="Q11" s="17"/>
      <c r="R11" s="17"/>
      <c r="S11" s="17"/>
      <c r="T11" s="17" t="str">
        <f t="shared" si="2"/>
        <v/>
      </c>
      <c r="U11" s="15"/>
      <c r="V11" s="24" t="s">
        <v>742</v>
      </c>
    </row>
    <row r="12" spans="1:22">
      <c r="A12" s="14" t="str">
        <f t="shared" si="0"/>
        <v/>
      </c>
      <c r="B12" s="15" t="s">
        <v>821</v>
      </c>
      <c r="C12" s="15"/>
      <c r="D12" s="16"/>
      <c r="E12" s="530"/>
      <c r="F12" s="17"/>
      <c r="G12" s="17"/>
      <c r="H12" s="17"/>
      <c r="I12" s="17"/>
      <c r="J12" s="17"/>
      <c r="K12" s="17"/>
      <c r="L12" s="17">
        <f t="shared" si="1"/>
        <v>0</v>
      </c>
      <c r="M12" s="388"/>
      <c r="N12" s="17"/>
      <c r="O12" s="35"/>
      <c r="P12" s="17"/>
      <c r="Q12" s="17"/>
      <c r="R12" s="17"/>
      <c r="S12" s="17"/>
      <c r="T12" s="17" t="str">
        <f t="shared" si="2"/>
        <v/>
      </c>
      <c r="U12" s="15"/>
      <c r="V12" s="24" t="s">
        <v>743</v>
      </c>
    </row>
    <row r="13" spans="1:22">
      <c r="A13" s="14" t="str">
        <f t="shared" si="0"/>
        <v/>
      </c>
      <c r="B13" s="15"/>
      <c r="C13" s="15"/>
      <c r="D13" s="16"/>
      <c r="E13" s="530"/>
      <c r="F13" s="17"/>
      <c r="G13" s="17"/>
      <c r="H13" s="17"/>
      <c r="I13" s="17"/>
      <c r="J13" s="17"/>
      <c r="K13" s="17"/>
      <c r="L13" s="17">
        <f t="shared" si="1"/>
        <v>0</v>
      </c>
      <c r="M13" s="388"/>
      <c r="N13" s="17"/>
      <c r="O13" s="35"/>
      <c r="P13" s="17"/>
      <c r="Q13" s="17"/>
      <c r="R13" s="17"/>
      <c r="S13" s="17"/>
      <c r="T13" s="17" t="str">
        <f t="shared" si="2"/>
        <v/>
      </c>
      <c r="U13" s="15"/>
      <c r="V13" s="24" t="s">
        <v>744</v>
      </c>
    </row>
    <row r="14" spans="1:22">
      <c r="A14" s="14" t="str">
        <f t="shared" si="0"/>
        <v/>
      </c>
      <c r="B14" s="15"/>
      <c r="C14" s="15"/>
      <c r="D14" s="16"/>
      <c r="E14" s="530"/>
      <c r="F14" s="17"/>
      <c r="G14" s="17"/>
      <c r="H14" s="17"/>
      <c r="I14" s="17"/>
      <c r="J14" s="17"/>
      <c r="K14" s="17"/>
      <c r="L14" s="17">
        <f t="shared" si="1"/>
        <v>0</v>
      </c>
      <c r="M14" s="388"/>
      <c r="N14" s="17"/>
      <c r="O14" s="35"/>
      <c r="P14" s="17"/>
      <c r="Q14" s="17"/>
      <c r="R14" s="17"/>
      <c r="S14" s="17"/>
      <c r="T14" s="17" t="str">
        <f t="shared" si="2"/>
        <v/>
      </c>
      <c r="U14" s="15"/>
      <c r="V14" s="24" t="s">
        <v>745</v>
      </c>
    </row>
    <row r="15" spans="1:22">
      <c r="A15" s="14" t="str">
        <f t="shared" si="0"/>
        <v/>
      </c>
      <c r="B15" s="15"/>
      <c r="C15" s="15"/>
      <c r="D15" s="16"/>
      <c r="E15" s="530"/>
      <c r="F15" s="17"/>
      <c r="G15" s="17"/>
      <c r="H15" s="17"/>
      <c r="I15" s="17"/>
      <c r="J15" s="17"/>
      <c r="K15" s="17"/>
      <c r="L15" s="17">
        <f t="shared" si="1"/>
        <v>0</v>
      </c>
      <c r="M15" s="388"/>
      <c r="N15" s="17"/>
      <c r="O15" s="35"/>
      <c r="P15" s="17"/>
      <c r="Q15" s="17"/>
      <c r="R15" s="17"/>
      <c r="S15" s="17"/>
      <c r="T15" s="17" t="str">
        <f t="shared" si="2"/>
        <v/>
      </c>
      <c r="U15" s="15"/>
      <c r="V15" s="24" t="s">
        <v>746</v>
      </c>
    </row>
    <row r="16" spans="1:22">
      <c r="A16" s="14" t="str">
        <f t="shared" si="0"/>
        <v/>
      </c>
      <c r="B16" s="15"/>
      <c r="C16" s="15"/>
      <c r="D16" s="16"/>
      <c r="E16" s="530"/>
      <c r="F16" s="17"/>
      <c r="G16" s="17"/>
      <c r="H16" s="17"/>
      <c r="I16" s="17"/>
      <c r="J16" s="17"/>
      <c r="K16" s="17"/>
      <c r="L16" s="17">
        <f t="shared" si="1"/>
        <v>0</v>
      </c>
      <c r="M16" s="388"/>
      <c r="N16" s="17"/>
      <c r="O16" s="35"/>
      <c r="P16" s="17"/>
      <c r="Q16" s="17"/>
      <c r="R16" s="17"/>
      <c r="S16" s="17"/>
      <c r="T16" s="17" t="str">
        <f t="shared" si="2"/>
        <v/>
      </c>
      <c r="U16" s="15"/>
      <c r="V16" s="24" t="s">
        <v>747</v>
      </c>
    </row>
    <row r="17" spans="1:22">
      <c r="A17" s="14" t="str">
        <f t="shared" si="0"/>
        <v/>
      </c>
      <c r="B17" s="15"/>
      <c r="C17" s="15"/>
      <c r="D17" s="16"/>
      <c r="E17" s="530"/>
      <c r="F17" s="17"/>
      <c r="G17" s="17"/>
      <c r="H17" s="17"/>
      <c r="I17" s="17"/>
      <c r="J17" s="17"/>
      <c r="K17" s="17"/>
      <c r="L17" s="17">
        <f t="shared" si="1"/>
        <v>0</v>
      </c>
      <c r="M17" s="388"/>
      <c r="N17" s="17"/>
      <c r="O17" s="35"/>
      <c r="P17" s="17"/>
      <c r="Q17" s="17"/>
      <c r="R17" s="17"/>
      <c r="S17" s="17"/>
      <c r="T17" s="17" t="str">
        <f t="shared" si="2"/>
        <v/>
      </c>
      <c r="U17" s="15"/>
      <c r="V17" s="24" t="s">
        <v>748</v>
      </c>
    </row>
    <row r="18" spans="1:22">
      <c r="A18" s="14" t="str">
        <f t="shared" si="0"/>
        <v/>
      </c>
      <c r="B18" s="15"/>
      <c r="C18" s="15"/>
      <c r="D18" s="16"/>
      <c r="E18" s="530"/>
      <c r="F18" s="17"/>
      <c r="G18" s="17"/>
      <c r="H18" s="17"/>
      <c r="I18" s="17"/>
      <c r="J18" s="17"/>
      <c r="K18" s="17"/>
      <c r="L18" s="17">
        <f t="shared" si="1"/>
        <v>0</v>
      </c>
      <c r="M18" s="388"/>
      <c r="N18" s="17"/>
      <c r="O18" s="35"/>
      <c r="P18" s="17"/>
      <c r="Q18" s="17"/>
      <c r="R18" s="17"/>
      <c r="S18" s="17"/>
      <c r="T18" s="17" t="str">
        <f t="shared" si="2"/>
        <v/>
      </c>
      <c r="U18" s="15"/>
      <c r="V18" s="24" t="s">
        <v>749</v>
      </c>
    </row>
    <row r="19" spans="1:22">
      <c r="A19" s="14" t="str">
        <f t="shared" si="0"/>
        <v/>
      </c>
      <c r="B19" s="15"/>
      <c r="C19" s="15"/>
      <c r="D19" s="16"/>
      <c r="E19" s="530"/>
      <c r="F19" s="17"/>
      <c r="G19" s="17"/>
      <c r="H19" s="17"/>
      <c r="I19" s="17"/>
      <c r="J19" s="17"/>
      <c r="K19" s="17"/>
      <c r="L19" s="17">
        <f t="shared" si="1"/>
        <v>0</v>
      </c>
      <c r="M19" s="388"/>
      <c r="N19" s="17"/>
      <c r="O19" s="35"/>
      <c r="P19" s="17"/>
      <c r="Q19" s="17"/>
      <c r="R19" s="17"/>
      <c r="S19" s="17"/>
      <c r="T19" s="17" t="str">
        <f t="shared" si="2"/>
        <v/>
      </c>
      <c r="U19" s="15"/>
      <c r="V19" s="24" t="s">
        <v>750</v>
      </c>
    </row>
    <row r="20" spans="1:22">
      <c r="A20" s="14" t="str">
        <f t="shared" si="0"/>
        <v/>
      </c>
      <c r="B20" s="15"/>
      <c r="C20" s="15"/>
      <c r="D20" s="16"/>
      <c r="E20" s="530"/>
      <c r="F20" s="17"/>
      <c r="G20" s="17"/>
      <c r="H20" s="17"/>
      <c r="I20" s="17"/>
      <c r="J20" s="17"/>
      <c r="K20" s="17"/>
      <c r="L20" s="17">
        <f t="shared" si="1"/>
        <v>0</v>
      </c>
      <c r="M20" s="388"/>
      <c r="N20" s="17"/>
      <c r="O20" s="35"/>
      <c r="P20" s="17"/>
      <c r="Q20" s="17"/>
      <c r="R20" s="17"/>
      <c r="S20" s="17"/>
      <c r="T20" s="17" t="str">
        <f t="shared" si="2"/>
        <v/>
      </c>
      <c r="U20" s="15"/>
      <c r="V20" s="24" t="s">
        <v>751</v>
      </c>
    </row>
    <row r="21" spans="1:22">
      <c r="A21" s="14" t="str">
        <f t="shared" si="0"/>
        <v/>
      </c>
      <c r="B21" s="15"/>
      <c r="C21" s="15"/>
      <c r="D21" s="16"/>
      <c r="E21" s="530"/>
      <c r="F21" s="17"/>
      <c r="G21" s="17"/>
      <c r="H21" s="17"/>
      <c r="I21" s="17"/>
      <c r="J21" s="17"/>
      <c r="K21" s="17"/>
      <c r="L21" s="17">
        <f t="shared" si="1"/>
        <v>0</v>
      </c>
      <c r="M21" s="388"/>
      <c r="N21" s="17"/>
      <c r="O21" s="35"/>
      <c r="P21" s="17"/>
      <c r="Q21" s="17"/>
      <c r="R21" s="17"/>
      <c r="S21" s="17"/>
      <c r="T21" s="17" t="str">
        <f t="shared" si="2"/>
        <v/>
      </c>
      <c r="U21" s="15"/>
      <c r="V21" s="24" t="s">
        <v>752</v>
      </c>
    </row>
    <row r="22" spans="1:22">
      <c r="A22" s="14" t="str">
        <f t="shared" si="0"/>
        <v/>
      </c>
      <c r="B22" s="15"/>
      <c r="C22" s="15"/>
      <c r="D22" s="16"/>
      <c r="E22" s="530"/>
      <c r="F22" s="17"/>
      <c r="G22" s="17"/>
      <c r="H22" s="17"/>
      <c r="I22" s="17"/>
      <c r="J22" s="17"/>
      <c r="K22" s="17"/>
      <c r="L22" s="17">
        <f t="shared" si="1"/>
        <v>0</v>
      </c>
      <c r="M22" s="388"/>
      <c r="N22" s="17"/>
      <c r="O22" s="35"/>
      <c r="P22" s="17"/>
      <c r="Q22" s="17"/>
      <c r="R22" s="17"/>
      <c r="S22" s="17"/>
      <c r="T22" s="17" t="str">
        <f t="shared" si="2"/>
        <v/>
      </c>
      <c r="U22" s="15"/>
      <c r="V22" s="24" t="s">
        <v>753</v>
      </c>
    </row>
    <row r="23" spans="1:22">
      <c r="A23" s="14" t="str">
        <f t="shared" si="0"/>
        <v/>
      </c>
      <c r="B23" s="15"/>
      <c r="C23" s="15"/>
      <c r="D23" s="16"/>
      <c r="E23" s="530"/>
      <c r="F23" s="17"/>
      <c r="G23" s="17"/>
      <c r="H23" s="17"/>
      <c r="I23" s="17"/>
      <c r="J23" s="17"/>
      <c r="K23" s="17"/>
      <c r="L23" s="17">
        <f t="shared" si="1"/>
        <v>0</v>
      </c>
      <c r="M23" s="388"/>
      <c r="N23" s="17"/>
      <c r="O23" s="35"/>
      <c r="P23" s="17"/>
      <c r="Q23" s="17"/>
      <c r="R23" s="17"/>
      <c r="S23" s="17"/>
      <c r="T23" s="17" t="str">
        <f t="shared" si="2"/>
        <v/>
      </c>
      <c r="U23" s="15"/>
      <c r="V23" s="24" t="s">
        <v>754</v>
      </c>
    </row>
    <row r="24" spans="1:22">
      <c r="A24" s="14" t="str">
        <f t="shared" si="0"/>
        <v/>
      </c>
      <c r="B24" s="15"/>
      <c r="C24" s="15"/>
      <c r="D24" s="16"/>
      <c r="E24" s="530"/>
      <c r="F24" s="17"/>
      <c r="G24" s="17"/>
      <c r="H24" s="17"/>
      <c r="I24" s="17"/>
      <c r="J24" s="17"/>
      <c r="K24" s="17"/>
      <c r="L24" s="17">
        <f t="shared" si="1"/>
        <v>0</v>
      </c>
      <c r="M24" s="388"/>
      <c r="N24" s="17"/>
      <c r="O24" s="35"/>
      <c r="P24" s="17"/>
      <c r="Q24" s="17"/>
      <c r="R24" s="17"/>
      <c r="S24" s="17"/>
      <c r="T24" s="17" t="str">
        <f t="shared" si="2"/>
        <v/>
      </c>
      <c r="U24" s="15"/>
      <c r="V24" s="24" t="s">
        <v>755</v>
      </c>
    </row>
    <row r="25" spans="1:22">
      <c r="A25" s="14" t="str">
        <f t="shared" si="0"/>
        <v/>
      </c>
      <c r="B25" s="15"/>
      <c r="C25" s="15"/>
      <c r="D25" s="16"/>
      <c r="E25" s="530"/>
      <c r="F25" s="17"/>
      <c r="G25" s="17"/>
      <c r="H25" s="17"/>
      <c r="I25" s="17"/>
      <c r="J25" s="17"/>
      <c r="K25" s="17"/>
      <c r="L25" s="17">
        <f t="shared" si="1"/>
        <v>0</v>
      </c>
      <c r="M25" s="388"/>
      <c r="N25" s="17"/>
      <c r="O25" s="35"/>
      <c r="P25" s="17"/>
      <c r="Q25" s="17"/>
      <c r="R25" s="17"/>
      <c r="S25" s="17"/>
      <c r="T25" s="17" t="str">
        <f t="shared" si="2"/>
        <v/>
      </c>
      <c r="U25" s="15"/>
      <c r="V25" s="24" t="s">
        <v>756</v>
      </c>
    </row>
    <row r="26" spans="1:22">
      <c r="A26" s="14" t="str">
        <f t="shared" si="0"/>
        <v/>
      </c>
      <c r="B26" s="15"/>
      <c r="C26" s="15"/>
      <c r="D26" s="16"/>
      <c r="E26" s="530"/>
      <c r="F26" s="17"/>
      <c r="G26" s="17"/>
      <c r="H26" s="17"/>
      <c r="I26" s="17"/>
      <c r="J26" s="17"/>
      <c r="K26" s="17"/>
      <c r="L26" s="17">
        <f t="shared" si="1"/>
        <v>0</v>
      </c>
      <c r="M26" s="388"/>
      <c r="N26" s="17"/>
      <c r="O26" s="35"/>
      <c r="P26" s="17"/>
      <c r="Q26" s="17"/>
      <c r="R26" s="17"/>
      <c r="S26" s="17"/>
      <c r="T26" s="17" t="str">
        <f t="shared" si="2"/>
        <v/>
      </c>
      <c r="U26" s="15"/>
      <c r="V26" s="24" t="s">
        <v>757</v>
      </c>
    </row>
    <row r="27" spans="1:23">
      <c r="A27" s="14" t="str">
        <f t="shared" si="0"/>
        <v/>
      </c>
      <c r="B27" s="15"/>
      <c r="C27" s="15"/>
      <c r="D27" s="16"/>
      <c r="E27" s="530"/>
      <c r="F27" s="17"/>
      <c r="G27" s="17"/>
      <c r="H27" s="17"/>
      <c r="I27" s="17"/>
      <c r="J27" s="17"/>
      <c r="K27" s="17"/>
      <c r="L27" s="17">
        <f t="shared" si="1"/>
        <v>0</v>
      </c>
      <c r="M27" s="388"/>
      <c r="N27" s="17"/>
      <c r="O27" s="35"/>
      <c r="P27" s="17"/>
      <c r="Q27" s="17"/>
      <c r="R27" s="17"/>
      <c r="S27" s="17"/>
      <c r="T27" s="17" t="str">
        <f t="shared" si="2"/>
        <v/>
      </c>
      <c r="U27" s="15"/>
      <c r="V27" s="24" t="s">
        <v>758</v>
      </c>
      <c r="W27" s="5" t="str">
        <f t="array" ref="W27:W32">""</f>
        <v/>
      </c>
    </row>
    <row r="28" spans="1:23">
      <c r="A28" s="56" t="s">
        <v>833</v>
      </c>
      <c r="B28" s="15"/>
      <c r="C28" s="15"/>
      <c r="D28" s="16"/>
      <c r="E28" s="530"/>
      <c r="F28" s="17">
        <f>SUM(F8:F27)</f>
        <v>0</v>
      </c>
      <c r="G28" s="17">
        <f t="shared" ref="G28:K28" si="3">SUM(G8:G27)</f>
        <v>0</v>
      </c>
      <c r="H28" s="17">
        <f t="shared" si="3"/>
        <v>0</v>
      </c>
      <c r="I28" s="17">
        <f t="shared" si="3"/>
        <v>0</v>
      </c>
      <c r="J28" s="17">
        <f t="shared" si="3"/>
        <v>0</v>
      </c>
      <c r="K28" s="17">
        <f t="shared" si="3"/>
        <v>0</v>
      </c>
      <c r="L28" s="17">
        <f t="shared" si="1"/>
        <v>0</v>
      </c>
      <c r="M28" s="388"/>
      <c r="N28" s="17"/>
      <c r="O28" s="35"/>
      <c r="P28" s="17">
        <f>SUM(P8:P27)</f>
        <v>0</v>
      </c>
      <c r="Q28" s="17">
        <f>SUM(Q8:Q27)</f>
        <v>0</v>
      </c>
      <c r="R28" s="17">
        <f>SUM(R8:R27)</f>
        <v>0</v>
      </c>
      <c r="S28" s="17">
        <f>SUM(S8:S27)</f>
        <v>0</v>
      </c>
      <c r="T28" s="17" t="str">
        <f t="shared" si="2"/>
        <v/>
      </c>
      <c r="U28" s="15"/>
      <c r="W28" s="5" t="str">
        <v/>
      </c>
    </row>
    <row r="29" spans="1:23">
      <c r="A29" s="56" t="s">
        <v>834</v>
      </c>
      <c r="B29" s="15"/>
      <c r="C29" s="15"/>
      <c r="D29" s="16"/>
      <c r="E29" s="530"/>
      <c r="F29" s="17"/>
      <c r="G29" s="17"/>
      <c r="H29" s="17"/>
      <c r="I29" s="17"/>
      <c r="J29" s="17"/>
      <c r="K29" s="17"/>
      <c r="L29" s="17"/>
      <c r="M29" s="388"/>
      <c r="N29" s="17"/>
      <c r="O29" s="35"/>
      <c r="P29" s="17">
        <f>R28</f>
        <v>0</v>
      </c>
      <c r="Q29" s="17">
        <f>R28</f>
        <v>0</v>
      </c>
      <c r="R29" s="17"/>
      <c r="S29" s="17">
        <f>Q29</f>
        <v>0</v>
      </c>
      <c r="T29" s="17" t="str">
        <f t="shared" si="2"/>
        <v/>
      </c>
      <c r="U29" s="15"/>
      <c r="W29" s="5" t="str">
        <v/>
      </c>
    </row>
    <row r="30" customHeight="1" spans="1:23">
      <c r="A30" s="20" t="s">
        <v>835</v>
      </c>
      <c r="B30" s="20"/>
      <c r="C30" s="21"/>
      <c r="D30" s="531"/>
      <c r="E30" s="388"/>
      <c r="F30" s="17">
        <f>F28-F29</f>
        <v>0</v>
      </c>
      <c r="G30" s="17">
        <f t="shared" ref="G30:L30" si="4">G28-G29</f>
        <v>0</v>
      </c>
      <c r="H30" s="17">
        <f t="shared" si="4"/>
        <v>0</v>
      </c>
      <c r="I30" s="17">
        <f t="shared" si="4"/>
        <v>0</v>
      </c>
      <c r="J30" s="17">
        <f t="shared" si="4"/>
        <v>0</v>
      </c>
      <c r="K30" s="17">
        <f t="shared" si="4"/>
        <v>0</v>
      </c>
      <c r="L30" s="17">
        <f t="shared" si="4"/>
        <v>0</v>
      </c>
      <c r="M30" s="388"/>
      <c r="N30" s="17"/>
      <c r="O30" s="35"/>
      <c r="P30" s="17">
        <f>P28-P29</f>
        <v>0</v>
      </c>
      <c r="Q30" s="17">
        <f>Q28-Q29</f>
        <v>0</v>
      </c>
      <c r="R30" s="17"/>
      <c r="S30" s="17">
        <f>S28-S29</f>
        <v>0</v>
      </c>
      <c r="T30" s="17" t="str">
        <f t="shared" si="2"/>
        <v/>
      </c>
      <c r="U30" s="21"/>
      <c r="W30" s="5" t="str">
        <v/>
      </c>
    </row>
    <row r="31" customHeight="1" spans="1:23">
      <c r="A31" s="3" t="str">
        <f>基本信息输入表!$K$6&amp;"填表人："&amp;基本信息输入表!$M$26</f>
        <v>被评估单位填表人：</v>
      </c>
      <c r="S31" s="3" t="str">
        <f>"评估人员："&amp;基本信息输入表!$Q$26</f>
        <v>评估人员：</v>
      </c>
      <c r="W31" s="5" t="str">
        <v/>
      </c>
    </row>
    <row r="32" customHeight="1" spans="1:23">
      <c r="A32" s="3" t="str">
        <f>"填表日期："&amp;YEAR(基本信息输入表!$O$26)&amp;"年"&amp;MONTH(基本信息输入表!$O$26)&amp;"月"&amp;DAY(基本信息输入表!$O$26)&amp;"日"</f>
        <v>填表日期：1900年1月0日</v>
      </c>
      <c r="W32" s="5" t="str">
        <v/>
      </c>
    </row>
  </sheetData>
  <mergeCells count="20">
    <mergeCell ref="A2:U2"/>
    <mergeCell ref="A3:U3"/>
    <mergeCell ref="F6:L6"/>
    <mergeCell ref="A28:B28"/>
    <mergeCell ref="A29:B29"/>
    <mergeCell ref="A30:B30"/>
    <mergeCell ref="A6:A7"/>
    <mergeCell ref="B6:B7"/>
    <mergeCell ref="C6:C7"/>
    <mergeCell ref="D6:D7"/>
    <mergeCell ref="E6:E7"/>
    <mergeCell ref="M6:M7"/>
    <mergeCell ref="N6:N7"/>
    <mergeCell ref="O6:O7"/>
    <mergeCell ref="P6:P7"/>
    <mergeCell ref="Q6:Q7"/>
    <mergeCell ref="R6:R7"/>
    <mergeCell ref="S6:S7"/>
    <mergeCell ref="T6:T7"/>
    <mergeCell ref="U6:U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4" fitToHeight="0" orientation="landscape"/>
  <headerFooter scaleWithDoc="0">
    <oddFooter>&amp;C&amp;"宋体,常规"&amp;10第&amp;"Arial Narrow,常规"&amp;P&amp;"宋体,常规"页，共&amp;"Arial Narrow,常规"&amp;N&amp;"宋体,常规"页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应收款">
    <pageSetUpPr fitToPage="1"/>
  </sheetPr>
  <dimension ref="A1:W33"/>
  <sheetViews>
    <sheetView showGridLines="0" topLeftCell="A8" workbookViewId="0">
      <selection activeCell="I31" sqref="I31"/>
    </sheetView>
  </sheetViews>
  <sheetFormatPr defaultColWidth="9" defaultRowHeight="15.75" customHeight="1"/>
  <cols>
    <col min="1" max="1" width="8.7" style="3" customWidth="1"/>
    <col min="2" max="2" width="21" style="3" customWidth="1"/>
    <col min="3" max="3" width="8" style="3" customWidth="1"/>
    <col min="4" max="4" width="8" style="45" customWidth="1"/>
    <col min="5" max="5" width="9.7" style="3" customWidth="1"/>
    <col min="6" max="12" width="9.7" style="3" hidden="1" customWidth="1" outlineLevel="1"/>
    <col min="13" max="13" width="4.7" style="270" customWidth="1" collapsed="1"/>
    <col min="14" max="14" width="11.2" style="3" customWidth="1"/>
    <col min="15" max="16" width="11.2" style="3" hidden="1" customWidth="1" outlineLevel="1"/>
    <col min="17" max="17" width="8" style="3" customWidth="1" collapsed="1"/>
    <col min="18" max="18" width="8" style="3" customWidth="1"/>
    <col min="19" max="19" width="9.7" style="3" customWidth="1"/>
    <col min="20" max="20" width="7.7" style="3" customWidth="1"/>
    <col min="21" max="21" width="16.7" style="3" customWidth="1"/>
    <col min="22" max="22" width="8.7" style="5" customWidth="1"/>
    <col min="23" max="23" width="9" style="5"/>
    <col min="24" max="16384" width="9" style="3"/>
  </cols>
  <sheetData>
    <row r="1" customHeight="1" spans="1:23">
      <c r="A1" s="6" t="s">
        <v>333</v>
      </c>
      <c r="V1" s="5" t="str">
        <f t="array" ref="V1:W1">"请勿删除此列"</f>
        <v>请勿删除此列</v>
      </c>
      <c r="W1" s="5" t="str">
        <v>请勿删除此列</v>
      </c>
    </row>
    <row r="2" s="1" customFormat="1" ht="30" customHeight="1" spans="1:23">
      <c r="A2" s="7" t="s">
        <v>836</v>
      </c>
      <c r="B2" s="7"/>
      <c r="C2" s="7"/>
      <c r="D2" s="7"/>
      <c r="E2" s="7"/>
      <c r="F2" s="7"/>
      <c r="G2" s="7"/>
      <c r="H2" s="7"/>
      <c r="I2" s="7"/>
      <c r="J2" s="7"/>
      <c r="K2" s="7"/>
      <c r="L2" s="7"/>
      <c r="M2" s="7"/>
      <c r="N2" s="7"/>
      <c r="O2" s="7"/>
      <c r="P2" s="7"/>
      <c r="Q2" s="7"/>
      <c r="R2" s="7"/>
      <c r="S2" s="7"/>
      <c r="T2" s="7"/>
      <c r="U2" s="7"/>
      <c r="V2" s="23"/>
      <c r="W2" s="23"/>
    </row>
    <row r="3" customHeight="1" spans="1:21">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row>
    <row r="4" ht="14.25" customHeight="1" spans="1:23">
      <c r="A4" s="2"/>
      <c r="B4" s="2"/>
      <c r="C4" s="2"/>
      <c r="D4" s="46"/>
      <c r="E4" s="2"/>
      <c r="F4" s="2"/>
      <c r="G4" s="2"/>
      <c r="H4" s="2"/>
      <c r="I4" s="2"/>
      <c r="J4" s="2"/>
      <c r="K4" s="2"/>
      <c r="L4" s="2"/>
      <c r="M4" s="2"/>
      <c r="N4" s="2"/>
      <c r="O4" s="2"/>
      <c r="P4" s="2"/>
      <c r="Q4" s="2"/>
      <c r="R4" s="2"/>
      <c r="S4" s="2"/>
      <c r="T4" s="2"/>
      <c r="U4" s="8" t="s">
        <v>837</v>
      </c>
      <c r="W4" s="5" t="str">
        <f t="array" ref="W4:W8">""</f>
        <v/>
      </c>
    </row>
    <row r="5" customHeight="1" spans="1:23">
      <c r="A5" s="3" t="str">
        <f>基本信息输入表!K6&amp;"："&amp;基本信息输入表!M6</f>
        <v>被评估单位：中国石油集团工程技术研究院有限公司</v>
      </c>
      <c r="M5" s="378"/>
      <c r="U5" s="8" t="str">
        <f>"金额单位："&amp;基本信息输入表!M10&amp;"元"</f>
        <v>金额单位：人民币元</v>
      </c>
      <c r="W5" s="5" t="str">
        <v/>
      </c>
    </row>
    <row r="6" s="2" customFormat="1" ht="16.5" customHeight="1" spans="1:23">
      <c r="A6" s="11" t="s">
        <v>137</v>
      </c>
      <c r="B6" s="11" t="s">
        <v>808</v>
      </c>
      <c r="C6" s="11" t="s">
        <v>809</v>
      </c>
      <c r="D6" s="386" t="s">
        <v>810</v>
      </c>
      <c r="E6" s="54" t="s">
        <v>811</v>
      </c>
      <c r="F6" s="100" t="s">
        <v>812</v>
      </c>
      <c r="G6" s="526"/>
      <c r="H6" s="526"/>
      <c r="I6" s="526"/>
      <c r="J6" s="526"/>
      <c r="K6" s="526"/>
      <c r="L6" s="101"/>
      <c r="M6" s="54" t="s">
        <v>735</v>
      </c>
      <c r="N6" s="54" t="s">
        <v>736</v>
      </c>
      <c r="O6" s="54" t="s">
        <v>656</v>
      </c>
      <c r="P6" s="54" t="s">
        <v>813</v>
      </c>
      <c r="Q6" s="37" t="s">
        <v>96</v>
      </c>
      <c r="R6" s="357" t="s">
        <v>814</v>
      </c>
      <c r="S6" s="11" t="s">
        <v>159</v>
      </c>
      <c r="T6" s="11" t="s">
        <v>172</v>
      </c>
      <c r="U6" s="11" t="s">
        <v>142</v>
      </c>
      <c r="V6" s="4"/>
      <c r="W6" s="4" t="str">
        <v/>
      </c>
    </row>
    <row r="7" customHeight="1" spans="1:23">
      <c r="A7" s="180"/>
      <c r="B7" s="181"/>
      <c r="C7" s="181"/>
      <c r="D7" s="256"/>
      <c r="E7" s="178"/>
      <c r="F7" s="178" t="s">
        <v>815</v>
      </c>
      <c r="G7" s="178" t="s">
        <v>816</v>
      </c>
      <c r="H7" s="178" t="s">
        <v>817</v>
      </c>
      <c r="I7" s="178" t="s">
        <v>818</v>
      </c>
      <c r="J7" s="178" t="s">
        <v>819</v>
      </c>
      <c r="K7" s="178" t="s">
        <v>820</v>
      </c>
      <c r="L7" s="178" t="s">
        <v>215</v>
      </c>
      <c r="M7" s="255"/>
      <c r="N7" s="189"/>
      <c r="O7" s="258"/>
      <c r="P7" s="258"/>
      <c r="Q7" s="363"/>
      <c r="R7" s="369"/>
      <c r="S7" s="189"/>
      <c r="T7" s="191" t="s">
        <v>821</v>
      </c>
      <c r="U7" s="181"/>
      <c r="V7" s="24" t="s">
        <v>738</v>
      </c>
      <c r="W7" s="5" t="str">
        <v/>
      </c>
    </row>
    <row r="8" spans="1:23">
      <c r="A8" s="14" t="str">
        <f>IF(B8="","",ROW()-7)</f>
        <v/>
      </c>
      <c r="B8" s="15"/>
      <c r="C8" s="15"/>
      <c r="D8" s="16"/>
      <c r="E8" s="527"/>
      <c r="F8" s="17"/>
      <c r="G8" s="17"/>
      <c r="H8" s="17"/>
      <c r="I8" s="17"/>
      <c r="J8" s="17"/>
      <c r="K8" s="17"/>
      <c r="L8" s="17">
        <f>SUM(F8:K8)</f>
        <v>0</v>
      </c>
      <c r="M8" s="388"/>
      <c r="N8" s="17"/>
      <c r="O8" s="17"/>
      <c r="P8" s="17"/>
      <c r="Q8" s="17"/>
      <c r="R8" s="17"/>
      <c r="S8" s="17"/>
      <c r="T8" s="17" t="str">
        <f>IF(Q8=0,"",(S8-Q8)/Q8*100)</f>
        <v/>
      </c>
      <c r="U8" s="15"/>
      <c r="V8" s="24" t="s">
        <v>739</v>
      </c>
      <c r="W8" s="5" t="str">
        <v/>
      </c>
    </row>
    <row r="9" spans="1:22">
      <c r="A9" s="14" t="str">
        <f t="shared" ref="A9:A27" si="0">IF(B9="","",ROW()-7)</f>
        <v/>
      </c>
      <c r="B9" s="15"/>
      <c r="C9" s="15"/>
      <c r="D9" s="16"/>
      <c r="E9" s="527"/>
      <c r="F9" s="17"/>
      <c r="G9" s="17"/>
      <c r="H9" s="17"/>
      <c r="I9" s="17"/>
      <c r="J9" s="17"/>
      <c r="K9" s="17"/>
      <c r="L9" s="17">
        <f t="shared" ref="L9:L28" si="1">SUM(F9:K9)</f>
        <v>0</v>
      </c>
      <c r="M9" s="388"/>
      <c r="N9" s="17"/>
      <c r="O9" s="17"/>
      <c r="P9" s="17"/>
      <c r="Q9" s="17"/>
      <c r="R9" s="17"/>
      <c r="S9" s="17"/>
      <c r="T9" s="17" t="str">
        <f t="shared" ref="T9:T31" si="2">IF(Q9=0,"",(S9-Q9)/Q9*100)</f>
        <v/>
      </c>
      <c r="U9" s="15"/>
      <c r="V9" s="24" t="s">
        <v>740</v>
      </c>
    </row>
    <row r="10" spans="1:22">
      <c r="A10" s="14" t="str">
        <f t="shared" si="0"/>
        <v/>
      </c>
      <c r="B10" s="15"/>
      <c r="C10" s="15"/>
      <c r="D10" s="16"/>
      <c r="E10" s="527"/>
      <c r="F10" s="17"/>
      <c r="G10" s="17"/>
      <c r="H10" s="17"/>
      <c r="I10" s="17"/>
      <c r="J10" s="17"/>
      <c r="K10" s="17"/>
      <c r="L10" s="17">
        <f t="shared" si="1"/>
        <v>0</v>
      </c>
      <c r="M10" s="388"/>
      <c r="N10" s="17"/>
      <c r="O10" s="17"/>
      <c r="P10" s="17"/>
      <c r="Q10" s="17"/>
      <c r="R10" s="17"/>
      <c r="S10" s="17"/>
      <c r="T10" s="17" t="str">
        <f t="shared" si="2"/>
        <v/>
      </c>
      <c r="U10" s="15"/>
      <c r="V10" s="24" t="s">
        <v>741</v>
      </c>
    </row>
    <row r="11" spans="1:22">
      <c r="A11" s="14" t="str">
        <f t="shared" si="0"/>
        <v/>
      </c>
      <c r="B11" s="15"/>
      <c r="C11" s="15"/>
      <c r="D11" s="16"/>
      <c r="E11" s="527"/>
      <c r="F11" s="17"/>
      <c r="G11" s="17"/>
      <c r="H11" s="17"/>
      <c r="I11" s="17"/>
      <c r="J11" s="17"/>
      <c r="K11" s="17"/>
      <c r="L11" s="17">
        <f t="shared" si="1"/>
        <v>0</v>
      </c>
      <c r="M11" s="388"/>
      <c r="N11" s="17"/>
      <c r="O11" s="17"/>
      <c r="P11" s="17"/>
      <c r="Q11" s="17"/>
      <c r="R11" s="17"/>
      <c r="S11" s="17"/>
      <c r="T11" s="17" t="str">
        <f t="shared" si="2"/>
        <v/>
      </c>
      <c r="U11" s="15"/>
      <c r="V11" s="24" t="s">
        <v>742</v>
      </c>
    </row>
    <row r="12" spans="1:22">
      <c r="A12" s="14" t="str">
        <f t="shared" si="0"/>
        <v/>
      </c>
      <c r="B12" s="15"/>
      <c r="C12" s="15"/>
      <c r="D12" s="16"/>
      <c r="E12" s="527"/>
      <c r="F12" s="17"/>
      <c r="G12" s="17"/>
      <c r="H12" s="17"/>
      <c r="I12" s="17"/>
      <c r="J12" s="17"/>
      <c r="K12" s="17"/>
      <c r="L12" s="17">
        <f t="shared" si="1"/>
        <v>0</v>
      </c>
      <c r="M12" s="388"/>
      <c r="N12" s="17"/>
      <c r="O12" s="17"/>
      <c r="P12" s="17"/>
      <c r="Q12" s="17"/>
      <c r="R12" s="17"/>
      <c r="S12" s="17"/>
      <c r="T12" s="17" t="str">
        <f t="shared" si="2"/>
        <v/>
      </c>
      <c r="U12" s="15"/>
      <c r="V12" s="24" t="s">
        <v>743</v>
      </c>
    </row>
    <row r="13" spans="1:22">
      <c r="A13" s="14" t="str">
        <f t="shared" si="0"/>
        <v/>
      </c>
      <c r="B13" s="15"/>
      <c r="C13" s="15"/>
      <c r="D13" s="16"/>
      <c r="E13" s="527"/>
      <c r="F13" s="17"/>
      <c r="G13" s="17"/>
      <c r="H13" s="17"/>
      <c r="I13" s="17"/>
      <c r="J13" s="17"/>
      <c r="K13" s="17"/>
      <c r="L13" s="17">
        <f t="shared" si="1"/>
        <v>0</v>
      </c>
      <c r="M13" s="388"/>
      <c r="N13" s="17"/>
      <c r="O13" s="17"/>
      <c r="P13" s="17"/>
      <c r="Q13" s="17"/>
      <c r="R13" s="17"/>
      <c r="S13" s="17"/>
      <c r="T13" s="17" t="str">
        <f t="shared" si="2"/>
        <v/>
      </c>
      <c r="U13" s="15"/>
      <c r="V13" s="24" t="s">
        <v>744</v>
      </c>
    </row>
    <row r="14" spans="1:22">
      <c r="A14" s="14" t="str">
        <f t="shared" si="0"/>
        <v/>
      </c>
      <c r="B14" s="15"/>
      <c r="C14" s="15"/>
      <c r="D14" s="16"/>
      <c r="E14" s="527"/>
      <c r="F14" s="17"/>
      <c r="G14" s="17"/>
      <c r="H14" s="17"/>
      <c r="I14" s="17"/>
      <c r="J14" s="17"/>
      <c r="K14" s="17"/>
      <c r="L14" s="17">
        <f t="shared" si="1"/>
        <v>0</v>
      </c>
      <c r="M14" s="388"/>
      <c r="N14" s="17"/>
      <c r="O14" s="17"/>
      <c r="P14" s="17"/>
      <c r="Q14" s="17"/>
      <c r="R14" s="17"/>
      <c r="S14" s="17"/>
      <c r="T14" s="17" t="str">
        <f t="shared" si="2"/>
        <v/>
      </c>
      <c r="U14" s="15"/>
      <c r="V14" s="24" t="s">
        <v>745</v>
      </c>
    </row>
    <row r="15" spans="1:22">
      <c r="A15" s="14" t="str">
        <f t="shared" si="0"/>
        <v/>
      </c>
      <c r="B15" s="15"/>
      <c r="C15" s="15"/>
      <c r="D15" s="16"/>
      <c r="E15" s="527"/>
      <c r="F15" s="17"/>
      <c r="G15" s="17"/>
      <c r="H15" s="17"/>
      <c r="I15" s="17"/>
      <c r="J15" s="17"/>
      <c r="K15" s="17"/>
      <c r="L15" s="17">
        <f t="shared" si="1"/>
        <v>0</v>
      </c>
      <c r="M15" s="388"/>
      <c r="N15" s="17"/>
      <c r="O15" s="17"/>
      <c r="P15" s="17"/>
      <c r="Q15" s="17"/>
      <c r="R15" s="17"/>
      <c r="S15" s="17"/>
      <c r="T15" s="17" t="str">
        <f t="shared" si="2"/>
        <v/>
      </c>
      <c r="U15" s="15"/>
      <c r="V15" s="24" t="s">
        <v>746</v>
      </c>
    </row>
    <row r="16" spans="1:22">
      <c r="A16" s="14" t="str">
        <f t="shared" si="0"/>
        <v/>
      </c>
      <c r="B16" s="15"/>
      <c r="C16" s="15"/>
      <c r="D16" s="16"/>
      <c r="E16" s="527"/>
      <c r="F16" s="17"/>
      <c r="G16" s="17"/>
      <c r="H16" s="17"/>
      <c r="I16" s="17"/>
      <c r="J16" s="17"/>
      <c r="K16" s="17"/>
      <c r="L16" s="17">
        <f t="shared" si="1"/>
        <v>0</v>
      </c>
      <c r="M16" s="388"/>
      <c r="N16" s="17"/>
      <c r="O16" s="17"/>
      <c r="P16" s="17"/>
      <c r="Q16" s="17"/>
      <c r="R16" s="17"/>
      <c r="S16" s="17"/>
      <c r="T16" s="17" t="str">
        <f t="shared" si="2"/>
        <v/>
      </c>
      <c r="U16" s="15"/>
      <c r="V16" s="24" t="s">
        <v>747</v>
      </c>
    </row>
    <row r="17" spans="1:22">
      <c r="A17" s="14" t="str">
        <f t="shared" si="0"/>
        <v/>
      </c>
      <c r="B17" s="15"/>
      <c r="C17" s="15"/>
      <c r="D17" s="16"/>
      <c r="E17" s="527"/>
      <c r="F17" s="17"/>
      <c r="G17" s="17"/>
      <c r="H17" s="17"/>
      <c r="I17" s="17"/>
      <c r="J17" s="17"/>
      <c r="K17" s="17"/>
      <c r="L17" s="17">
        <f t="shared" si="1"/>
        <v>0</v>
      </c>
      <c r="M17" s="388"/>
      <c r="N17" s="17"/>
      <c r="O17" s="17"/>
      <c r="P17" s="17"/>
      <c r="Q17" s="17"/>
      <c r="R17" s="17"/>
      <c r="S17" s="17"/>
      <c r="T17" s="17" t="str">
        <f t="shared" si="2"/>
        <v/>
      </c>
      <c r="U17" s="15"/>
      <c r="V17" s="24" t="s">
        <v>748</v>
      </c>
    </row>
    <row r="18" spans="1:22">
      <c r="A18" s="14" t="str">
        <f t="shared" si="0"/>
        <v/>
      </c>
      <c r="B18" s="15" t="s">
        <v>821</v>
      </c>
      <c r="C18" s="15"/>
      <c r="D18" s="16"/>
      <c r="E18" s="527"/>
      <c r="F18" s="17"/>
      <c r="G18" s="17"/>
      <c r="H18" s="17"/>
      <c r="I18" s="17"/>
      <c r="J18" s="17"/>
      <c r="K18" s="17"/>
      <c r="L18" s="17">
        <f t="shared" si="1"/>
        <v>0</v>
      </c>
      <c r="M18" s="388"/>
      <c r="N18" s="17"/>
      <c r="O18" s="17"/>
      <c r="P18" s="17"/>
      <c r="Q18" s="17"/>
      <c r="R18" s="17"/>
      <c r="S18" s="17"/>
      <c r="T18" s="17" t="str">
        <f t="shared" si="2"/>
        <v/>
      </c>
      <c r="U18" s="15"/>
      <c r="V18" s="24" t="s">
        <v>749</v>
      </c>
    </row>
    <row r="19" spans="1:22">
      <c r="A19" s="14" t="str">
        <f t="shared" si="0"/>
        <v/>
      </c>
      <c r="B19" s="15"/>
      <c r="C19" s="15"/>
      <c r="D19" s="16"/>
      <c r="E19" s="527"/>
      <c r="F19" s="17"/>
      <c r="G19" s="17"/>
      <c r="H19" s="17"/>
      <c r="I19" s="17"/>
      <c r="J19" s="17"/>
      <c r="K19" s="17"/>
      <c r="L19" s="17">
        <f t="shared" si="1"/>
        <v>0</v>
      </c>
      <c r="M19" s="388"/>
      <c r="N19" s="17"/>
      <c r="O19" s="17"/>
      <c r="P19" s="17"/>
      <c r="Q19" s="17"/>
      <c r="R19" s="17"/>
      <c r="S19" s="17"/>
      <c r="T19" s="17" t="str">
        <f t="shared" si="2"/>
        <v/>
      </c>
      <c r="U19" s="15"/>
      <c r="V19" s="24" t="s">
        <v>750</v>
      </c>
    </row>
    <row r="20" spans="1:22">
      <c r="A20" s="14" t="str">
        <f t="shared" si="0"/>
        <v/>
      </c>
      <c r="B20" s="15"/>
      <c r="C20" s="15"/>
      <c r="D20" s="16"/>
      <c r="E20" s="527"/>
      <c r="F20" s="17"/>
      <c r="G20" s="17"/>
      <c r="H20" s="17"/>
      <c r="I20" s="17"/>
      <c r="J20" s="17"/>
      <c r="K20" s="17"/>
      <c r="L20" s="17">
        <f t="shared" si="1"/>
        <v>0</v>
      </c>
      <c r="M20" s="388"/>
      <c r="N20" s="17"/>
      <c r="O20" s="17"/>
      <c r="P20" s="17"/>
      <c r="Q20" s="17"/>
      <c r="R20" s="17"/>
      <c r="S20" s="17"/>
      <c r="T20" s="17" t="str">
        <f t="shared" si="2"/>
        <v/>
      </c>
      <c r="U20" s="15"/>
      <c r="V20" s="24" t="s">
        <v>751</v>
      </c>
    </row>
    <row r="21" spans="1:22">
      <c r="A21" s="14" t="str">
        <f t="shared" si="0"/>
        <v/>
      </c>
      <c r="B21" s="15"/>
      <c r="C21" s="15"/>
      <c r="D21" s="16"/>
      <c r="E21" s="527"/>
      <c r="F21" s="17"/>
      <c r="G21" s="17"/>
      <c r="H21" s="17"/>
      <c r="I21" s="17"/>
      <c r="J21" s="17"/>
      <c r="K21" s="17"/>
      <c r="L21" s="17">
        <f t="shared" si="1"/>
        <v>0</v>
      </c>
      <c r="M21" s="388"/>
      <c r="N21" s="17"/>
      <c r="O21" s="17"/>
      <c r="P21" s="17"/>
      <c r="Q21" s="17"/>
      <c r="R21" s="17"/>
      <c r="S21" s="17"/>
      <c r="T21" s="17" t="str">
        <f t="shared" si="2"/>
        <v/>
      </c>
      <c r="U21" s="15"/>
      <c r="V21" s="24" t="s">
        <v>752</v>
      </c>
    </row>
    <row r="22" spans="1:22">
      <c r="A22" s="14" t="str">
        <f t="shared" si="0"/>
        <v/>
      </c>
      <c r="B22" s="15"/>
      <c r="C22" s="15"/>
      <c r="D22" s="16"/>
      <c r="E22" s="527"/>
      <c r="F22" s="17"/>
      <c r="G22" s="17"/>
      <c r="H22" s="17"/>
      <c r="I22" s="17"/>
      <c r="J22" s="17"/>
      <c r="K22" s="17"/>
      <c r="L22" s="17">
        <f t="shared" si="1"/>
        <v>0</v>
      </c>
      <c r="M22" s="388"/>
      <c r="N22" s="17"/>
      <c r="O22" s="17"/>
      <c r="P22" s="17"/>
      <c r="Q22" s="17"/>
      <c r="R22" s="17"/>
      <c r="S22" s="17"/>
      <c r="T22" s="17" t="str">
        <f t="shared" si="2"/>
        <v/>
      </c>
      <c r="U22" s="15"/>
      <c r="V22" s="24" t="s">
        <v>753</v>
      </c>
    </row>
    <row r="23" spans="1:22">
      <c r="A23" s="14" t="str">
        <f t="shared" si="0"/>
        <v/>
      </c>
      <c r="B23" s="15"/>
      <c r="C23" s="15"/>
      <c r="D23" s="16"/>
      <c r="E23" s="527"/>
      <c r="F23" s="17"/>
      <c r="G23" s="17"/>
      <c r="H23" s="17"/>
      <c r="I23" s="17"/>
      <c r="J23" s="17"/>
      <c r="K23" s="17"/>
      <c r="L23" s="17">
        <f t="shared" si="1"/>
        <v>0</v>
      </c>
      <c r="M23" s="388"/>
      <c r="N23" s="17"/>
      <c r="O23" s="17"/>
      <c r="P23" s="17"/>
      <c r="Q23" s="17"/>
      <c r="R23" s="17"/>
      <c r="S23" s="17"/>
      <c r="T23" s="17" t="str">
        <f t="shared" si="2"/>
        <v/>
      </c>
      <c r="U23" s="15"/>
      <c r="V23" s="24" t="s">
        <v>754</v>
      </c>
    </row>
    <row r="24" spans="1:22">
      <c r="A24" s="14" t="str">
        <f t="shared" si="0"/>
        <v/>
      </c>
      <c r="B24" s="15"/>
      <c r="C24" s="15"/>
      <c r="D24" s="16"/>
      <c r="E24" s="527"/>
      <c r="F24" s="17"/>
      <c r="G24" s="17"/>
      <c r="H24" s="17"/>
      <c r="I24" s="17"/>
      <c r="J24" s="17"/>
      <c r="K24" s="17"/>
      <c r="L24" s="17">
        <f t="shared" si="1"/>
        <v>0</v>
      </c>
      <c r="M24" s="388"/>
      <c r="N24" s="17"/>
      <c r="O24" s="17"/>
      <c r="P24" s="17"/>
      <c r="Q24" s="17"/>
      <c r="R24" s="17"/>
      <c r="S24" s="17"/>
      <c r="T24" s="17" t="str">
        <f t="shared" si="2"/>
        <v/>
      </c>
      <c r="U24" s="15"/>
      <c r="V24" s="24" t="s">
        <v>755</v>
      </c>
    </row>
    <row r="25" spans="1:22">
      <c r="A25" s="14" t="str">
        <f t="shared" si="0"/>
        <v/>
      </c>
      <c r="B25" s="15"/>
      <c r="C25" s="15"/>
      <c r="D25" s="16"/>
      <c r="E25" s="527"/>
      <c r="F25" s="17"/>
      <c r="G25" s="17"/>
      <c r="H25" s="17"/>
      <c r="I25" s="17"/>
      <c r="J25" s="17"/>
      <c r="K25" s="17"/>
      <c r="L25" s="17">
        <f t="shared" si="1"/>
        <v>0</v>
      </c>
      <c r="M25" s="388"/>
      <c r="N25" s="17"/>
      <c r="O25" s="17"/>
      <c r="P25" s="17"/>
      <c r="Q25" s="17"/>
      <c r="R25" s="17"/>
      <c r="S25" s="17"/>
      <c r="T25" s="17" t="str">
        <f t="shared" si="2"/>
        <v/>
      </c>
      <c r="U25" s="15"/>
      <c r="V25" s="24" t="s">
        <v>756</v>
      </c>
    </row>
    <row r="26" spans="1:22">
      <c r="A26" s="14" t="str">
        <f t="shared" si="0"/>
        <v/>
      </c>
      <c r="B26" s="15"/>
      <c r="C26" s="15"/>
      <c r="D26" s="16"/>
      <c r="E26" s="527"/>
      <c r="F26" s="17"/>
      <c r="G26" s="17"/>
      <c r="H26" s="17"/>
      <c r="I26" s="17"/>
      <c r="J26" s="17"/>
      <c r="K26" s="17"/>
      <c r="L26" s="17">
        <f t="shared" si="1"/>
        <v>0</v>
      </c>
      <c r="M26" s="388"/>
      <c r="N26" s="17"/>
      <c r="O26" s="17"/>
      <c r="P26" s="17"/>
      <c r="Q26" s="17"/>
      <c r="R26" s="17"/>
      <c r="S26" s="17"/>
      <c r="T26" s="17" t="str">
        <f t="shared" si="2"/>
        <v/>
      </c>
      <c r="U26" s="15"/>
      <c r="V26" s="24" t="s">
        <v>757</v>
      </c>
    </row>
    <row r="27" spans="1:23">
      <c r="A27" s="14" t="str">
        <f t="shared" si="0"/>
        <v/>
      </c>
      <c r="B27" s="15"/>
      <c r="C27" s="15"/>
      <c r="D27" s="16"/>
      <c r="E27" s="527"/>
      <c r="F27" s="17"/>
      <c r="G27" s="17"/>
      <c r="H27" s="17"/>
      <c r="I27" s="17"/>
      <c r="J27" s="17"/>
      <c r="K27" s="17"/>
      <c r="L27" s="17">
        <f t="shared" si="1"/>
        <v>0</v>
      </c>
      <c r="M27" s="388"/>
      <c r="N27" s="17"/>
      <c r="O27" s="17"/>
      <c r="P27" s="17"/>
      <c r="Q27" s="17"/>
      <c r="R27" s="17"/>
      <c r="S27" s="17"/>
      <c r="T27" s="17" t="str">
        <f t="shared" si="2"/>
        <v/>
      </c>
      <c r="U27" s="15"/>
      <c r="V27" s="24" t="s">
        <v>758</v>
      </c>
      <c r="W27" s="5" t="str">
        <f t="array" ref="W27:W33">""</f>
        <v/>
      </c>
    </row>
    <row r="28" spans="1:23">
      <c r="A28" s="56" t="s">
        <v>679</v>
      </c>
      <c r="B28" s="15"/>
      <c r="C28" s="15"/>
      <c r="D28" s="16"/>
      <c r="E28" s="527"/>
      <c r="F28" s="17">
        <f t="shared" ref="F28:K28" si="3">SUM(F8:F27)</f>
        <v>0</v>
      </c>
      <c r="G28" s="17">
        <f t="shared" si="3"/>
        <v>0</v>
      </c>
      <c r="H28" s="17">
        <f t="shared" si="3"/>
        <v>0</v>
      </c>
      <c r="I28" s="17">
        <f t="shared" si="3"/>
        <v>0</v>
      </c>
      <c r="J28" s="17">
        <f t="shared" si="3"/>
        <v>0</v>
      </c>
      <c r="K28" s="17">
        <f t="shared" si="3"/>
        <v>0</v>
      </c>
      <c r="L28" s="17">
        <f t="shared" si="1"/>
        <v>0</v>
      </c>
      <c r="M28" s="388"/>
      <c r="N28" s="17"/>
      <c r="O28" s="17">
        <f>SUM(O8:O27)</f>
        <v>0</v>
      </c>
      <c r="P28" s="17">
        <f>SUM(P8:P27)</f>
        <v>0</v>
      </c>
      <c r="Q28" s="17">
        <f>SUM(Q8:Q27)</f>
        <v>0</v>
      </c>
      <c r="R28" s="17">
        <f>SUM(R8:R27)</f>
        <v>0</v>
      </c>
      <c r="S28" s="17">
        <f>SUM(S8:S27)</f>
        <v>0</v>
      </c>
      <c r="T28" s="17" t="str">
        <f t="shared" si="2"/>
        <v/>
      </c>
      <c r="U28" s="15"/>
      <c r="W28" s="5" t="str">
        <v/>
      </c>
    </row>
    <row r="29" spans="1:23">
      <c r="A29" s="56" t="s">
        <v>822</v>
      </c>
      <c r="B29" s="15"/>
      <c r="C29" s="15"/>
      <c r="D29" s="16"/>
      <c r="E29" s="527"/>
      <c r="F29" s="17"/>
      <c r="G29" s="17"/>
      <c r="H29" s="17"/>
      <c r="I29" s="17"/>
      <c r="J29" s="17"/>
      <c r="K29" s="17"/>
      <c r="L29" s="17"/>
      <c r="M29" s="388"/>
      <c r="N29" s="17"/>
      <c r="O29" s="17">
        <f>P28</f>
        <v>0</v>
      </c>
      <c r="P29" s="17"/>
      <c r="Q29" s="17">
        <f>R28</f>
        <v>0</v>
      </c>
      <c r="R29" s="17"/>
      <c r="S29" s="17"/>
      <c r="T29" s="17" t="str">
        <f t="shared" si="2"/>
        <v/>
      </c>
      <c r="U29" s="15"/>
      <c r="W29" s="5" t="str">
        <v/>
      </c>
    </row>
    <row r="30" spans="1:23">
      <c r="A30" s="56" t="s">
        <v>823</v>
      </c>
      <c r="B30" s="15"/>
      <c r="C30" s="15"/>
      <c r="D30" s="16"/>
      <c r="E30" s="527"/>
      <c r="F30" s="17"/>
      <c r="G30" s="17"/>
      <c r="H30" s="17"/>
      <c r="I30" s="17"/>
      <c r="J30" s="17"/>
      <c r="K30" s="17"/>
      <c r="L30" s="17"/>
      <c r="M30" s="388"/>
      <c r="N30" s="17"/>
      <c r="O30" s="17"/>
      <c r="P30" s="17"/>
      <c r="Q30" s="17"/>
      <c r="R30" s="17"/>
      <c r="S30" s="17">
        <f>Q29</f>
        <v>0</v>
      </c>
      <c r="T30" s="17" t="str">
        <f t="shared" si="2"/>
        <v/>
      </c>
      <c r="U30" s="15"/>
      <c r="W30" s="5" t="str">
        <v/>
      </c>
    </row>
    <row r="31" customHeight="1" spans="1:23">
      <c r="A31" s="389" t="s">
        <v>680</v>
      </c>
      <c r="B31" s="390"/>
      <c r="C31" s="21"/>
      <c r="D31" s="48"/>
      <c r="E31" s="528"/>
      <c r="F31" s="17">
        <f>F28-F29</f>
        <v>0</v>
      </c>
      <c r="G31" s="17">
        <f t="shared" ref="G31:L31" si="4">G28-G29</f>
        <v>0</v>
      </c>
      <c r="H31" s="17">
        <f t="shared" si="4"/>
        <v>0</v>
      </c>
      <c r="I31" s="17">
        <f t="shared" si="4"/>
        <v>0</v>
      </c>
      <c r="J31" s="17">
        <f t="shared" si="4"/>
        <v>0</v>
      </c>
      <c r="K31" s="17">
        <f t="shared" si="4"/>
        <v>0</v>
      </c>
      <c r="L31" s="17">
        <f t="shared" si="4"/>
        <v>0</v>
      </c>
      <c r="M31" s="388"/>
      <c r="N31" s="17"/>
      <c r="O31" s="17">
        <f>O28-O29</f>
        <v>0</v>
      </c>
      <c r="P31" s="17"/>
      <c r="Q31" s="17">
        <f>Q28-Q29</f>
        <v>0</v>
      </c>
      <c r="R31" s="17"/>
      <c r="S31" s="17">
        <f>S28-S30</f>
        <v>0</v>
      </c>
      <c r="T31" s="17" t="str">
        <f t="shared" si="2"/>
        <v/>
      </c>
      <c r="U31" s="21"/>
      <c r="W31" s="5" t="str">
        <v/>
      </c>
    </row>
    <row r="32" customHeight="1" spans="1:23">
      <c r="A32" s="3" t="str">
        <f>基本信息输入表!$K$6&amp;"填表人："&amp;基本信息输入表!$M$27</f>
        <v>被评估单位填表人：</v>
      </c>
      <c r="M32" s="3"/>
      <c r="S32" s="3" t="str">
        <f>"评估人员："&amp;基本信息输入表!$Q$27</f>
        <v>评估人员：</v>
      </c>
      <c r="W32" s="5" t="str">
        <v/>
      </c>
    </row>
    <row r="33" customHeight="1" spans="1:23">
      <c r="A33" s="3" t="str">
        <f>"填表日期："&amp;YEAR(基本信息输入表!$O$27)&amp;"年"&amp;MONTH(基本信息输入表!$O$27)&amp;"月"&amp;DAY(基本信息输入表!$O$27)&amp;"日"</f>
        <v>填表日期：1900年1月0日</v>
      </c>
      <c r="M33" s="3"/>
      <c r="W33" s="5" t="str">
        <v/>
      </c>
    </row>
  </sheetData>
  <mergeCells count="21">
    <mergeCell ref="A2:U2"/>
    <mergeCell ref="A3:U3"/>
    <mergeCell ref="F6:L6"/>
    <mergeCell ref="A28:B28"/>
    <mergeCell ref="A29:B29"/>
    <mergeCell ref="A30:B30"/>
    <mergeCell ref="A31:B31"/>
    <mergeCell ref="A6:A7"/>
    <mergeCell ref="B6:B7"/>
    <mergeCell ref="C6:C7"/>
    <mergeCell ref="D6:D7"/>
    <mergeCell ref="E6:E7"/>
    <mergeCell ref="M6:M7"/>
    <mergeCell ref="N6:N7"/>
    <mergeCell ref="O6:O7"/>
    <mergeCell ref="P6:P7"/>
    <mergeCell ref="Q6:Q7"/>
    <mergeCell ref="R6:R7"/>
    <mergeCell ref="S6:S7"/>
    <mergeCell ref="T6:T7"/>
    <mergeCell ref="U6:U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5" fitToHeight="0" orientation="landscape"/>
  <headerFooter scaleWithDoc="0">
    <oddFooter>&amp;C&amp;"宋体,常规"&amp;10第&amp;"Arial Narrow,常规"&amp;P&amp;"宋体,常规"页，共&amp;"Arial Narrow,常规"&amp;N&amp;"宋体,常规"页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存货汇总">
    <pageSetUpPr fitToPage="1"/>
  </sheetPr>
  <dimension ref="A1:H28"/>
  <sheetViews>
    <sheetView showGridLines="0" topLeftCell="A4" workbookViewId="0">
      <selection activeCell="I31" sqref="I31"/>
    </sheetView>
  </sheetViews>
  <sheetFormatPr defaultColWidth="9" defaultRowHeight="15.75" customHeight="1" outlineLevelCol="7"/>
  <cols>
    <col min="1" max="1" width="6.7" style="3" customWidth="1"/>
    <col min="2" max="2" width="26.7" style="3" customWidth="1"/>
    <col min="3" max="3" width="26.7" style="3" hidden="1" customWidth="1" outlineLevel="1"/>
    <col min="4" max="4" width="18.7" style="3" customWidth="1" collapsed="1"/>
    <col min="5" max="7" width="18.7" style="3" customWidth="1"/>
    <col min="8" max="8" width="12.7" style="3" customWidth="1"/>
    <col min="9" max="9" width="9" style="3"/>
    <col min="10" max="10" width="9.7" style="3" customWidth="1"/>
    <col min="11" max="16384" width="9" style="3"/>
  </cols>
  <sheetData>
    <row r="1" customHeight="1" spans="1:1">
      <c r="A1" s="6" t="s">
        <v>333</v>
      </c>
    </row>
    <row r="2" s="1" customFormat="1" ht="30" customHeight="1" spans="1:8">
      <c r="A2" s="7" t="s">
        <v>838</v>
      </c>
      <c r="B2" s="7"/>
      <c r="C2" s="7"/>
      <c r="D2" s="7"/>
      <c r="E2" s="7"/>
      <c r="F2" s="7"/>
      <c r="G2" s="7"/>
      <c r="H2" s="7"/>
    </row>
    <row r="3" customHeight="1" spans="1:8">
      <c r="A3" s="2" t="str">
        <f>"评估基准日："&amp;TEXT(基本信息输入表!M7,"yyyy年mm月dd日")</f>
        <v>评估基准日：2026年01月15日</v>
      </c>
      <c r="B3" s="2"/>
      <c r="C3" s="2"/>
      <c r="D3" s="2"/>
      <c r="E3" s="2"/>
      <c r="F3" s="2"/>
      <c r="G3" s="2"/>
      <c r="H3" s="2"/>
    </row>
    <row r="4" ht="14.25" customHeight="1" spans="1:8">
      <c r="A4" s="2"/>
      <c r="B4" s="2"/>
      <c r="C4" s="2"/>
      <c r="D4" s="2"/>
      <c r="E4" s="2"/>
      <c r="F4" s="2"/>
      <c r="G4" s="2"/>
      <c r="H4" s="8" t="s">
        <v>839</v>
      </c>
    </row>
    <row r="5" customHeight="1" spans="1:8">
      <c r="A5" s="9" t="str">
        <f>基本信息输入表!K6&amp;"："&amp;基本信息输入表!M6</f>
        <v>被评估单位：中国石油集团工程技术研究院有限公司</v>
      </c>
      <c r="B5" s="9"/>
      <c r="C5" s="10"/>
      <c r="H5" s="36" t="str">
        <f>"金额单位："&amp;基本信息输入表!M10&amp;"元"</f>
        <v>金额单位：人民币元</v>
      </c>
    </row>
    <row r="6" s="2" customFormat="1" customHeight="1" spans="1:8">
      <c r="A6" s="37" t="s">
        <v>709</v>
      </c>
      <c r="B6" s="37" t="s">
        <v>157</v>
      </c>
      <c r="C6" s="37" t="s">
        <v>656</v>
      </c>
      <c r="D6" s="37" t="s">
        <v>158</v>
      </c>
      <c r="E6" s="37" t="s">
        <v>840</v>
      </c>
      <c r="F6" s="37" t="s">
        <v>159</v>
      </c>
      <c r="G6" s="42" t="s">
        <v>70</v>
      </c>
      <c r="H6" s="37" t="s">
        <v>172</v>
      </c>
    </row>
    <row r="7" customHeight="1" spans="1:8">
      <c r="A7" s="38" t="s">
        <v>841</v>
      </c>
      <c r="B7" s="524" t="s">
        <v>119</v>
      </c>
      <c r="C7" s="524"/>
      <c r="D7" s="41">
        <f>'3-9-1材料采购（在途物资）'!H28</f>
        <v>0</v>
      </c>
      <c r="E7" s="41">
        <f>'3-9-1材料采购（在途物资）'!I28</f>
        <v>0</v>
      </c>
      <c r="F7" s="41">
        <f>'3-9-1材料采购（在途物资）'!L30</f>
        <v>0</v>
      </c>
      <c r="G7" s="41">
        <f t="shared" ref="G7:G18" si="0">F7-D7+E7</f>
        <v>0</v>
      </c>
      <c r="H7" s="41" t="str">
        <f>IF(D7-E7=0,"",(F7-D7+E7)/(D7-E7)*100)</f>
        <v/>
      </c>
    </row>
    <row r="8" customHeight="1" spans="1:8">
      <c r="A8" s="38" t="s">
        <v>842</v>
      </c>
      <c r="B8" s="525" t="s">
        <v>120</v>
      </c>
      <c r="C8" s="525"/>
      <c r="D8" s="41">
        <f>'3-9-2原材料'!I28</f>
        <v>0</v>
      </c>
      <c r="E8" s="41">
        <f>'3-9-2原材料'!J28</f>
        <v>0</v>
      </c>
      <c r="F8" s="41">
        <f>'3-9-2原材料'!O30</f>
        <v>0</v>
      </c>
      <c r="G8" s="41">
        <f t="shared" si="0"/>
        <v>0</v>
      </c>
      <c r="H8" s="41" t="str">
        <f t="shared" ref="H8:H18" si="1">IF(D8-E8=0,"",(F8-D8+E8)/(D8-E8)*100)</f>
        <v/>
      </c>
    </row>
    <row r="9" customHeight="1" spans="1:8">
      <c r="A9" s="38" t="s">
        <v>843</v>
      </c>
      <c r="B9" s="525" t="s">
        <v>121</v>
      </c>
      <c r="C9" s="525"/>
      <c r="D9" s="41">
        <f>'3-9-3在库周转材料'!I28</f>
        <v>0</v>
      </c>
      <c r="E9" s="41">
        <f>'3-9-3在库周转材料'!J28</f>
        <v>0</v>
      </c>
      <c r="F9" s="41">
        <f>'3-9-3在库周转材料'!O30</f>
        <v>0</v>
      </c>
      <c r="G9" s="41">
        <f t="shared" si="0"/>
        <v>0</v>
      </c>
      <c r="H9" s="41" t="str">
        <f t="shared" si="1"/>
        <v/>
      </c>
    </row>
    <row r="10" customHeight="1" spans="1:8">
      <c r="A10" s="38" t="s">
        <v>844</v>
      </c>
      <c r="B10" s="525" t="s">
        <v>122</v>
      </c>
      <c r="C10" s="525"/>
      <c r="D10" s="41">
        <f>'3-9-4委托加工物资'!I28</f>
        <v>0</v>
      </c>
      <c r="E10" s="41">
        <f>'3-9-4委托加工物资'!J28</f>
        <v>0</v>
      </c>
      <c r="F10" s="41">
        <f>'3-9-4委托加工物资'!M30</f>
        <v>0</v>
      </c>
      <c r="G10" s="41">
        <f t="shared" si="0"/>
        <v>0</v>
      </c>
      <c r="H10" s="41" t="str">
        <f t="shared" si="1"/>
        <v/>
      </c>
    </row>
    <row r="11" customHeight="1" spans="1:8">
      <c r="A11" s="38" t="s">
        <v>845</v>
      </c>
      <c r="B11" s="525" t="s">
        <v>123</v>
      </c>
      <c r="C11" s="525"/>
      <c r="D11" s="41">
        <f>'3-9-5产成品（库存商品）'!K28</f>
        <v>0</v>
      </c>
      <c r="E11" s="41">
        <f>'3-9-5产成品（库存商品）'!L28</f>
        <v>0</v>
      </c>
      <c r="F11" s="41">
        <f>'3-9-5产成品（库存商品）'!O30</f>
        <v>0</v>
      </c>
      <c r="G11" s="41">
        <f t="shared" si="0"/>
        <v>0</v>
      </c>
      <c r="H11" s="41" t="str">
        <f t="shared" si="1"/>
        <v/>
      </c>
    </row>
    <row r="12" customHeight="1" spans="1:8">
      <c r="A12" s="38" t="s">
        <v>846</v>
      </c>
      <c r="B12" s="525" t="s">
        <v>124</v>
      </c>
      <c r="C12" s="525"/>
      <c r="D12" s="41">
        <f>'3-9-6在产品（自制半成品）'!H28</f>
        <v>0</v>
      </c>
      <c r="E12" s="41">
        <f>'3-9-6在产品（自制半成品）'!I28</f>
        <v>0</v>
      </c>
      <c r="F12" s="41">
        <f>'3-9-6在产品（自制半成品）'!M30</f>
        <v>0</v>
      </c>
      <c r="G12" s="41">
        <f t="shared" si="0"/>
        <v>0</v>
      </c>
      <c r="H12" s="41" t="str">
        <f t="shared" si="1"/>
        <v/>
      </c>
    </row>
    <row r="13" customHeight="1" spans="1:8">
      <c r="A13" s="38" t="s">
        <v>847</v>
      </c>
      <c r="B13" s="525" t="s">
        <v>125</v>
      </c>
      <c r="C13" s="525"/>
      <c r="D13" s="41">
        <f>'3-9-7发出商品'!I28</f>
        <v>0</v>
      </c>
      <c r="E13" s="41">
        <f>'3-9-7发出商品'!J28</f>
        <v>0</v>
      </c>
      <c r="F13" s="41">
        <f>'3-9-7发出商品'!M30</f>
        <v>0</v>
      </c>
      <c r="G13" s="41">
        <f t="shared" si="0"/>
        <v>0</v>
      </c>
      <c r="H13" s="41" t="str">
        <f t="shared" si="1"/>
        <v/>
      </c>
    </row>
    <row r="14" customHeight="1" spans="1:8">
      <c r="A14" s="38" t="s">
        <v>848</v>
      </c>
      <c r="B14" s="525" t="s">
        <v>126</v>
      </c>
      <c r="C14" s="525"/>
      <c r="D14" s="41">
        <f>'3-9-8在用周转材料'!I28</f>
        <v>0</v>
      </c>
      <c r="E14" s="41">
        <f>'3-9-8在用周转材料'!J28</f>
        <v>0</v>
      </c>
      <c r="F14" s="41">
        <f>'3-9-8在用周转材料'!N30</f>
        <v>0</v>
      </c>
      <c r="G14" s="41">
        <f t="shared" si="0"/>
        <v>0</v>
      </c>
      <c r="H14" s="41" t="str">
        <f t="shared" si="1"/>
        <v/>
      </c>
    </row>
    <row r="15" s="270" customFormat="1" customHeight="1" spans="1:8">
      <c r="A15" s="38" t="s">
        <v>849</v>
      </c>
      <c r="B15" s="524" t="s">
        <v>127</v>
      </c>
      <c r="C15" s="524"/>
      <c r="D15" s="41">
        <f>'3-9-9开发产品'!U28</f>
        <v>0</v>
      </c>
      <c r="E15" s="41">
        <f>'3-9-9开发产品'!V28</f>
        <v>0</v>
      </c>
      <c r="F15" s="41">
        <f>'3-9-9开发产品'!X30</f>
        <v>0</v>
      </c>
      <c r="G15" s="41">
        <f t="shared" si="0"/>
        <v>0</v>
      </c>
      <c r="H15" s="41" t="str">
        <f t="shared" si="1"/>
        <v/>
      </c>
    </row>
    <row r="16" customHeight="1" spans="1:8">
      <c r="A16" s="38" t="s">
        <v>850</v>
      </c>
      <c r="B16" s="52" t="s">
        <v>128</v>
      </c>
      <c r="C16" s="52"/>
      <c r="D16" s="41">
        <f>'3-9-10开发成本'!V28</f>
        <v>0</v>
      </c>
      <c r="E16" s="41">
        <f>'3-9-10开发成本'!W28</f>
        <v>0</v>
      </c>
      <c r="F16" s="41">
        <f>'3-9-10开发成本'!Y30</f>
        <v>0</v>
      </c>
      <c r="G16" s="41">
        <f t="shared" si="0"/>
        <v>0</v>
      </c>
      <c r="H16" s="41" t="str">
        <f t="shared" si="1"/>
        <v/>
      </c>
    </row>
    <row r="17" customHeight="1" spans="1:8">
      <c r="A17" s="38" t="s">
        <v>851</v>
      </c>
      <c r="B17" s="52" t="s">
        <v>129</v>
      </c>
      <c r="C17" s="52"/>
      <c r="D17" s="41">
        <f>'3-9-11消耗性生物资产'!K28</f>
        <v>0</v>
      </c>
      <c r="E17" s="41">
        <f>'3-9-11消耗性生物资产'!L28</f>
        <v>0</v>
      </c>
      <c r="F17" s="41">
        <f>'3-9-11消耗性生物资产'!O30</f>
        <v>0</v>
      </c>
      <c r="G17" s="41">
        <f t="shared" si="0"/>
        <v>0</v>
      </c>
      <c r="H17" s="41" t="str">
        <f t="shared" si="1"/>
        <v/>
      </c>
    </row>
    <row r="18" customHeight="1" spans="1:8">
      <c r="A18" s="38" t="s">
        <v>852</v>
      </c>
      <c r="B18" s="52" t="s">
        <v>130</v>
      </c>
      <c r="C18" s="52"/>
      <c r="D18" s="41">
        <f>'3-9-12合同履约成本'!Z28</f>
        <v>0</v>
      </c>
      <c r="E18" s="41"/>
      <c r="F18" s="41">
        <f>'3-9-12合同履约成本'!AC28</f>
        <v>0</v>
      </c>
      <c r="G18" s="41">
        <f t="shared" si="0"/>
        <v>0</v>
      </c>
      <c r="H18" s="41" t="str">
        <f t="shared" si="1"/>
        <v/>
      </c>
    </row>
    <row r="19" customHeight="1" spans="1:8">
      <c r="A19" s="38"/>
      <c r="B19" s="52"/>
      <c r="C19" s="52"/>
      <c r="D19" s="41"/>
      <c r="E19" s="41"/>
      <c r="F19" s="41"/>
      <c r="G19" s="41"/>
      <c r="H19" s="41"/>
    </row>
    <row r="20" customHeight="1" spans="1:8">
      <c r="A20" s="38"/>
      <c r="B20" s="52"/>
      <c r="C20" s="52"/>
      <c r="D20" s="41"/>
      <c r="E20" s="41"/>
      <c r="F20" s="41"/>
      <c r="G20" s="41"/>
      <c r="H20" s="41"/>
    </row>
    <row r="21" customHeight="1" spans="1:8">
      <c r="A21" s="38"/>
      <c r="B21" s="52"/>
      <c r="C21" s="52"/>
      <c r="D21" s="41"/>
      <c r="E21" s="41"/>
      <c r="F21" s="41"/>
      <c r="G21" s="41"/>
      <c r="H21" s="41"/>
    </row>
    <row r="22" customHeight="1" spans="1:8">
      <c r="A22" s="38"/>
      <c r="B22" s="52"/>
      <c r="C22" s="52"/>
      <c r="D22" s="41"/>
      <c r="E22" s="41"/>
      <c r="F22" s="41"/>
      <c r="G22" s="41"/>
      <c r="H22" s="41"/>
    </row>
    <row r="23" customHeight="1" spans="1:8">
      <c r="A23" s="38"/>
      <c r="B23" s="52"/>
      <c r="C23" s="52"/>
      <c r="D23" s="41"/>
      <c r="E23" s="41"/>
      <c r="F23" s="41"/>
      <c r="G23" s="41"/>
      <c r="H23" s="41"/>
    </row>
    <row r="24" customHeight="1" spans="1:8">
      <c r="A24" s="38"/>
      <c r="B24" s="52"/>
      <c r="C24" s="52"/>
      <c r="D24" s="41"/>
      <c r="E24" s="41"/>
      <c r="F24" s="41"/>
      <c r="G24" s="41"/>
      <c r="H24" s="41"/>
    </row>
    <row r="25" customHeight="1" spans="1:8">
      <c r="A25" s="42" t="s">
        <v>681</v>
      </c>
      <c r="B25" s="43"/>
      <c r="C25" s="88">
        <f>SUM(C7:C24)</f>
        <v>0</v>
      </c>
      <c r="D25" s="41">
        <f>SUM(D7:D24)</f>
        <v>0</v>
      </c>
      <c r="E25" s="41">
        <f>SUM(E7:E24)</f>
        <v>0</v>
      </c>
      <c r="F25" s="41">
        <f>SUM(F7:F24)</f>
        <v>0</v>
      </c>
      <c r="G25" s="41">
        <f>F25-D25+E25</f>
        <v>0</v>
      </c>
      <c r="H25" s="41" t="str">
        <f>IF(D25-E25=0,"",(F25-D25+E25)/(D25-E25)*100)</f>
        <v/>
      </c>
    </row>
    <row r="26" customHeight="1" spans="1:8">
      <c r="A26" s="42" t="s">
        <v>853</v>
      </c>
      <c r="B26" s="43"/>
      <c r="C26" s="43">
        <f>E25</f>
        <v>0</v>
      </c>
      <c r="D26" s="89">
        <f>E25</f>
        <v>0</v>
      </c>
      <c r="E26" s="89"/>
      <c r="F26" s="41"/>
      <c r="G26" s="41"/>
      <c r="H26" s="41"/>
    </row>
    <row r="27" customHeight="1" spans="1:8">
      <c r="A27" s="42" t="s">
        <v>683</v>
      </c>
      <c r="B27" s="43"/>
      <c r="C27" s="88">
        <f>C25-C26</f>
        <v>0</v>
      </c>
      <c r="D27" s="41">
        <f>D25-D26</f>
        <v>0</v>
      </c>
      <c r="E27" s="41"/>
      <c r="F27" s="41">
        <f>F25</f>
        <v>0</v>
      </c>
      <c r="G27" s="41">
        <f>F27-D27</f>
        <v>0</v>
      </c>
      <c r="H27" s="41" t="str">
        <f>IF(D27-E27=0,"",(F27-D27+E27)/(D27-E27)*100)</f>
        <v/>
      </c>
    </row>
    <row r="28" customHeight="1" spans="6:6">
      <c r="F28" s="3" t="str">
        <f>"评估人员："&amp;基本信息输入表!$Q$28</f>
        <v>评估人员：</v>
      </c>
    </row>
  </sheetData>
  <sheetProtection algorithmName="SHA-512" hashValue="+UNVYC/6NKxfFZeCL9p/Zrrtm2NHQciTFft5zeoyTDXeBSqXksUlo61QHDpgXo25dY7SsdOLmw1CjTuHwxdHNg==" saltValue="nENQPmxBqA1nk692gEbooA==" spinCount="100000" sheet="1" formatCells="0" formatColumns="0" formatRows="0" insertRows="0" insertHyperlinks="0" deleteColumns="0" deleteRows="0" sort="0" autoFilter="0" pivotTables="0"/>
  <mergeCells count="5">
    <mergeCell ref="A2:H2"/>
    <mergeCell ref="A3:H3"/>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fitToHeight="0" orientation="landscape"/>
  <headerFooter scaleWithDoc="0">
    <oddFooter>&amp;C&amp;"宋体,常规"&amp;10第&amp;"Arial Narrow,常规"&amp;P&amp;"宋体,常规"页，共&amp;"Arial Narrow,常规"&amp;N&amp;"宋体,常规"页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材料采购在途物资">
    <pageSetUpPr fitToPage="1"/>
  </sheetPr>
  <dimension ref="A1:P32"/>
  <sheetViews>
    <sheetView showGridLines="0" workbookViewId="0">
      <selection activeCell="I31" sqref="I31"/>
    </sheetView>
  </sheetViews>
  <sheetFormatPr defaultColWidth="9" defaultRowHeight="15.75" customHeight="1"/>
  <cols>
    <col min="1" max="1" width="5.5" style="3" customWidth="1"/>
    <col min="2" max="2" width="36" style="3" customWidth="1"/>
    <col min="3" max="3" width="7.7" style="3" customWidth="1"/>
    <col min="4" max="5" width="7.7" style="3" hidden="1" customWidth="1" outlineLevel="1"/>
    <col min="6" max="6" width="10.7" style="3" customWidth="1" collapsed="1"/>
    <col min="7" max="7" width="6.7" style="3" customWidth="1"/>
    <col min="8" max="8" width="7.2" style="3" customWidth="1"/>
    <col min="9" max="9" width="15" style="3" customWidth="1"/>
    <col min="10" max="10" width="8" style="3" customWidth="1"/>
    <col min="11" max="11" width="8.7" style="3" customWidth="1"/>
    <col min="12" max="12" width="9.7" style="3" customWidth="1"/>
    <col min="13" max="13" width="9" style="3" customWidth="1"/>
    <col min="14" max="14" width="13.2" style="3" customWidth="1"/>
    <col min="15" max="15" width="9" style="4"/>
    <col min="16" max="16" width="9" style="5"/>
    <col min="17" max="16384" width="9" style="3"/>
  </cols>
  <sheetData>
    <row r="1" customHeight="1" spans="1:16">
      <c r="A1" s="6" t="s">
        <v>333</v>
      </c>
      <c r="O1" s="4" t="str">
        <f t="array" ref="O1:P1">"请勿删除此列"</f>
        <v>请勿删除此列</v>
      </c>
      <c r="P1" s="5" t="str">
        <v>请勿删除此列</v>
      </c>
    </row>
    <row r="2" s="1" customFormat="1" ht="30" customHeight="1" spans="1:16">
      <c r="A2" s="7" t="s">
        <v>854</v>
      </c>
      <c r="B2" s="7"/>
      <c r="C2" s="7"/>
      <c r="D2" s="7"/>
      <c r="E2" s="7"/>
      <c r="F2" s="7"/>
      <c r="G2" s="7"/>
      <c r="H2" s="7"/>
      <c r="I2" s="7"/>
      <c r="J2" s="7"/>
      <c r="K2" s="7"/>
      <c r="L2" s="7"/>
      <c r="M2" s="7"/>
      <c r="N2" s="7"/>
      <c r="O2" s="4"/>
      <c r="P2" s="5"/>
    </row>
    <row r="3" customHeight="1" spans="1:14">
      <c r="A3" s="2" t="str">
        <f>"评估基准日："&amp;TEXT(基本信息输入表!M7,"yyyy年mm月dd日")</f>
        <v>评估基准日：2026年01月15日</v>
      </c>
      <c r="B3" s="2"/>
      <c r="C3" s="2"/>
      <c r="D3" s="2"/>
      <c r="E3" s="2"/>
      <c r="F3" s="2"/>
      <c r="G3" s="2"/>
      <c r="H3" s="2"/>
      <c r="I3" s="2"/>
      <c r="J3" s="2"/>
      <c r="K3" s="2"/>
      <c r="L3" s="2"/>
      <c r="M3" s="2"/>
      <c r="N3" s="2"/>
    </row>
    <row r="4" ht="14.25" customHeight="1" spans="1:16">
      <c r="A4" s="2"/>
      <c r="B4" s="2"/>
      <c r="C4" s="2"/>
      <c r="D4" s="2"/>
      <c r="E4" s="2"/>
      <c r="F4" s="2"/>
      <c r="G4" s="2"/>
      <c r="H4" s="2"/>
      <c r="I4" s="2"/>
      <c r="J4" s="2"/>
      <c r="K4" s="2"/>
      <c r="L4" s="2"/>
      <c r="M4" s="2"/>
      <c r="N4" s="8" t="s">
        <v>855</v>
      </c>
      <c r="P4" s="5" t="str">
        <f t="array" ref="P4:P8">""</f>
        <v/>
      </c>
    </row>
    <row r="5" customHeight="1" spans="1:16">
      <c r="A5" s="3" t="str">
        <f>基本信息输入表!K6&amp;"："&amp;基本信息输入表!M6</f>
        <v>被评估单位：中国石油集团工程技术研究院有限公司</v>
      </c>
      <c r="N5" s="8" t="str">
        <f>"金额单位："&amp;基本信息输入表!M10&amp;"元"</f>
        <v>金额单位：人民币元</v>
      </c>
      <c r="P5" s="5" t="str">
        <v/>
      </c>
    </row>
    <row r="6" s="2" customFormat="1" customHeight="1" spans="1:16">
      <c r="A6" s="37" t="s">
        <v>137</v>
      </c>
      <c r="B6" s="37" t="s">
        <v>856</v>
      </c>
      <c r="C6" s="54" t="s">
        <v>857</v>
      </c>
      <c r="D6" s="100" t="s">
        <v>656</v>
      </c>
      <c r="E6" s="101"/>
      <c r="F6" s="37" t="s">
        <v>158</v>
      </c>
      <c r="G6" s="37"/>
      <c r="H6" s="37"/>
      <c r="I6" s="111" t="s">
        <v>840</v>
      </c>
      <c r="J6" s="37" t="s">
        <v>159</v>
      </c>
      <c r="K6" s="37"/>
      <c r="L6" s="37"/>
      <c r="M6" s="37" t="s">
        <v>172</v>
      </c>
      <c r="N6" s="37" t="s">
        <v>142</v>
      </c>
      <c r="O6" s="4"/>
      <c r="P6" s="5" t="str">
        <v/>
      </c>
    </row>
    <row r="7" s="2" customFormat="1" customHeight="1" spans="1:16">
      <c r="A7" s="106"/>
      <c r="B7" s="269"/>
      <c r="C7" s="255"/>
      <c r="D7" s="506" t="s">
        <v>858</v>
      </c>
      <c r="E7" s="506" t="s">
        <v>859</v>
      </c>
      <c r="F7" s="108" t="s">
        <v>94</v>
      </c>
      <c r="G7" s="113" t="s">
        <v>860</v>
      </c>
      <c r="H7" s="113" t="s">
        <v>859</v>
      </c>
      <c r="I7" s="114"/>
      <c r="J7" s="108" t="s">
        <v>861</v>
      </c>
      <c r="K7" s="113" t="s">
        <v>862</v>
      </c>
      <c r="L7" s="113" t="s">
        <v>859</v>
      </c>
      <c r="M7" s="115"/>
      <c r="N7" s="107"/>
      <c r="O7" s="24" t="s">
        <v>738</v>
      </c>
      <c r="P7" s="5" t="str">
        <v/>
      </c>
    </row>
    <row r="8" spans="1:16">
      <c r="A8" s="14" t="str">
        <f>IF(B8="","",ROW()-7)</f>
        <v/>
      </c>
      <c r="B8" s="15"/>
      <c r="C8" s="523"/>
      <c r="D8" s="17"/>
      <c r="E8" s="17"/>
      <c r="F8" s="17"/>
      <c r="G8" s="17"/>
      <c r="H8" s="17"/>
      <c r="I8" s="17"/>
      <c r="J8" s="17"/>
      <c r="K8" s="17"/>
      <c r="L8" s="17">
        <f>J8*K8</f>
        <v>0</v>
      </c>
      <c r="M8" s="17" t="str">
        <f>IF(H8=0,"",(L8-H8)/H8*100)</f>
        <v/>
      </c>
      <c r="N8" s="15"/>
      <c r="O8" s="24" t="s">
        <v>739</v>
      </c>
      <c r="P8" s="5" t="str">
        <v/>
      </c>
    </row>
    <row r="9" spans="1:15">
      <c r="A9" s="14" t="str">
        <f t="shared" ref="A9:A27" si="0">IF(B9="","",ROW()-7)</f>
        <v/>
      </c>
      <c r="B9" s="15"/>
      <c r="C9" s="523"/>
      <c r="D9" s="17"/>
      <c r="E9" s="17"/>
      <c r="F9" s="17"/>
      <c r="G9" s="17"/>
      <c r="H9" s="17"/>
      <c r="I9" s="17"/>
      <c r="J9" s="17"/>
      <c r="K9" s="17"/>
      <c r="L9" s="17">
        <f t="shared" ref="L9:L27" si="1">J9*K9</f>
        <v>0</v>
      </c>
      <c r="M9" s="17" t="str">
        <f t="shared" ref="M9:M30" si="2">IF(H9=0,"",(L9-H9)/H9*100)</f>
        <v/>
      </c>
      <c r="N9" s="15"/>
      <c r="O9" s="24" t="s">
        <v>740</v>
      </c>
    </row>
    <row r="10" spans="1:15">
      <c r="A10" s="14" t="str">
        <f t="shared" si="0"/>
        <v/>
      </c>
      <c r="B10" s="15"/>
      <c r="C10" s="523"/>
      <c r="D10" s="17"/>
      <c r="E10" s="17"/>
      <c r="F10" s="17"/>
      <c r="G10" s="17"/>
      <c r="H10" s="17"/>
      <c r="I10" s="17"/>
      <c r="J10" s="17"/>
      <c r="K10" s="17"/>
      <c r="L10" s="17">
        <f t="shared" si="1"/>
        <v>0</v>
      </c>
      <c r="M10" s="17" t="str">
        <f t="shared" si="2"/>
        <v/>
      </c>
      <c r="N10" s="15"/>
      <c r="O10" s="24" t="s">
        <v>741</v>
      </c>
    </row>
    <row r="11" spans="1:15">
      <c r="A11" s="14" t="str">
        <f t="shared" si="0"/>
        <v/>
      </c>
      <c r="B11" s="15"/>
      <c r="C11" s="523"/>
      <c r="D11" s="17"/>
      <c r="E11" s="17"/>
      <c r="F11" s="17"/>
      <c r="G11" s="17"/>
      <c r="H11" s="17"/>
      <c r="I11" s="17"/>
      <c r="J11" s="17"/>
      <c r="K11" s="17"/>
      <c r="L11" s="17">
        <f t="shared" si="1"/>
        <v>0</v>
      </c>
      <c r="M11" s="17" t="str">
        <f t="shared" si="2"/>
        <v/>
      </c>
      <c r="N11" s="15"/>
      <c r="O11" s="24" t="s">
        <v>742</v>
      </c>
    </row>
    <row r="12" spans="1:15">
      <c r="A12" s="14" t="str">
        <f t="shared" si="0"/>
        <v/>
      </c>
      <c r="B12" s="15"/>
      <c r="C12" s="523"/>
      <c r="D12" s="17"/>
      <c r="E12" s="17"/>
      <c r="F12" s="17"/>
      <c r="G12" s="17"/>
      <c r="H12" s="17"/>
      <c r="I12" s="17"/>
      <c r="J12" s="17"/>
      <c r="K12" s="17"/>
      <c r="L12" s="17">
        <f t="shared" si="1"/>
        <v>0</v>
      </c>
      <c r="M12" s="17" t="str">
        <f t="shared" si="2"/>
        <v/>
      </c>
      <c r="N12" s="15"/>
      <c r="O12" s="24" t="s">
        <v>743</v>
      </c>
    </row>
    <row r="13" spans="1:15">
      <c r="A13" s="14" t="str">
        <f t="shared" si="0"/>
        <v/>
      </c>
      <c r="B13" s="15"/>
      <c r="C13" s="523"/>
      <c r="D13" s="17"/>
      <c r="E13" s="17"/>
      <c r="F13" s="17"/>
      <c r="G13" s="17"/>
      <c r="H13" s="17"/>
      <c r="I13" s="17"/>
      <c r="J13" s="17"/>
      <c r="K13" s="17"/>
      <c r="L13" s="17">
        <f t="shared" si="1"/>
        <v>0</v>
      </c>
      <c r="M13" s="17" t="str">
        <f t="shared" si="2"/>
        <v/>
      </c>
      <c r="N13" s="15"/>
      <c r="O13" s="24" t="s">
        <v>744</v>
      </c>
    </row>
    <row r="14" spans="1:15">
      <c r="A14" s="14" t="str">
        <f t="shared" si="0"/>
        <v/>
      </c>
      <c r="B14" s="15"/>
      <c r="C14" s="523"/>
      <c r="D14" s="17"/>
      <c r="E14" s="17"/>
      <c r="F14" s="17"/>
      <c r="G14" s="17"/>
      <c r="H14" s="17"/>
      <c r="I14" s="17"/>
      <c r="J14" s="17"/>
      <c r="K14" s="17"/>
      <c r="L14" s="17">
        <f t="shared" si="1"/>
        <v>0</v>
      </c>
      <c r="M14" s="17" t="str">
        <f t="shared" si="2"/>
        <v/>
      </c>
      <c r="N14" s="15"/>
      <c r="O14" s="24" t="s">
        <v>745</v>
      </c>
    </row>
    <row r="15" spans="1:15">
      <c r="A15" s="14" t="str">
        <f t="shared" si="0"/>
        <v/>
      </c>
      <c r="B15" s="15"/>
      <c r="C15" s="523"/>
      <c r="D15" s="17"/>
      <c r="E15" s="17"/>
      <c r="F15" s="17"/>
      <c r="G15" s="17"/>
      <c r="H15" s="17"/>
      <c r="I15" s="17"/>
      <c r="J15" s="17"/>
      <c r="K15" s="17"/>
      <c r="L15" s="17">
        <f t="shared" si="1"/>
        <v>0</v>
      </c>
      <c r="M15" s="17" t="str">
        <f t="shared" si="2"/>
        <v/>
      </c>
      <c r="N15" s="15"/>
      <c r="O15" s="24" t="s">
        <v>746</v>
      </c>
    </row>
    <row r="16" spans="1:15">
      <c r="A16" s="14" t="str">
        <f t="shared" si="0"/>
        <v/>
      </c>
      <c r="B16" s="15"/>
      <c r="C16" s="523"/>
      <c r="D16" s="17"/>
      <c r="E16" s="17"/>
      <c r="F16" s="17"/>
      <c r="G16" s="17"/>
      <c r="H16" s="17"/>
      <c r="I16" s="17"/>
      <c r="J16" s="17"/>
      <c r="K16" s="17"/>
      <c r="L16" s="17">
        <f t="shared" si="1"/>
        <v>0</v>
      </c>
      <c r="M16" s="17" t="str">
        <f t="shared" si="2"/>
        <v/>
      </c>
      <c r="N16" s="15"/>
      <c r="O16" s="24" t="s">
        <v>747</v>
      </c>
    </row>
    <row r="17" spans="1:15">
      <c r="A17" s="14" t="str">
        <f t="shared" si="0"/>
        <v/>
      </c>
      <c r="B17" s="15"/>
      <c r="C17" s="523"/>
      <c r="D17" s="17"/>
      <c r="E17" s="17"/>
      <c r="F17" s="17"/>
      <c r="G17" s="17"/>
      <c r="H17" s="17"/>
      <c r="I17" s="17"/>
      <c r="J17" s="17"/>
      <c r="K17" s="17"/>
      <c r="L17" s="17">
        <f t="shared" si="1"/>
        <v>0</v>
      </c>
      <c r="M17" s="17" t="str">
        <f t="shared" si="2"/>
        <v/>
      </c>
      <c r="N17" s="15"/>
      <c r="O17" s="24" t="s">
        <v>748</v>
      </c>
    </row>
    <row r="18" spans="1:15">
      <c r="A18" s="14" t="str">
        <f t="shared" si="0"/>
        <v/>
      </c>
      <c r="B18" s="15"/>
      <c r="C18" s="523"/>
      <c r="D18" s="17"/>
      <c r="E18" s="17"/>
      <c r="F18" s="17"/>
      <c r="G18" s="17"/>
      <c r="H18" s="17"/>
      <c r="I18" s="17"/>
      <c r="J18" s="17"/>
      <c r="K18" s="17"/>
      <c r="L18" s="17">
        <f t="shared" si="1"/>
        <v>0</v>
      </c>
      <c r="M18" s="17" t="str">
        <f t="shared" si="2"/>
        <v/>
      </c>
      <c r="N18" s="15"/>
      <c r="O18" s="24" t="s">
        <v>749</v>
      </c>
    </row>
    <row r="19" spans="1:15">
      <c r="A19" s="14" t="str">
        <f t="shared" si="0"/>
        <v/>
      </c>
      <c r="B19" s="15"/>
      <c r="C19" s="523"/>
      <c r="D19" s="17"/>
      <c r="E19" s="17"/>
      <c r="F19" s="17"/>
      <c r="G19" s="17"/>
      <c r="H19" s="17"/>
      <c r="I19" s="17"/>
      <c r="J19" s="17"/>
      <c r="K19" s="17"/>
      <c r="L19" s="17">
        <f t="shared" si="1"/>
        <v>0</v>
      </c>
      <c r="M19" s="17" t="str">
        <f t="shared" si="2"/>
        <v/>
      </c>
      <c r="N19" s="15"/>
      <c r="O19" s="24" t="s">
        <v>750</v>
      </c>
    </row>
    <row r="20" spans="1:15">
      <c r="A20" s="14" t="str">
        <f t="shared" si="0"/>
        <v/>
      </c>
      <c r="B20" s="15"/>
      <c r="C20" s="523"/>
      <c r="D20" s="17"/>
      <c r="E20" s="17"/>
      <c r="F20" s="17"/>
      <c r="G20" s="17"/>
      <c r="H20" s="17"/>
      <c r="I20" s="17"/>
      <c r="J20" s="17"/>
      <c r="K20" s="17"/>
      <c r="L20" s="17">
        <f t="shared" si="1"/>
        <v>0</v>
      </c>
      <c r="M20" s="17" t="str">
        <f t="shared" si="2"/>
        <v/>
      </c>
      <c r="N20" s="15"/>
      <c r="O20" s="24" t="s">
        <v>751</v>
      </c>
    </row>
    <row r="21" spans="1:15">
      <c r="A21" s="14" t="str">
        <f t="shared" si="0"/>
        <v/>
      </c>
      <c r="B21" s="15"/>
      <c r="C21" s="523"/>
      <c r="D21" s="17"/>
      <c r="E21" s="17"/>
      <c r="F21" s="17"/>
      <c r="G21" s="17"/>
      <c r="H21" s="17"/>
      <c r="I21" s="17"/>
      <c r="J21" s="17"/>
      <c r="K21" s="17"/>
      <c r="L21" s="17">
        <f t="shared" si="1"/>
        <v>0</v>
      </c>
      <c r="M21" s="17" t="str">
        <f t="shared" si="2"/>
        <v/>
      </c>
      <c r="N21" s="15"/>
      <c r="O21" s="24" t="s">
        <v>752</v>
      </c>
    </row>
    <row r="22" spans="1:15">
      <c r="A22" s="14" t="str">
        <f t="shared" si="0"/>
        <v/>
      </c>
      <c r="B22" s="15"/>
      <c r="C22" s="523"/>
      <c r="D22" s="17"/>
      <c r="E22" s="17"/>
      <c r="F22" s="17"/>
      <c r="G22" s="17"/>
      <c r="H22" s="17"/>
      <c r="I22" s="17"/>
      <c r="J22" s="17"/>
      <c r="K22" s="17"/>
      <c r="L22" s="17">
        <f t="shared" si="1"/>
        <v>0</v>
      </c>
      <c r="M22" s="17" t="str">
        <f t="shared" si="2"/>
        <v/>
      </c>
      <c r="N22" s="15"/>
      <c r="O22" s="24" t="s">
        <v>753</v>
      </c>
    </row>
    <row r="23" spans="1:15">
      <c r="A23" s="14" t="str">
        <f t="shared" si="0"/>
        <v/>
      </c>
      <c r="B23" s="15"/>
      <c r="C23" s="523"/>
      <c r="D23" s="17"/>
      <c r="E23" s="17"/>
      <c r="F23" s="17"/>
      <c r="G23" s="17"/>
      <c r="H23" s="17"/>
      <c r="I23" s="17"/>
      <c r="J23" s="17"/>
      <c r="K23" s="17"/>
      <c r="L23" s="17">
        <f t="shared" si="1"/>
        <v>0</v>
      </c>
      <c r="M23" s="17" t="str">
        <f t="shared" si="2"/>
        <v/>
      </c>
      <c r="N23" s="15"/>
      <c r="O23" s="24" t="s">
        <v>754</v>
      </c>
    </row>
    <row r="24" spans="1:15">
      <c r="A24" s="14" t="str">
        <f t="shared" si="0"/>
        <v/>
      </c>
      <c r="B24" s="15"/>
      <c r="C24" s="523"/>
      <c r="D24" s="17"/>
      <c r="E24" s="17"/>
      <c r="F24" s="17"/>
      <c r="G24" s="17"/>
      <c r="H24" s="17"/>
      <c r="I24" s="17"/>
      <c r="J24" s="17"/>
      <c r="K24" s="17"/>
      <c r="L24" s="17">
        <f t="shared" si="1"/>
        <v>0</v>
      </c>
      <c r="M24" s="17" t="str">
        <f t="shared" si="2"/>
        <v/>
      </c>
      <c r="N24" s="15"/>
      <c r="O24" s="24" t="s">
        <v>755</v>
      </c>
    </row>
    <row r="25" spans="1:15">
      <c r="A25" s="14" t="str">
        <f t="shared" si="0"/>
        <v/>
      </c>
      <c r="B25" s="15"/>
      <c r="C25" s="523"/>
      <c r="D25" s="17"/>
      <c r="E25" s="17"/>
      <c r="F25" s="17"/>
      <c r="G25" s="17"/>
      <c r="H25" s="17"/>
      <c r="I25" s="17"/>
      <c r="J25" s="17"/>
      <c r="K25" s="17"/>
      <c r="L25" s="17">
        <f t="shared" si="1"/>
        <v>0</v>
      </c>
      <c r="M25" s="17" t="str">
        <f t="shared" si="2"/>
        <v/>
      </c>
      <c r="N25" s="15"/>
      <c r="O25" s="24" t="s">
        <v>756</v>
      </c>
    </row>
    <row r="26" spans="1:15">
      <c r="A26" s="14" t="str">
        <f t="shared" si="0"/>
        <v/>
      </c>
      <c r="B26" s="15"/>
      <c r="C26" s="523"/>
      <c r="D26" s="17"/>
      <c r="E26" s="17"/>
      <c r="F26" s="17"/>
      <c r="G26" s="17"/>
      <c r="H26" s="17"/>
      <c r="I26" s="17"/>
      <c r="J26" s="17"/>
      <c r="K26" s="17"/>
      <c r="L26" s="17">
        <f t="shared" si="1"/>
        <v>0</v>
      </c>
      <c r="M26" s="17" t="str">
        <f t="shared" si="2"/>
        <v/>
      </c>
      <c r="N26" s="15"/>
      <c r="O26" s="24" t="s">
        <v>757</v>
      </c>
    </row>
    <row r="27" spans="1:16">
      <c r="A27" s="14" t="str">
        <f t="shared" si="0"/>
        <v/>
      </c>
      <c r="B27" s="15"/>
      <c r="C27" s="523"/>
      <c r="D27" s="17"/>
      <c r="E27" s="17"/>
      <c r="F27" s="17"/>
      <c r="G27" s="17"/>
      <c r="H27" s="17"/>
      <c r="I27" s="17"/>
      <c r="J27" s="17"/>
      <c r="K27" s="17"/>
      <c r="L27" s="17">
        <f t="shared" si="1"/>
        <v>0</v>
      </c>
      <c r="M27" s="17" t="str">
        <f t="shared" si="2"/>
        <v/>
      </c>
      <c r="N27" s="15"/>
      <c r="O27" s="24" t="s">
        <v>758</v>
      </c>
      <c r="P27" s="5" t="str">
        <f t="array" ref="P27:P32">""</f>
        <v/>
      </c>
    </row>
    <row r="28" spans="1:16">
      <c r="A28" s="56" t="s">
        <v>863</v>
      </c>
      <c r="B28" s="15"/>
      <c r="C28" s="15"/>
      <c r="D28" s="17"/>
      <c r="E28" s="17">
        <f t="shared" ref="E28" si="3">SUM(E8:E27)</f>
        <v>0</v>
      </c>
      <c r="F28" s="17"/>
      <c r="G28" s="17"/>
      <c r="H28" s="17">
        <f>SUM(H8:H27)</f>
        <v>0</v>
      </c>
      <c r="I28" s="17">
        <f>SUM(I8:I27)</f>
        <v>0</v>
      </c>
      <c r="J28" s="17"/>
      <c r="K28" s="17"/>
      <c r="L28" s="17">
        <f>SUM(L8:L27)</f>
        <v>0</v>
      </c>
      <c r="M28" s="17" t="str">
        <f t="shared" si="2"/>
        <v/>
      </c>
      <c r="N28" s="15"/>
      <c r="P28" s="5" t="str">
        <v/>
      </c>
    </row>
    <row r="29" spans="1:16">
      <c r="A29" s="56" t="s">
        <v>864</v>
      </c>
      <c r="B29" s="15"/>
      <c r="C29" s="15"/>
      <c r="D29" s="17"/>
      <c r="E29" s="17">
        <f>I28</f>
        <v>0</v>
      </c>
      <c r="F29" s="17"/>
      <c r="G29" s="17"/>
      <c r="H29" s="17">
        <f>I28</f>
        <v>0</v>
      </c>
      <c r="I29" s="17"/>
      <c r="J29" s="17"/>
      <c r="K29" s="17"/>
      <c r="L29" s="17"/>
      <c r="M29" s="17"/>
      <c r="N29" s="15"/>
      <c r="P29" s="5" t="str">
        <v/>
      </c>
    </row>
    <row r="30" customHeight="1" spans="1:16">
      <c r="A30" s="18" t="s">
        <v>865</v>
      </c>
      <c r="B30" s="70"/>
      <c r="C30" s="19"/>
      <c r="D30" s="17"/>
      <c r="E30" s="17">
        <f>E28-E29</f>
        <v>0</v>
      </c>
      <c r="F30" s="17"/>
      <c r="G30" s="17"/>
      <c r="H30" s="17">
        <f t="shared" ref="H30:L30" si="4">H28-H29</f>
        <v>0</v>
      </c>
      <c r="I30" s="17"/>
      <c r="J30" s="17"/>
      <c r="K30" s="17"/>
      <c r="L30" s="17">
        <f t="shared" si="4"/>
        <v>0</v>
      </c>
      <c r="M30" s="17" t="str">
        <f t="shared" si="2"/>
        <v/>
      </c>
      <c r="N30" s="21"/>
      <c r="P30" s="5" t="str">
        <v/>
      </c>
    </row>
    <row r="31" customHeight="1" spans="1:16">
      <c r="A31" s="3" t="str">
        <f>基本信息输入表!$K$6&amp;"填表人："&amp;基本信息输入表!$M$29</f>
        <v>被评估单位填表人：</v>
      </c>
      <c r="L31" s="3" t="str">
        <f>"评估人员："&amp;基本信息输入表!$Q$29</f>
        <v>评估人员：</v>
      </c>
      <c r="P31" s="5" t="str">
        <v/>
      </c>
    </row>
    <row r="32" customHeight="1" spans="1:16">
      <c r="A32" s="3" t="str">
        <f>"填表日期："&amp;YEAR(基本信息输入表!$O$29)&amp;"年"&amp;MONTH(基本信息输入表!$O$29)&amp;"月"&amp;DAY(基本信息输入表!$O$29)&amp;"日"</f>
        <v>填表日期：1900年1月0日</v>
      </c>
      <c r="P32" s="5" t="str">
        <v/>
      </c>
    </row>
  </sheetData>
  <mergeCells count="14">
    <mergeCell ref="A2:N2"/>
    <mergeCell ref="A3:N3"/>
    <mergeCell ref="D6:E6"/>
    <mergeCell ref="F6:H6"/>
    <mergeCell ref="J6:L6"/>
    <mergeCell ref="A28:C28"/>
    <mergeCell ref="A29:C29"/>
    <mergeCell ref="A30:C30"/>
    <mergeCell ref="A6:A7"/>
    <mergeCell ref="B6:B7"/>
    <mergeCell ref="C6:C7"/>
    <mergeCell ref="I6:I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4" fitToHeight="0" orientation="landscape"/>
  <headerFooter scaleWithDoc="0">
    <oddFooter>&amp;C&amp;"宋体,常规"&amp;10第&amp;"Arial Narrow,常规"&amp;P&amp;"宋体,常规"页，共&amp;"Arial Narrow,常规"&amp;N&amp;"宋体,常规"页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原材料">
    <pageSetUpPr fitToPage="1"/>
  </sheetPr>
  <dimension ref="A1:S32"/>
  <sheetViews>
    <sheetView showGridLines="0" topLeftCell="A4" workbookViewId="0">
      <selection activeCell="I31" sqref="I31"/>
    </sheetView>
  </sheetViews>
  <sheetFormatPr defaultColWidth="9" defaultRowHeight="15.75" customHeight="1"/>
  <cols>
    <col min="1" max="1" width="4.7" style="2" customWidth="1"/>
    <col min="2" max="2" width="15.7" style="3" customWidth="1"/>
    <col min="3" max="3" width="8" style="3" customWidth="1"/>
    <col min="4" max="6" width="8" style="3" hidden="1" customWidth="1" outlineLevel="1"/>
    <col min="7" max="7" width="4.7" style="415" customWidth="1" collapsed="1"/>
    <col min="8" max="8" width="5.5" style="415" customWidth="1"/>
    <col min="9" max="9" width="5.7" style="415" customWidth="1"/>
    <col min="10" max="10" width="18.5" style="415" customWidth="1"/>
    <col min="11" max="11" width="8" style="521" customWidth="1"/>
    <col min="12" max="12" width="13.2" style="415" customWidth="1"/>
    <col min="13" max="13" width="8" style="3" customWidth="1"/>
    <col min="14" max="14" width="8.7" style="3" customWidth="1"/>
    <col min="15" max="15" width="5.7" style="3" customWidth="1"/>
    <col min="16" max="16" width="7.7" style="3" customWidth="1"/>
    <col min="17" max="17" width="16.7" style="3" customWidth="1"/>
    <col min="18" max="18" width="8.5" style="5" customWidth="1"/>
    <col min="19" max="19" width="9" style="5"/>
    <col min="20" max="16384" width="9" style="3"/>
  </cols>
  <sheetData>
    <row r="1" customHeight="1" spans="1:19">
      <c r="A1" s="6" t="s">
        <v>333</v>
      </c>
      <c r="R1" s="5" t="str">
        <f t="array" ref="R1:S1">"请勿删除此列"</f>
        <v>请勿删除此列</v>
      </c>
      <c r="S1" s="5" t="str">
        <v>请勿删除此列</v>
      </c>
    </row>
    <row r="2" s="1" customFormat="1" ht="30" customHeight="1" spans="1:19">
      <c r="A2" s="7" t="s">
        <v>866</v>
      </c>
      <c r="B2" s="7"/>
      <c r="C2" s="7"/>
      <c r="D2" s="7"/>
      <c r="E2" s="7"/>
      <c r="F2" s="7"/>
      <c r="G2" s="7"/>
      <c r="H2" s="7"/>
      <c r="I2" s="7"/>
      <c r="J2" s="7"/>
      <c r="K2" s="7"/>
      <c r="L2" s="7"/>
      <c r="M2" s="7"/>
      <c r="N2" s="7"/>
      <c r="O2" s="7"/>
      <c r="P2" s="7"/>
      <c r="Q2" s="7"/>
      <c r="R2" s="23"/>
      <c r="S2" s="23"/>
    </row>
    <row r="3" customHeight="1" spans="1:17">
      <c r="A3" s="2" t="str">
        <f>"评估基准日："&amp;TEXT(基本信息输入表!M7,"yyyy年mm月dd日")</f>
        <v>评估基准日：2026年01月15日</v>
      </c>
      <c r="B3" s="2"/>
      <c r="C3" s="2"/>
      <c r="D3" s="2"/>
      <c r="E3" s="2"/>
      <c r="F3" s="2"/>
      <c r="G3" s="2"/>
      <c r="H3" s="2"/>
      <c r="I3" s="2"/>
      <c r="J3" s="2"/>
      <c r="K3" s="2"/>
      <c r="L3" s="2"/>
      <c r="M3" s="2"/>
      <c r="N3" s="2"/>
      <c r="O3" s="2"/>
      <c r="P3" s="2"/>
      <c r="Q3" s="2"/>
    </row>
    <row r="4" ht="14.25" customHeight="1" spans="2:19">
      <c r="B4" s="2"/>
      <c r="C4" s="2"/>
      <c r="D4" s="2"/>
      <c r="E4" s="2"/>
      <c r="F4" s="2"/>
      <c r="G4" s="2"/>
      <c r="H4" s="2"/>
      <c r="I4" s="2"/>
      <c r="J4" s="2"/>
      <c r="K4" s="46"/>
      <c r="L4" s="2"/>
      <c r="M4" s="2"/>
      <c r="N4" s="2"/>
      <c r="O4" s="2"/>
      <c r="P4" s="2"/>
      <c r="Q4" s="8" t="s">
        <v>867</v>
      </c>
      <c r="S4" s="5" t="str">
        <f t="array" ref="S4:S8">""</f>
        <v/>
      </c>
    </row>
    <row r="5" customHeight="1" spans="1:19">
      <c r="A5" s="3" t="str">
        <f>基本信息输入表!K6&amp;"："&amp;基本信息输入表!M6</f>
        <v>被评估单位：中国石油集团工程技术研究院有限公司</v>
      </c>
      <c r="Q5" s="8" t="str">
        <f>"金额单位："&amp;基本信息输入表!M10&amp;"元"</f>
        <v>金额单位：人民币元</v>
      </c>
      <c r="S5" s="5" t="str">
        <v/>
      </c>
    </row>
    <row r="6" s="2" customFormat="1" customHeight="1" spans="1:19">
      <c r="A6" s="37" t="s">
        <v>137</v>
      </c>
      <c r="B6" s="37" t="s">
        <v>856</v>
      </c>
      <c r="C6" s="54" t="s">
        <v>857</v>
      </c>
      <c r="D6" s="54" t="s">
        <v>868</v>
      </c>
      <c r="E6" s="100" t="s">
        <v>656</v>
      </c>
      <c r="F6" s="101"/>
      <c r="G6" s="37" t="s">
        <v>158</v>
      </c>
      <c r="H6" s="37"/>
      <c r="I6" s="37"/>
      <c r="J6" s="111" t="s">
        <v>840</v>
      </c>
      <c r="K6" s="518" t="s">
        <v>869</v>
      </c>
      <c r="L6" s="57" t="s">
        <v>870</v>
      </c>
      <c r="M6" s="37" t="s">
        <v>159</v>
      </c>
      <c r="N6" s="37"/>
      <c r="O6" s="37"/>
      <c r="P6" s="37" t="s">
        <v>172</v>
      </c>
      <c r="Q6" s="37" t="s">
        <v>142</v>
      </c>
      <c r="R6" s="4"/>
      <c r="S6" s="4" t="str">
        <v/>
      </c>
    </row>
    <row r="7" s="2" customFormat="1" customHeight="1" spans="1:19">
      <c r="A7" s="106"/>
      <c r="B7" s="107"/>
      <c r="C7" s="342"/>
      <c r="D7" s="342"/>
      <c r="E7" s="94" t="s">
        <v>858</v>
      </c>
      <c r="F7" s="94" t="s">
        <v>859</v>
      </c>
      <c r="G7" s="108" t="s">
        <v>94</v>
      </c>
      <c r="H7" s="113" t="s">
        <v>860</v>
      </c>
      <c r="I7" s="113" t="s">
        <v>859</v>
      </c>
      <c r="J7" s="114"/>
      <c r="K7" s="184"/>
      <c r="L7" s="280"/>
      <c r="M7" s="108" t="s">
        <v>861</v>
      </c>
      <c r="N7" s="113" t="s">
        <v>862</v>
      </c>
      <c r="O7" s="113" t="s">
        <v>859</v>
      </c>
      <c r="P7" s="115"/>
      <c r="Q7" s="107"/>
      <c r="R7" s="24" t="s">
        <v>738</v>
      </c>
      <c r="S7" s="4" t="str">
        <v/>
      </c>
    </row>
    <row r="8" s="2" customFormat="1" ht="12.75" spans="1:19">
      <c r="A8" s="14" t="str">
        <f>IF(B8="","",ROW()-7)</f>
        <v/>
      </c>
      <c r="B8" s="15"/>
      <c r="C8" s="15"/>
      <c r="D8" s="15"/>
      <c r="E8" s="17"/>
      <c r="F8" s="17"/>
      <c r="G8" s="17"/>
      <c r="H8" s="17"/>
      <c r="I8" s="17"/>
      <c r="J8" s="17"/>
      <c r="K8" s="522"/>
      <c r="L8" s="17"/>
      <c r="M8" s="17"/>
      <c r="N8" s="17"/>
      <c r="O8" s="17">
        <f>M8*N8</f>
        <v>0</v>
      </c>
      <c r="P8" s="17" t="str">
        <f t="shared" ref="P8:P30" si="0">IF(I8-J8=0,"",(O8-I8+J8)/(I8-J8)*100)</f>
        <v/>
      </c>
      <c r="Q8" s="15"/>
      <c r="R8" s="24" t="s">
        <v>739</v>
      </c>
      <c r="S8" s="4" t="str">
        <v/>
      </c>
    </row>
    <row r="9" s="2" customFormat="1" ht="12.75" spans="1:19">
      <c r="A9" s="14" t="str">
        <f t="shared" ref="A9:A27" si="1">IF(B9="","",ROW()-7)</f>
        <v/>
      </c>
      <c r="B9" s="15"/>
      <c r="C9" s="15"/>
      <c r="D9" s="15"/>
      <c r="E9" s="17"/>
      <c r="F9" s="17"/>
      <c r="G9" s="17"/>
      <c r="H9" s="17"/>
      <c r="I9" s="17"/>
      <c r="J9" s="17"/>
      <c r="K9" s="522"/>
      <c r="L9" s="17"/>
      <c r="M9" s="17"/>
      <c r="N9" s="17"/>
      <c r="O9" s="17">
        <f t="shared" ref="O9:O27" si="2">M9*N9</f>
        <v>0</v>
      </c>
      <c r="P9" s="17" t="str">
        <f t="shared" si="0"/>
        <v/>
      </c>
      <c r="Q9" s="15"/>
      <c r="R9" s="24" t="s">
        <v>740</v>
      </c>
      <c r="S9" s="4"/>
    </row>
    <row r="10" s="2" customFormat="1" ht="12.75" spans="1:19">
      <c r="A10" s="14" t="str">
        <f t="shared" si="1"/>
        <v/>
      </c>
      <c r="B10" s="15"/>
      <c r="C10" s="15"/>
      <c r="D10" s="15"/>
      <c r="E10" s="17"/>
      <c r="F10" s="17"/>
      <c r="G10" s="17"/>
      <c r="H10" s="17"/>
      <c r="I10" s="17"/>
      <c r="J10" s="17"/>
      <c r="K10" s="522"/>
      <c r="L10" s="17"/>
      <c r="M10" s="17"/>
      <c r="N10" s="17"/>
      <c r="O10" s="17">
        <f t="shared" si="2"/>
        <v>0</v>
      </c>
      <c r="P10" s="17" t="str">
        <f t="shared" si="0"/>
        <v/>
      </c>
      <c r="Q10" s="15"/>
      <c r="R10" s="24" t="s">
        <v>741</v>
      </c>
      <c r="S10" s="4"/>
    </row>
    <row r="11" s="2" customFormat="1" ht="12.75" spans="1:19">
      <c r="A11" s="14" t="str">
        <f t="shared" si="1"/>
        <v/>
      </c>
      <c r="B11" s="15"/>
      <c r="C11" s="15"/>
      <c r="D11" s="15"/>
      <c r="E11" s="17"/>
      <c r="F11" s="17"/>
      <c r="G11" s="17"/>
      <c r="H11" s="17"/>
      <c r="I11" s="17"/>
      <c r="J11" s="17"/>
      <c r="K11" s="522"/>
      <c r="L11" s="17"/>
      <c r="M11" s="17"/>
      <c r="N11" s="17"/>
      <c r="O11" s="17">
        <f t="shared" si="2"/>
        <v>0</v>
      </c>
      <c r="P11" s="17" t="str">
        <f t="shared" si="0"/>
        <v/>
      </c>
      <c r="Q11" s="15"/>
      <c r="R11" s="24" t="s">
        <v>742</v>
      </c>
      <c r="S11" s="4"/>
    </row>
    <row r="12" s="2" customFormat="1" ht="12.75" spans="1:19">
      <c r="A12" s="14" t="str">
        <f t="shared" si="1"/>
        <v/>
      </c>
      <c r="B12" s="15"/>
      <c r="C12" s="15"/>
      <c r="D12" s="15"/>
      <c r="E12" s="17"/>
      <c r="F12" s="17"/>
      <c r="G12" s="17"/>
      <c r="H12" s="17"/>
      <c r="I12" s="17"/>
      <c r="J12" s="17"/>
      <c r="K12" s="522"/>
      <c r="L12" s="17"/>
      <c r="M12" s="17"/>
      <c r="N12" s="17"/>
      <c r="O12" s="17">
        <f t="shared" si="2"/>
        <v>0</v>
      </c>
      <c r="P12" s="17" t="str">
        <f t="shared" si="0"/>
        <v/>
      </c>
      <c r="Q12" s="15"/>
      <c r="R12" s="24" t="s">
        <v>743</v>
      </c>
      <c r="S12" s="4"/>
    </row>
    <row r="13" s="2" customFormat="1" ht="12.75" spans="1:19">
      <c r="A13" s="14" t="str">
        <f t="shared" si="1"/>
        <v/>
      </c>
      <c r="B13" s="15"/>
      <c r="C13" s="15"/>
      <c r="D13" s="15"/>
      <c r="E13" s="17"/>
      <c r="F13" s="17"/>
      <c r="G13" s="17"/>
      <c r="H13" s="17"/>
      <c r="I13" s="17"/>
      <c r="J13" s="17"/>
      <c r="K13" s="522"/>
      <c r="L13" s="17"/>
      <c r="M13" s="17"/>
      <c r="N13" s="17"/>
      <c r="O13" s="17">
        <f t="shared" si="2"/>
        <v>0</v>
      </c>
      <c r="P13" s="17" t="str">
        <f t="shared" si="0"/>
        <v/>
      </c>
      <c r="Q13" s="15"/>
      <c r="R13" s="24" t="s">
        <v>744</v>
      </c>
      <c r="S13" s="4"/>
    </row>
    <row r="14" s="2" customFormat="1" ht="12.75" spans="1:19">
      <c r="A14" s="14" t="str">
        <f t="shared" si="1"/>
        <v/>
      </c>
      <c r="B14" s="15"/>
      <c r="C14" s="15"/>
      <c r="D14" s="15"/>
      <c r="E14" s="17"/>
      <c r="F14" s="17"/>
      <c r="G14" s="17"/>
      <c r="H14" s="17"/>
      <c r="I14" s="17"/>
      <c r="J14" s="17"/>
      <c r="K14" s="522"/>
      <c r="L14" s="17"/>
      <c r="M14" s="17"/>
      <c r="N14" s="17"/>
      <c r="O14" s="17">
        <f t="shared" si="2"/>
        <v>0</v>
      </c>
      <c r="P14" s="17" t="str">
        <f t="shared" si="0"/>
        <v/>
      </c>
      <c r="Q14" s="15"/>
      <c r="R14" s="24" t="s">
        <v>745</v>
      </c>
      <c r="S14" s="4"/>
    </row>
    <row r="15" s="2" customFormat="1" ht="12.75" spans="1:19">
      <c r="A15" s="14" t="str">
        <f t="shared" si="1"/>
        <v/>
      </c>
      <c r="B15" s="15"/>
      <c r="C15" s="15"/>
      <c r="D15" s="15"/>
      <c r="E15" s="17"/>
      <c r="F15" s="17"/>
      <c r="G15" s="17"/>
      <c r="H15" s="17"/>
      <c r="I15" s="17"/>
      <c r="J15" s="17"/>
      <c r="K15" s="522"/>
      <c r="L15" s="17"/>
      <c r="M15" s="17"/>
      <c r="N15" s="17"/>
      <c r="O15" s="17">
        <f t="shared" si="2"/>
        <v>0</v>
      </c>
      <c r="P15" s="17" t="str">
        <f t="shared" si="0"/>
        <v/>
      </c>
      <c r="Q15" s="15"/>
      <c r="R15" s="24" t="s">
        <v>746</v>
      </c>
      <c r="S15" s="4"/>
    </row>
    <row r="16" s="2" customFormat="1" ht="12.75" spans="1:19">
      <c r="A16" s="14" t="str">
        <f t="shared" si="1"/>
        <v/>
      </c>
      <c r="B16" s="15"/>
      <c r="C16" s="15"/>
      <c r="D16" s="15"/>
      <c r="E16" s="17"/>
      <c r="F16" s="17"/>
      <c r="G16" s="17"/>
      <c r="H16" s="17"/>
      <c r="I16" s="17"/>
      <c r="J16" s="17"/>
      <c r="K16" s="522"/>
      <c r="L16" s="17"/>
      <c r="M16" s="17"/>
      <c r="N16" s="17"/>
      <c r="O16" s="17">
        <f t="shared" si="2"/>
        <v>0</v>
      </c>
      <c r="P16" s="17" t="str">
        <f t="shared" si="0"/>
        <v/>
      </c>
      <c r="Q16" s="15"/>
      <c r="R16" s="24" t="s">
        <v>747</v>
      </c>
      <c r="S16" s="4"/>
    </row>
    <row r="17" s="2" customFormat="1" ht="12.75" spans="1:19">
      <c r="A17" s="14" t="str">
        <f t="shared" si="1"/>
        <v/>
      </c>
      <c r="B17" s="15"/>
      <c r="C17" s="15"/>
      <c r="D17" s="15"/>
      <c r="E17" s="17"/>
      <c r="F17" s="17"/>
      <c r="G17" s="17"/>
      <c r="H17" s="17"/>
      <c r="I17" s="17"/>
      <c r="J17" s="17"/>
      <c r="K17" s="522"/>
      <c r="L17" s="17"/>
      <c r="M17" s="17"/>
      <c r="N17" s="17"/>
      <c r="O17" s="17">
        <f t="shared" si="2"/>
        <v>0</v>
      </c>
      <c r="P17" s="17" t="str">
        <f t="shared" si="0"/>
        <v/>
      </c>
      <c r="Q17" s="15"/>
      <c r="R17" s="24" t="s">
        <v>748</v>
      </c>
      <c r="S17" s="4"/>
    </row>
    <row r="18" s="2" customFormat="1" ht="12.75" spans="1:19">
      <c r="A18" s="14" t="str">
        <f t="shared" si="1"/>
        <v/>
      </c>
      <c r="B18" s="15"/>
      <c r="C18" s="15"/>
      <c r="D18" s="15"/>
      <c r="E18" s="17"/>
      <c r="F18" s="17"/>
      <c r="G18" s="17"/>
      <c r="H18" s="17"/>
      <c r="I18" s="17"/>
      <c r="J18" s="17"/>
      <c r="K18" s="522"/>
      <c r="L18" s="17"/>
      <c r="M18" s="17"/>
      <c r="N18" s="17"/>
      <c r="O18" s="17">
        <f t="shared" si="2"/>
        <v>0</v>
      </c>
      <c r="P18" s="17" t="str">
        <f t="shared" si="0"/>
        <v/>
      </c>
      <c r="Q18" s="15"/>
      <c r="R18" s="24" t="s">
        <v>749</v>
      </c>
      <c r="S18" s="4"/>
    </row>
    <row r="19" s="2" customFormat="1" ht="12.75" spans="1:19">
      <c r="A19" s="14" t="str">
        <f t="shared" si="1"/>
        <v/>
      </c>
      <c r="B19" s="15"/>
      <c r="C19" s="15"/>
      <c r="D19" s="15"/>
      <c r="E19" s="17"/>
      <c r="F19" s="17"/>
      <c r="G19" s="17"/>
      <c r="H19" s="17"/>
      <c r="I19" s="17"/>
      <c r="J19" s="17"/>
      <c r="K19" s="522"/>
      <c r="L19" s="17"/>
      <c r="M19" s="17"/>
      <c r="N19" s="17"/>
      <c r="O19" s="17">
        <f t="shared" si="2"/>
        <v>0</v>
      </c>
      <c r="P19" s="17" t="str">
        <f t="shared" si="0"/>
        <v/>
      </c>
      <c r="Q19" s="15"/>
      <c r="R19" s="24" t="s">
        <v>750</v>
      </c>
      <c r="S19" s="4"/>
    </row>
    <row r="20" s="2" customFormat="1" ht="12.75" spans="1:19">
      <c r="A20" s="14" t="str">
        <f t="shared" si="1"/>
        <v/>
      </c>
      <c r="B20" s="15"/>
      <c r="C20" s="15"/>
      <c r="D20" s="15"/>
      <c r="E20" s="17"/>
      <c r="F20" s="17"/>
      <c r="G20" s="17"/>
      <c r="H20" s="17"/>
      <c r="I20" s="17"/>
      <c r="J20" s="17"/>
      <c r="K20" s="522"/>
      <c r="L20" s="17"/>
      <c r="M20" s="17"/>
      <c r="N20" s="17"/>
      <c r="O20" s="17">
        <f t="shared" si="2"/>
        <v>0</v>
      </c>
      <c r="P20" s="17" t="str">
        <f t="shared" si="0"/>
        <v/>
      </c>
      <c r="Q20" s="15"/>
      <c r="R20" s="24" t="s">
        <v>751</v>
      </c>
      <c r="S20" s="4"/>
    </row>
    <row r="21" s="2" customFormat="1" ht="12.75" spans="1:19">
      <c r="A21" s="14" t="str">
        <f t="shared" si="1"/>
        <v/>
      </c>
      <c r="B21" s="15"/>
      <c r="C21" s="15"/>
      <c r="D21" s="15"/>
      <c r="E21" s="17"/>
      <c r="F21" s="17"/>
      <c r="G21" s="17"/>
      <c r="H21" s="17"/>
      <c r="I21" s="17"/>
      <c r="J21" s="17"/>
      <c r="K21" s="522"/>
      <c r="L21" s="17"/>
      <c r="M21" s="17"/>
      <c r="N21" s="17"/>
      <c r="O21" s="17">
        <f t="shared" si="2"/>
        <v>0</v>
      </c>
      <c r="P21" s="17" t="str">
        <f t="shared" si="0"/>
        <v/>
      </c>
      <c r="Q21" s="15"/>
      <c r="R21" s="24" t="s">
        <v>752</v>
      </c>
      <c r="S21" s="4"/>
    </row>
    <row r="22" s="2" customFormat="1" ht="12.75" spans="1:19">
      <c r="A22" s="14" t="str">
        <f t="shared" si="1"/>
        <v/>
      </c>
      <c r="B22" s="15"/>
      <c r="C22" s="15"/>
      <c r="D22" s="15"/>
      <c r="E22" s="17"/>
      <c r="F22" s="17"/>
      <c r="G22" s="17"/>
      <c r="H22" s="17"/>
      <c r="I22" s="17"/>
      <c r="J22" s="17"/>
      <c r="K22" s="522"/>
      <c r="L22" s="17"/>
      <c r="M22" s="17"/>
      <c r="N22" s="17"/>
      <c r="O22" s="17">
        <f t="shared" si="2"/>
        <v>0</v>
      </c>
      <c r="P22" s="17" t="str">
        <f t="shared" si="0"/>
        <v/>
      </c>
      <c r="Q22" s="15"/>
      <c r="R22" s="24" t="s">
        <v>753</v>
      </c>
      <c r="S22" s="4"/>
    </row>
    <row r="23" s="2" customFormat="1" ht="12.75" spans="1:19">
      <c r="A23" s="14" t="str">
        <f t="shared" si="1"/>
        <v/>
      </c>
      <c r="B23" s="15"/>
      <c r="C23" s="15"/>
      <c r="D23" s="15"/>
      <c r="E23" s="17"/>
      <c r="F23" s="17"/>
      <c r="G23" s="17"/>
      <c r="H23" s="17"/>
      <c r="I23" s="17"/>
      <c r="J23" s="17"/>
      <c r="K23" s="522"/>
      <c r="L23" s="17"/>
      <c r="M23" s="17"/>
      <c r="N23" s="17"/>
      <c r="O23" s="17">
        <f t="shared" si="2"/>
        <v>0</v>
      </c>
      <c r="P23" s="17" t="str">
        <f t="shared" si="0"/>
        <v/>
      </c>
      <c r="Q23" s="15"/>
      <c r="R23" s="24" t="s">
        <v>754</v>
      </c>
      <c r="S23" s="4"/>
    </row>
    <row r="24" s="2" customFormat="1" ht="12.75" spans="1:19">
      <c r="A24" s="14" t="str">
        <f t="shared" si="1"/>
        <v/>
      </c>
      <c r="B24" s="15" t="s">
        <v>821</v>
      </c>
      <c r="C24" s="15"/>
      <c r="D24" s="15"/>
      <c r="E24" s="17"/>
      <c r="F24" s="17"/>
      <c r="G24" s="17"/>
      <c r="H24" s="17"/>
      <c r="I24" s="17"/>
      <c r="J24" s="17"/>
      <c r="K24" s="522"/>
      <c r="L24" s="17"/>
      <c r="M24" s="17"/>
      <c r="N24" s="17"/>
      <c r="O24" s="17">
        <f t="shared" si="2"/>
        <v>0</v>
      </c>
      <c r="P24" s="17" t="str">
        <f t="shared" si="0"/>
        <v/>
      </c>
      <c r="Q24" s="15"/>
      <c r="R24" s="24" t="s">
        <v>755</v>
      </c>
      <c r="S24" s="4"/>
    </row>
    <row r="25" spans="1:18">
      <c r="A25" s="14" t="str">
        <f t="shared" si="1"/>
        <v/>
      </c>
      <c r="B25" s="15"/>
      <c r="C25" s="15"/>
      <c r="D25" s="15"/>
      <c r="E25" s="17"/>
      <c r="F25" s="17"/>
      <c r="G25" s="17"/>
      <c r="H25" s="17"/>
      <c r="I25" s="17"/>
      <c r="J25" s="17"/>
      <c r="K25" s="522"/>
      <c r="L25" s="17"/>
      <c r="M25" s="17"/>
      <c r="N25" s="17"/>
      <c r="O25" s="17">
        <f t="shared" si="2"/>
        <v>0</v>
      </c>
      <c r="P25" s="17" t="str">
        <f t="shared" si="0"/>
        <v/>
      </c>
      <c r="Q25" s="15"/>
      <c r="R25" s="24" t="s">
        <v>756</v>
      </c>
    </row>
    <row r="26" spans="1:18">
      <c r="A26" s="14" t="str">
        <f t="shared" si="1"/>
        <v/>
      </c>
      <c r="B26" s="15"/>
      <c r="C26" s="15"/>
      <c r="D26" s="15"/>
      <c r="E26" s="17"/>
      <c r="F26" s="17"/>
      <c r="G26" s="17"/>
      <c r="H26" s="17"/>
      <c r="I26" s="17"/>
      <c r="J26" s="17"/>
      <c r="K26" s="522"/>
      <c r="L26" s="17"/>
      <c r="M26" s="17"/>
      <c r="N26" s="17"/>
      <c r="O26" s="17">
        <f t="shared" si="2"/>
        <v>0</v>
      </c>
      <c r="P26" s="17" t="str">
        <f t="shared" si="0"/>
        <v/>
      </c>
      <c r="Q26" s="15"/>
      <c r="R26" s="24" t="s">
        <v>757</v>
      </c>
    </row>
    <row r="27" spans="1:19">
      <c r="A27" s="14" t="str">
        <f t="shared" si="1"/>
        <v/>
      </c>
      <c r="B27" s="15"/>
      <c r="C27" s="15"/>
      <c r="D27" s="15"/>
      <c r="E27" s="17"/>
      <c r="F27" s="17"/>
      <c r="G27" s="17"/>
      <c r="H27" s="17"/>
      <c r="I27" s="17"/>
      <c r="J27" s="17"/>
      <c r="K27" s="522"/>
      <c r="L27" s="17"/>
      <c r="M27" s="17"/>
      <c r="N27" s="17"/>
      <c r="O27" s="17">
        <f t="shared" si="2"/>
        <v>0</v>
      </c>
      <c r="P27" s="17" t="str">
        <f t="shared" si="0"/>
        <v/>
      </c>
      <c r="Q27" s="15"/>
      <c r="R27" s="24" t="s">
        <v>758</v>
      </c>
      <c r="S27" s="5" t="str">
        <f t="array" ref="S27:S32">""</f>
        <v/>
      </c>
    </row>
    <row r="28" spans="1:19">
      <c r="A28" s="56" t="s">
        <v>871</v>
      </c>
      <c r="B28" s="15"/>
      <c r="C28" s="15"/>
      <c r="D28" s="15"/>
      <c r="E28" s="17"/>
      <c r="F28" s="17">
        <f t="shared" ref="F28" si="3">SUM(F8:F27)</f>
        <v>0</v>
      </c>
      <c r="G28" s="17"/>
      <c r="H28" s="17"/>
      <c r="I28" s="17">
        <f>SUM(I8:I27)</f>
        <v>0</v>
      </c>
      <c r="J28" s="17">
        <f>SUM(J8:J27)</f>
        <v>0</v>
      </c>
      <c r="K28" s="522"/>
      <c r="L28" s="17"/>
      <c r="M28" s="17"/>
      <c r="N28" s="17"/>
      <c r="O28" s="17">
        <f>SUM(O8:O27)</f>
        <v>0</v>
      </c>
      <c r="P28" s="17" t="str">
        <f t="shared" si="0"/>
        <v/>
      </c>
      <c r="Q28" s="15"/>
      <c r="S28" s="5" t="str">
        <v/>
      </c>
    </row>
    <row r="29" spans="1:19">
      <c r="A29" s="56" t="s">
        <v>872</v>
      </c>
      <c r="B29" s="15"/>
      <c r="C29" s="15"/>
      <c r="D29" s="15"/>
      <c r="E29" s="17"/>
      <c r="F29" s="17">
        <f>J28</f>
        <v>0</v>
      </c>
      <c r="G29" s="17"/>
      <c r="H29" s="17"/>
      <c r="I29" s="17">
        <f>J28</f>
        <v>0</v>
      </c>
      <c r="J29" s="17"/>
      <c r="K29" s="522"/>
      <c r="L29" s="17"/>
      <c r="M29" s="17"/>
      <c r="N29" s="17"/>
      <c r="O29" s="17"/>
      <c r="P29" s="17"/>
      <c r="Q29" s="15"/>
      <c r="S29" s="5" t="str">
        <v/>
      </c>
    </row>
    <row r="30" customHeight="1" spans="1:19">
      <c r="A30" s="18" t="s">
        <v>873</v>
      </c>
      <c r="B30" s="70"/>
      <c r="C30" s="70"/>
      <c r="D30" s="19"/>
      <c r="E30" s="17"/>
      <c r="F30" s="17">
        <f>F28-F29</f>
        <v>0</v>
      </c>
      <c r="G30" s="17"/>
      <c r="H30" s="17"/>
      <c r="I30" s="17">
        <f>I28-I29</f>
        <v>0</v>
      </c>
      <c r="J30" s="17"/>
      <c r="K30" s="522"/>
      <c r="L30" s="17"/>
      <c r="M30" s="17"/>
      <c r="N30" s="17"/>
      <c r="O30" s="17">
        <f>O28</f>
        <v>0</v>
      </c>
      <c r="P30" s="17" t="str">
        <f t="shared" si="0"/>
        <v/>
      </c>
      <c r="Q30" s="21"/>
      <c r="S30" s="5" t="str">
        <v/>
      </c>
    </row>
    <row r="31" customHeight="1" spans="1:19">
      <c r="A31" s="3" t="str">
        <f>基本信息输入表!$K$6&amp;"填表人："&amp;基本信息输入表!$M$30</f>
        <v>被评估单位填表人：</v>
      </c>
      <c r="G31" s="3"/>
      <c r="H31" s="3"/>
      <c r="I31" s="3"/>
      <c r="J31" s="3"/>
      <c r="K31" s="45"/>
      <c r="L31" s="3"/>
      <c r="O31" s="3" t="str">
        <f>"评估人员："&amp;基本信息输入表!$Q$30</f>
        <v>评估人员：</v>
      </c>
      <c r="S31" s="5" t="str">
        <v/>
      </c>
    </row>
    <row r="32" customHeight="1" spans="1:19">
      <c r="A32" s="3" t="str">
        <f>"填表日期："&amp;YEAR(基本信息输入表!$O$30)&amp;"年"&amp;MONTH(基本信息输入表!$O$30)&amp;"月"&amp;DAY(基本信息输入表!$O$30)&amp;"日"</f>
        <v>填表日期：1900年1月0日</v>
      </c>
      <c r="G32" s="3"/>
      <c r="H32" s="3"/>
      <c r="I32" s="3"/>
      <c r="J32" s="3"/>
      <c r="K32" s="45"/>
      <c r="L32" s="3"/>
      <c r="S32" s="5" t="str">
        <v/>
      </c>
    </row>
  </sheetData>
  <mergeCells count="17">
    <mergeCell ref="A2:Q2"/>
    <mergeCell ref="A3:Q3"/>
    <mergeCell ref="E6:F6"/>
    <mergeCell ref="G6:I6"/>
    <mergeCell ref="M6:O6"/>
    <mergeCell ref="A28:D28"/>
    <mergeCell ref="A29:D29"/>
    <mergeCell ref="A30:D30"/>
    <mergeCell ref="A6:A7"/>
    <mergeCell ref="B6:B7"/>
    <mergeCell ref="C6:C7"/>
    <mergeCell ref="D6:D7"/>
    <mergeCell ref="J6:J7"/>
    <mergeCell ref="K6:K7"/>
    <mergeCell ref="L6:L7"/>
    <mergeCell ref="P6:P7"/>
    <mergeCell ref="Q6:Q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fitToHeight="0" orientation="landscape"/>
  <headerFooter scaleWithDoc="0">
    <oddFooter>&amp;C&amp;"宋体,常规"&amp;10第&amp;"Arial Narrow,常规"&amp;P&amp;"宋体,常规"页，共&amp;"Arial Narrow,常规"&amp;N&amp;"宋体,常规"页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库周转材料">
    <pageSetUpPr fitToPage="1"/>
  </sheetPr>
  <dimension ref="A1:S32"/>
  <sheetViews>
    <sheetView showGridLines="0" topLeftCell="A5" workbookViewId="0">
      <selection activeCell="I31" sqref="I31"/>
    </sheetView>
  </sheetViews>
  <sheetFormatPr defaultColWidth="9" defaultRowHeight="15.75" customHeight="1"/>
  <cols>
    <col min="1" max="1" width="7.7" style="3" customWidth="1"/>
    <col min="2" max="2" width="13.2" style="3" customWidth="1"/>
    <col min="3" max="3" width="8" style="3" customWidth="1"/>
    <col min="4" max="6" width="9.7" style="3" hidden="1" customWidth="1" outlineLevel="1"/>
    <col min="7" max="7" width="10.7" style="3" customWidth="1" collapsed="1"/>
    <col min="8" max="8" width="5.5" style="415" customWidth="1"/>
    <col min="9" max="9" width="5.5" style="3" customWidth="1"/>
    <col min="10" max="10" width="15" style="3" customWidth="1"/>
    <col min="11" max="11" width="8" style="45" customWidth="1"/>
    <col min="12" max="12" width="13.2" style="3" customWidth="1"/>
    <col min="13" max="13" width="8" style="3" customWidth="1"/>
    <col min="14" max="14" width="8.7" style="3" customWidth="1"/>
    <col min="15" max="15" width="9.7" style="3" customWidth="1"/>
    <col min="16" max="16" width="7.7" style="3" customWidth="1"/>
    <col min="17" max="17" width="11.7" style="3" customWidth="1"/>
    <col min="18" max="19" width="9" style="5"/>
    <col min="20" max="16384" width="9" style="3"/>
  </cols>
  <sheetData>
    <row r="1" customHeight="1" spans="1:19">
      <c r="A1" s="6" t="s">
        <v>333</v>
      </c>
      <c r="R1" s="5" t="str">
        <f t="array" ref="R1:S1">"请勿删除此列"</f>
        <v>请勿删除此列</v>
      </c>
      <c r="S1" s="5" t="str">
        <v>请勿删除此列</v>
      </c>
    </row>
    <row r="2" s="1" customFormat="1" ht="30" customHeight="1" spans="1:19">
      <c r="A2" s="7" t="s">
        <v>874</v>
      </c>
      <c r="B2" s="7"/>
      <c r="C2" s="7"/>
      <c r="D2" s="7"/>
      <c r="E2" s="7"/>
      <c r="F2" s="7"/>
      <c r="G2" s="7"/>
      <c r="H2" s="7"/>
      <c r="I2" s="7"/>
      <c r="J2" s="7"/>
      <c r="K2" s="7"/>
      <c r="L2" s="7"/>
      <c r="M2" s="7"/>
      <c r="N2" s="7"/>
      <c r="O2" s="7"/>
      <c r="P2" s="7"/>
      <c r="Q2" s="7"/>
      <c r="R2" s="23"/>
      <c r="S2" s="23"/>
    </row>
    <row r="3" customHeight="1" spans="1:17">
      <c r="A3" s="2" t="str">
        <f>"评估基准日："&amp;TEXT(基本信息输入表!M7,"yyyy年mm月dd日")</f>
        <v>评估基准日：2026年01月15日</v>
      </c>
      <c r="B3" s="2"/>
      <c r="C3" s="2"/>
      <c r="D3" s="2"/>
      <c r="E3" s="2"/>
      <c r="F3" s="2"/>
      <c r="G3" s="2"/>
      <c r="H3" s="2"/>
      <c r="I3" s="2"/>
      <c r="J3" s="2"/>
      <c r="K3" s="2"/>
      <c r="L3" s="2"/>
      <c r="M3" s="2"/>
      <c r="N3" s="2"/>
      <c r="O3" s="2"/>
      <c r="P3" s="2"/>
      <c r="Q3" s="2"/>
    </row>
    <row r="4" ht="14.25" customHeight="1" spans="1:19">
      <c r="A4" s="2"/>
      <c r="B4" s="2"/>
      <c r="C4" s="2"/>
      <c r="D4" s="2"/>
      <c r="E4" s="2"/>
      <c r="F4" s="2"/>
      <c r="G4" s="2"/>
      <c r="H4" s="2"/>
      <c r="I4" s="2"/>
      <c r="J4" s="2"/>
      <c r="K4" s="46"/>
      <c r="L4" s="2"/>
      <c r="M4" s="2"/>
      <c r="N4" s="2"/>
      <c r="O4" s="2"/>
      <c r="P4" s="2"/>
      <c r="Q4" s="8" t="s">
        <v>875</v>
      </c>
      <c r="S4" s="5" t="str">
        <f t="array" ref="S4:S8">""</f>
        <v/>
      </c>
    </row>
    <row r="5" customHeight="1" spans="1:19">
      <c r="A5" s="3" t="str">
        <f>基本信息输入表!K6&amp;"："&amp;基本信息输入表!M6</f>
        <v>被评估单位：中国石油集团工程技术研究院有限公司</v>
      </c>
      <c r="Q5" s="8" t="str">
        <f>"金额单位："&amp;基本信息输入表!M10&amp;"元"</f>
        <v>金额单位：人民币元</v>
      </c>
      <c r="S5" s="5" t="str">
        <v/>
      </c>
    </row>
    <row r="6" s="2" customFormat="1" customHeight="1" spans="1:19">
      <c r="A6" s="37" t="s">
        <v>137</v>
      </c>
      <c r="B6" s="37" t="s">
        <v>856</v>
      </c>
      <c r="C6" s="54" t="s">
        <v>857</v>
      </c>
      <c r="D6" s="54" t="s">
        <v>868</v>
      </c>
      <c r="E6" s="100" t="s">
        <v>876</v>
      </c>
      <c r="F6" s="101"/>
      <c r="G6" s="37" t="s">
        <v>158</v>
      </c>
      <c r="H6" s="37"/>
      <c r="I6" s="37"/>
      <c r="J6" s="111" t="s">
        <v>840</v>
      </c>
      <c r="K6" s="518" t="s">
        <v>869</v>
      </c>
      <c r="L6" s="57" t="s">
        <v>870</v>
      </c>
      <c r="M6" s="37" t="s">
        <v>159</v>
      </c>
      <c r="N6" s="37"/>
      <c r="O6" s="37"/>
      <c r="P6" s="95" t="s">
        <v>172</v>
      </c>
      <c r="Q6" s="37" t="s">
        <v>142</v>
      </c>
      <c r="R6" s="4"/>
      <c r="S6" s="4" t="str">
        <v/>
      </c>
    </row>
    <row r="7" s="2" customFormat="1" customHeight="1" spans="1:19">
      <c r="A7" s="106"/>
      <c r="B7" s="107"/>
      <c r="C7" s="342"/>
      <c r="D7" s="342"/>
      <c r="E7" s="94" t="s">
        <v>858</v>
      </c>
      <c r="F7" s="94" t="s">
        <v>859</v>
      </c>
      <c r="G7" s="108" t="s">
        <v>94</v>
      </c>
      <c r="H7" s="113" t="s">
        <v>860</v>
      </c>
      <c r="I7" s="113" t="s">
        <v>859</v>
      </c>
      <c r="J7" s="114"/>
      <c r="K7" s="184"/>
      <c r="L7" s="280"/>
      <c r="M7" s="108" t="s">
        <v>861</v>
      </c>
      <c r="N7" s="113" t="s">
        <v>862</v>
      </c>
      <c r="O7" s="113" t="s">
        <v>859</v>
      </c>
      <c r="P7" s="519"/>
      <c r="Q7" s="107"/>
      <c r="R7" s="24" t="s">
        <v>738</v>
      </c>
      <c r="S7" s="4" t="str">
        <v/>
      </c>
    </row>
    <row r="8" s="2" customFormat="1" ht="12.75" spans="1:19">
      <c r="A8" s="14" t="str">
        <f>IF(B8="","",ROW()-7)</f>
        <v/>
      </c>
      <c r="B8" s="15"/>
      <c r="C8" s="15"/>
      <c r="D8" s="15"/>
      <c r="E8" s="17"/>
      <c r="F8" s="17"/>
      <c r="G8" s="17"/>
      <c r="H8" s="17"/>
      <c r="I8" s="17"/>
      <c r="J8" s="17"/>
      <c r="K8" s="520"/>
      <c r="L8" s="17"/>
      <c r="M8" s="17"/>
      <c r="N8" s="17"/>
      <c r="O8" s="17">
        <f>M8*N8</f>
        <v>0</v>
      </c>
      <c r="P8" s="17" t="str">
        <f>IF(I8-J8=0,"",(O8-I8+J8)/(I8-J8)*100)</f>
        <v/>
      </c>
      <c r="Q8" s="15"/>
      <c r="R8" s="24" t="s">
        <v>739</v>
      </c>
      <c r="S8" s="4" t="str">
        <v/>
      </c>
    </row>
    <row r="9" spans="1:18">
      <c r="A9" s="14" t="str">
        <f t="shared" ref="A9:A27" si="0">IF(B9="","",ROW()-7)</f>
        <v/>
      </c>
      <c r="B9" s="15"/>
      <c r="C9" s="15"/>
      <c r="D9" s="15"/>
      <c r="E9" s="17"/>
      <c r="F9" s="17"/>
      <c r="G9" s="17"/>
      <c r="H9" s="17"/>
      <c r="I9" s="17"/>
      <c r="J9" s="17"/>
      <c r="K9" s="520"/>
      <c r="L9" s="17"/>
      <c r="M9" s="17"/>
      <c r="N9" s="17"/>
      <c r="O9" s="17">
        <f t="shared" ref="O9:O27" si="1">M9*N9</f>
        <v>0</v>
      </c>
      <c r="P9" s="17" t="str">
        <f t="shared" ref="P9:P30" si="2">IF(I9-J9=0,"",(O9-I9+J9)/(I9-J9)*100)</f>
        <v/>
      </c>
      <c r="Q9" s="15"/>
      <c r="R9" s="24" t="s">
        <v>740</v>
      </c>
    </row>
    <row r="10" spans="1:18">
      <c r="A10" s="14" t="str">
        <f t="shared" si="0"/>
        <v/>
      </c>
      <c r="B10" s="15"/>
      <c r="C10" s="15"/>
      <c r="D10" s="15"/>
      <c r="E10" s="17"/>
      <c r="F10" s="17"/>
      <c r="G10" s="17"/>
      <c r="H10" s="17"/>
      <c r="I10" s="17"/>
      <c r="J10" s="17"/>
      <c r="K10" s="520"/>
      <c r="L10" s="17"/>
      <c r="M10" s="17"/>
      <c r="N10" s="17"/>
      <c r="O10" s="17">
        <f t="shared" si="1"/>
        <v>0</v>
      </c>
      <c r="P10" s="17" t="str">
        <f t="shared" si="2"/>
        <v/>
      </c>
      <c r="Q10" s="15"/>
      <c r="R10" s="24" t="s">
        <v>741</v>
      </c>
    </row>
    <row r="11" spans="1:18">
      <c r="A11" s="14" t="str">
        <f t="shared" si="0"/>
        <v/>
      </c>
      <c r="B11" s="15"/>
      <c r="C11" s="15"/>
      <c r="D11" s="15"/>
      <c r="E11" s="17"/>
      <c r="F11" s="17"/>
      <c r="G11" s="17"/>
      <c r="H11" s="17"/>
      <c r="I11" s="17"/>
      <c r="J11" s="17"/>
      <c r="K11" s="520"/>
      <c r="L11" s="17"/>
      <c r="M11" s="17"/>
      <c r="N11" s="17"/>
      <c r="O11" s="17">
        <f t="shared" si="1"/>
        <v>0</v>
      </c>
      <c r="P11" s="17" t="str">
        <f t="shared" si="2"/>
        <v/>
      </c>
      <c r="Q11" s="15"/>
      <c r="R11" s="24" t="s">
        <v>742</v>
      </c>
    </row>
    <row r="12" spans="1:18">
      <c r="A12" s="14" t="str">
        <f t="shared" si="0"/>
        <v/>
      </c>
      <c r="B12" s="15"/>
      <c r="C12" s="15"/>
      <c r="D12" s="15"/>
      <c r="E12" s="17"/>
      <c r="F12" s="17"/>
      <c r="G12" s="17"/>
      <c r="H12" s="17"/>
      <c r="I12" s="17"/>
      <c r="J12" s="17"/>
      <c r="K12" s="520"/>
      <c r="L12" s="17"/>
      <c r="M12" s="17"/>
      <c r="N12" s="17"/>
      <c r="O12" s="17">
        <f t="shared" si="1"/>
        <v>0</v>
      </c>
      <c r="P12" s="17" t="str">
        <f t="shared" si="2"/>
        <v/>
      </c>
      <c r="Q12" s="15"/>
      <c r="R12" s="24" t="s">
        <v>743</v>
      </c>
    </row>
    <row r="13" spans="1:18">
      <c r="A13" s="14" t="str">
        <f t="shared" si="0"/>
        <v/>
      </c>
      <c r="B13" s="15"/>
      <c r="C13" s="15"/>
      <c r="D13" s="15"/>
      <c r="E13" s="17"/>
      <c r="F13" s="17"/>
      <c r="G13" s="17"/>
      <c r="H13" s="17"/>
      <c r="I13" s="17"/>
      <c r="J13" s="17"/>
      <c r="K13" s="520"/>
      <c r="L13" s="17"/>
      <c r="M13" s="17"/>
      <c r="N13" s="17"/>
      <c r="O13" s="17">
        <f t="shared" si="1"/>
        <v>0</v>
      </c>
      <c r="P13" s="17" t="str">
        <f t="shared" si="2"/>
        <v/>
      </c>
      <c r="Q13" s="15"/>
      <c r="R13" s="24" t="s">
        <v>744</v>
      </c>
    </row>
    <row r="14" spans="1:18">
      <c r="A14" s="14" t="str">
        <f t="shared" si="0"/>
        <v/>
      </c>
      <c r="B14" s="15"/>
      <c r="C14" s="15"/>
      <c r="D14" s="15"/>
      <c r="E14" s="17"/>
      <c r="F14" s="17"/>
      <c r="G14" s="17"/>
      <c r="H14" s="17"/>
      <c r="I14" s="17"/>
      <c r="J14" s="17"/>
      <c r="K14" s="520"/>
      <c r="L14" s="17"/>
      <c r="M14" s="17"/>
      <c r="N14" s="17"/>
      <c r="O14" s="17">
        <f t="shared" si="1"/>
        <v>0</v>
      </c>
      <c r="P14" s="17" t="str">
        <f t="shared" si="2"/>
        <v/>
      </c>
      <c r="Q14" s="15"/>
      <c r="R14" s="24" t="s">
        <v>745</v>
      </c>
    </row>
    <row r="15" spans="1:18">
      <c r="A15" s="14" t="str">
        <f t="shared" si="0"/>
        <v/>
      </c>
      <c r="B15" s="15"/>
      <c r="C15" s="15"/>
      <c r="D15" s="15"/>
      <c r="E15" s="17"/>
      <c r="F15" s="17"/>
      <c r="G15" s="17"/>
      <c r="H15" s="17"/>
      <c r="I15" s="17"/>
      <c r="J15" s="17"/>
      <c r="K15" s="520"/>
      <c r="L15" s="17"/>
      <c r="M15" s="17"/>
      <c r="N15" s="17"/>
      <c r="O15" s="17">
        <f t="shared" si="1"/>
        <v>0</v>
      </c>
      <c r="P15" s="17" t="str">
        <f t="shared" si="2"/>
        <v/>
      </c>
      <c r="Q15" s="15"/>
      <c r="R15" s="24" t="s">
        <v>746</v>
      </c>
    </row>
    <row r="16" spans="1:18">
      <c r="A16" s="14" t="str">
        <f t="shared" si="0"/>
        <v/>
      </c>
      <c r="B16" s="15"/>
      <c r="C16" s="15"/>
      <c r="D16" s="15"/>
      <c r="E16" s="17"/>
      <c r="F16" s="17"/>
      <c r="G16" s="17"/>
      <c r="H16" s="17"/>
      <c r="I16" s="17"/>
      <c r="J16" s="17"/>
      <c r="K16" s="520"/>
      <c r="L16" s="17"/>
      <c r="M16" s="17"/>
      <c r="N16" s="17"/>
      <c r="O16" s="17">
        <f t="shared" si="1"/>
        <v>0</v>
      </c>
      <c r="P16" s="17" t="str">
        <f t="shared" si="2"/>
        <v/>
      </c>
      <c r="Q16" s="15"/>
      <c r="R16" s="24" t="s">
        <v>747</v>
      </c>
    </row>
    <row r="17" spans="1:18">
      <c r="A17" s="14" t="str">
        <f t="shared" si="0"/>
        <v/>
      </c>
      <c r="B17" s="15"/>
      <c r="C17" s="15"/>
      <c r="D17" s="15"/>
      <c r="E17" s="17"/>
      <c r="F17" s="17"/>
      <c r="G17" s="17"/>
      <c r="H17" s="17"/>
      <c r="I17" s="17"/>
      <c r="J17" s="17"/>
      <c r="K17" s="520"/>
      <c r="L17" s="17"/>
      <c r="M17" s="17"/>
      <c r="N17" s="17"/>
      <c r="O17" s="17">
        <f t="shared" si="1"/>
        <v>0</v>
      </c>
      <c r="P17" s="17" t="str">
        <f t="shared" si="2"/>
        <v/>
      </c>
      <c r="Q17" s="15"/>
      <c r="R17" s="24" t="s">
        <v>748</v>
      </c>
    </row>
    <row r="18" spans="1:18">
      <c r="A18" s="14" t="str">
        <f t="shared" si="0"/>
        <v/>
      </c>
      <c r="B18" s="15"/>
      <c r="C18" s="15"/>
      <c r="D18" s="15"/>
      <c r="E18" s="17"/>
      <c r="F18" s="17"/>
      <c r="G18" s="17"/>
      <c r="H18" s="17"/>
      <c r="I18" s="17"/>
      <c r="J18" s="17"/>
      <c r="K18" s="520"/>
      <c r="L18" s="17"/>
      <c r="M18" s="17"/>
      <c r="N18" s="17"/>
      <c r="O18" s="17">
        <f t="shared" si="1"/>
        <v>0</v>
      </c>
      <c r="P18" s="17" t="str">
        <f t="shared" si="2"/>
        <v/>
      </c>
      <c r="Q18" s="15"/>
      <c r="R18" s="24" t="s">
        <v>749</v>
      </c>
    </row>
    <row r="19" spans="1:18">
      <c r="A19" s="14" t="str">
        <f t="shared" si="0"/>
        <v/>
      </c>
      <c r="B19" s="15"/>
      <c r="C19" s="15"/>
      <c r="D19" s="15"/>
      <c r="E19" s="17"/>
      <c r="F19" s="17"/>
      <c r="G19" s="17"/>
      <c r="H19" s="17"/>
      <c r="I19" s="17"/>
      <c r="J19" s="17"/>
      <c r="K19" s="520"/>
      <c r="L19" s="17"/>
      <c r="M19" s="17"/>
      <c r="N19" s="17"/>
      <c r="O19" s="17">
        <f t="shared" si="1"/>
        <v>0</v>
      </c>
      <c r="P19" s="17" t="str">
        <f t="shared" si="2"/>
        <v/>
      </c>
      <c r="Q19" s="15"/>
      <c r="R19" s="24" t="s">
        <v>750</v>
      </c>
    </row>
    <row r="20" spans="1:18">
      <c r="A20" s="14" t="str">
        <f t="shared" si="0"/>
        <v/>
      </c>
      <c r="B20" s="15"/>
      <c r="C20" s="15"/>
      <c r="D20" s="15"/>
      <c r="E20" s="17"/>
      <c r="F20" s="17"/>
      <c r="G20" s="17"/>
      <c r="H20" s="17"/>
      <c r="I20" s="17"/>
      <c r="J20" s="17"/>
      <c r="K20" s="520"/>
      <c r="L20" s="17"/>
      <c r="M20" s="17"/>
      <c r="N20" s="17"/>
      <c r="O20" s="17">
        <f t="shared" si="1"/>
        <v>0</v>
      </c>
      <c r="P20" s="17" t="str">
        <f t="shared" si="2"/>
        <v/>
      </c>
      <c r="Q20" s="15"/>
      <c r="R20" s="24" t="s">
        <v>751</v>
      </c>
    </row>
    <row r="21" spans="1:18">
      <c r="A21" s="14" t="str">
        <f t="shared" si="0"/>
        <v/>
      </c>
      <c r="B21" s="15"/>
      <c r="C21" s="15"/>
      <c r="D21" s="15"/>
      <c r="E21" s="17"/>
      <c r="F21" s="17"/>
      <c r="G21" s="17"/>
      <c r="H21" s="17"/>
      <c r="I21" s="17"/>
      <c r="J21" s="17"/>
      <c r="K21" s="520"/>
      <c r="L21" s="17"/>
      <c r="M21" s="17"/>
      <c r="N21" s="17"/>
      <c r="O21" s="17">
        <f t="shared" si="1"/>
        <v>0</v>
      </c>
      <c r="P21" s="17" t="str">
        <f t="shared" si="2"/>
        <v/>
      </c>
      <c r="Q21" s="15"/>
      <c r="R21" s="24" t="s">
        <v>752</v>
      </c>
    </row>
    <row r="22" spans="1:18">
      <c r="A22" s="14" t="str">
        <f t="shared" si="0"/>
        <v/>
      </c>
      <c r="B22" s="15"/>
      <c r="C22" s="15"/>
      <c r="D22" s="15"/>
      <c r="E22" s="17"/>
      <c r="F22" s="17"/>
      <c r="G22" s="17"/>
      <c r="H22" s="17"/>
      <c r="I22" s="17"/>
      <c r="J22" s="17"/>
      <c r="K22" s="520"/>
      <c r="L22" s="17"/>
      <c r="M22" s="17"/>
      <c r="N22" s="17"/>
      <c r="O22" s="17">
        <f t="shared" si="1"/>
        <v>0</v>
      </c>
      <c r="P22" s="17" t="str">
        <f t="shared" si="2"/>
        <v/>
      </c>
      <c r="Q22" s="15"/>
      <c r="R22" s="24" t="s">
        <v>753</v>
      </c>
    </row>
    <row r="23" spans="1:18">
      <c r="A23" s="14" t="str">
        <f t="shared" si="0"/>
        <v/>
      </c>
      <c r="B23" s="15"/>
      <c r="C23" s="15"/>
      <c r="D23" s="15"/>
      <c r="E23" s="17"/>
      <c r="F23" s="17"/>
      <c r="G23" s="17"/>
      <c r="H23" s="17"/>
      <c r="I23" s="17"/>
      <c r="J23" s="17"/>
      <c r="K23" s="520"/>
      <c r="L23" s="17"/>
      <c r="M23" s="17"/>
      <c r="N23" s="17"/>
      <c r="O23" s="17">
        <f t="shared" si="1"/>
        <v>0</v>
      </c>
      <c r="P23" s="17" t="str">
        <f t="shared" si="2"/>
        <v/>
      </c>
      <c r="Q23" s="15"/>
      <c r="R23" s="24" t="s">
        <v>754</v>
      </c>
    </row>
    <row r="24" spans="1:18">
      <c r="A24" s="14" t="str">
        <f t="shared" si="0"/>
        <v/>
      </c>
      <c r="B24" s="15"/>
      <c r="C24" s="15"/>
      <c r="D24" s="15"/>
      <c r="E24" s="17"/>
      <c r="F24" s="17"/>
      <c r="G24" s="17"/>
      <c r="H24" s="17"/>
      <c r="I24" s="17"/>
      <c r="J24" s="17"/>
      <c r="K24" s="520"/>
      <c r="L24" s="17"/>
      <c r="M24" s="17"/>
      <c r="N24" s="17"/>
      <c r="O24" s="17">
        <f t="shared" si="1"/>
        <v>0</v>
      </c>
      <c r="P24" s="17" t="str">
        <f t="shared" si="2"/>
        <v/>
      </c>
      <c r="Q24" s="15"/>
      <c r="R24" s="24" t="s">
        <v>755</v>
      </c>
    </row>
    <row r="25" spans="1:18">
      <c r="A25" s="14" t="str">
        <f t="shared" si="0"/>
        <v/>
      </c>
      <c r="B25" s="15"/>
      <c r="C25" s="15"/>
      <c r="D25" s="15"/>
      <c r="E25" s="17"/>
      <c r="F25" s="17"/>
      <c r="G25" s="17"/>
      <c r="H25" s="17"/>
      <c r="I25" s="17"/>
      <c r="J25" s="17"/>
      <c r="K25" s="520"/>
      <c r="L25" s="17"/>
      <c r="M25" s="17"/>
      <c r="N25" s="17"/>
      <c r="O25" s="17">
        <f t="shared" si="1"/>
        <v>0</v>
      </c>
      <c r="P25" s="17" t="str">
        <f t="shared" si="2"/>
        <v/>
      </c>
      <c r="Q25" s="15"/>
      <c r="R25" s="24" t="s">
        <v>756</v>
      </c>
    </row>
    <row r="26" spans="1:18">
      <c r="A26" s="14" t="str">
        <f t="shared" si="0"/>
        <v/>
      </c>
      <c r="B26" s="15"/>
      <c r="C26" s="15"/>
      <c r="D26" s="15"/>
      <c r="E26" s="17"/>
      <c r="F26" s="17"/>
      <c r="G26" s="17"/>
      <c r="H26" s="17"/>
      <c r="I26" s="17"/>
      <c r="J26" s="17"/>
      <c r="K26" s="520"/>
      <c r="L26" s="17"/>
      <c r="M26" s="17"/>
      <c r="N26" s="17"/>
      <c r="O26" s="17">
        <f t="shared" si="1"/>
        <v>0</v>
      </c>
      <c r="P26" s="17" t="str">
        <f t="shared" si="2"/>
        <v/>
      </c>
      <c r="Q26" s="15"/>
      <c r="R26" s="24" t="s">
        <v>757</v>
      </c>
    </row>
    <row r="27" spans="1:19">
      <c r="A27" s="14" t="str">
        <f t="shared" si="0"/>
        <v/>
      </c>
      <c r="B27" s="15"/>
      <c r="C27" s="15"/>
      <c r="D27" s="15"/>
      <c r="E27" s="17"/>
      <c r="F27" s="17"/>
      <c r="G27" s="17"/>
      <c r="H27" s="17"/>
      <c r="I27" s="17"/>
      <c r="J27" s="17"/>
      <c r="K27" s="520"/>
      <c r="L27" s="17"/>
      <c r="M27" s="17"/>
      <c r="N27" s="17"/>
      <c r="O27" s="17">
        <f t="shared" si="1"/>
        <v>0</v>
      </c>
      <c r="P27" s="17" t="str">
        <f t="shared" si="2"/>
        <v/>
      </c>
      <c r="Q27" s="15"/>
      <c r="R27" s="24" t="s">
        <v>758</v>
      </c>
      <c r="S27" s="5" t="str">
        <f t="array" ref="S27:S32">""</f>
        <v/>
      </c>
    </row>
    <row r="28" spans="1:19">
      <c r="A28" s="56" t="s">
        <v>877</v>
      </c>
      <c r="B28" s="15"/>
      <c r="C28" s="15"/>
      <c r="D28" s="15"/>
      <c r="E28" s="17"/>
      <c r="F28" s="17">
        <f t="shared" ref="F28" si="3">SUM(F8:F27)</f>
        <v>0</v>
      </c>
      <c r="G28" s="17"/>
      <c r="H28" s="17"/>
      <c r="I28" s="17">
        <f>SUM(I8:I27)</f>
        <v>0</v>
      </c>
      <c r="J28" s="17">
        <f>SUM(J8:J27)</f>
        <v>0</v>
      </c>
      <c r="K28" s="520"/>
      <c r="L28" s="17"/>
      <c r="M28" s="17"/>
      <c r="N28" s="17"/>
      <c r="O28" s="17">
        <f>SUM(O8:O27)</f>
        <v>0</v>
      </c>
      <c r="P28" s="17" t="str">
        <f t="shared" si="2"/>
        <v/>
      </c>
      <c r="Q28" s="15"/>
      <c r="R28" s="4"/>
      <c r="S28" s="5" t="str">
        <v/>
      </c>
    </row>
    <row r="29" spans="1:19">
      <c r="A29" s="56" t="s">
        <v>878</v>
      </c>
      <c r="B29" s="15"/>
      <c r="C29" s="15"/>
      <c r="D29" s="15"/>
      <c r="E29" s="17"/>
      <c r="F29" s="17">
        <f>J28</f>
        <v>0</v>
      </c>
      <c r="G29" s="17"/>
      <c r="H29" s="17"/>
      <c r="I29" s="17">
        <f>J28</f>
        <v>0</v>
      </c>
      <c r="J29" s="17"/>
      <c r="K29" s="520"/>
      <c r="L29" s="17"/>
      <c r="M29" s="17"/>
      <c r="N29" s="17"/>
      <c r="O29" s="17"/>
      <c r="P29" s="17"/>
      <c r="Q29" s="15"/>
      <c r="R29" s="4"/>
      <c r="S29" s="5" t="str">
        <v/>
      </c>
    </row>
    <row r="30" customHeight="1" spans="1:19">
      <c r="A30" s="18" t="s">
        <v>879</v>
      </c>
      <c r="B30" s="70"/>
      <c r="C30" s="70"/>
      <c r="D30" s="19"/>
      <c r="E30" s="17"/>
      <c r="F30" s="17">
        <f>F28-F29</f>
        <v>0</v>
      </c>
      <c r="G30" s="17"/>
      <c r="H30" s="17"/>
      <c r="I30" s="17">
        <f>I28-I29</f>
        <v>0</v>
      </c>
      <c r="J30" s="17"/>
      <c r="K30" s="520"/>
      <c r="L30" s="17"/>
      <c r="M30" s="17"/>
      <c r="N30" s="17"/>
      <c r="O30" s="17">
        <f>O28-O29</f>
        <v>0</v>
      </c>
      <c r="P30" s="17" t="str">
        <f t="shared" si="2"/>
        <v/>
      </c>
      <c r="Q30" s="21"/>
      <c r="R30" s="4"/>
      <c r="S30" s="5" t="str">
        <v/>
      </c>
    </row>
    <row r="31" customHeight="1" spans="1:19">
      <c r="A31" s="3" t="str">
        <f>基本信息输入表!$K$6&amp;"填表人："&amp;基本信息输入表!$M$31</f>
        <v>被评估单位填表人：</v>
      </c>
      <c r="H31" s="3"/>
      <c r="O31" s="3" t="str">
        <f>"评估人员："&amp;基本信息输入表!$Q$31</f>
        <v>评估人员：</v>
      </c>
      <c r="R31" s="4"/>
      <c r="S31" s="5" t="str">
        <v/>
      </c>
    </row>
    <row r="32" customHeight="1" spans="1:19">
      <c r="A32" s="3" t="str">
        <f>"填表日期："&amp;YEAR(基本信息输入表!$O$31)&amp;"年"&amp;MONTH(基本信息输入表!$O$31)&amp;"月"&amp;DAY(基本信息输入表!$O$31)&amp;"日"</f>
        <v>填表日期：1900年1月0日</v>
      </c>
      <c r="H32" s="3"/>
      <c r="R32" s="4"/>
      <c r="S32" s="5" t="str">
        <v/>
      </c>
    </row>
  </sheetData>
  <mergeCells count="17">
    <mergeCell ref="A2:Q2"/>
    <mergeCell ref="A3:Q3"/>
    <mergeCell ref="E6:F6"/>
    <mergeCell ref="G6:I6"/>
    <mergeCell ref="M6:O6"/>
    <mergeCell ref="A28:D28"/>
    <mergeCell ref="A29:D29"/>
    <mergeCell ref="A30:D30"/>
    <mergeCell ref="A6:A7"/>
    <mergeCell ref="B6:B7"/>
    <mergeCell ref="C6:C7"/>
    <mergeCell ref="D6:D7"/>
    <mergeCell ref="J6:J7"/>
    <mergeCell ref="K6:K7"/>
    <mergeCell ref="L6:L7"/>
    <mergeCell ref="P6:P7"/>
    <mergeCell ref="Q6:Q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7" fitToHeight="0" orientation="landscape"/>
  <headerFooter scaleWithDoc="0">
    <oddFooter>&amp;C&amp;"宋体,常规"&amp;10第&amp;"Arial Narrow,常规"&amp;P&amp;"宋体,常规"页，共&amp;"Arial Narrow,常规"&amp;N&amp;"宋体,常规"页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K21"/>
  <sheetViews>
    <sheetView showGridLines="0" zoomScaleSheetLayoutView="115" workbookViewId="0">
      <selection activeCell="I9" sqref="I9"/>
    </sheetView>
  </sheetViews>
  <sheetFormatPr defaultColWidth="9" defaultRowHeight="15.75"/>
  <cols>
    <col min="1" max="11" width="11.2" style="681" customWidth="1"/>
    <col min="12" max="256" width="9" style="681"/>
    <col min="257" max="267" width="11.2" style="681" customWidth="1"/>
    <col min="268" max="512" width="9" style="681"/>
    <col min="513" max="523" width="11.2" style="681" customWidth="1"/>
    <col min="524" max="768" width="9" style="681"/>
    <col min="769" max="779" width="11.2" style="681" customWidth="1"/>
    <col min="780" max="1024" width="9" style="681"/>
    <col min="1025" max="1035" width="11.2" style="681" customWidth="1"/>
    <col min="1036" max="1280" width="9" style="681"/>
    <col min="1281" max="1291" width="11.2" style="681" customWidth="1"/>
    <col min="1292" max="1536" width="9" style="681"/>
    <col min="1537" max="1547" width="11.2" style="681" customWidth="1"/>
    <col min="1548" max="1792" width="9" style="681"/>
    <col min="1793" max="1803" width="11.2" style="681" customWidth="1"/>
    <col min="1804" max="2048" width="9" style="681"/>
    <col min="2049" max="2059" width="11.2" style="681" customWidth="1"/>
    <col min="2060" max="2304" width="9" style="681"/>
    <col min="2305" max="2315" width="11.2" style="681" customWidth="1"/>
    <col min="2316" max="2560" width="9" style="681"/>
    <col min="2561" max="2571" width="11.2" style="681" customWidth="1"/>
    <col min="2572" max="2816" width="9" style="681"/>
    <col min="2817" max="2827" width="11.2" style="681" customWidth="1"/>
    <col min="2828" max="3072" width="9" style="681"/>
    <col min="3073" max="3083" width="11.2" style="681" customWidth="1"/>
    <col min="3084" max="3328" width="9" style="681"/>
    <col min="3329" max="3339" width="11.2" style="681" customWidth="1"/>
    <col min="3340" max="3584" width="9" style="681"/>
    <col min="3585" max="3595" width="11.2" style="681" customWidth="1"/>
    <col min="3596" max="3840" width="9" style="681"/>
    <col min="3841" max="3851" width="11.2" style="681" customWidth="1"/>
    <col min="3852" max="4096" width="9" style="681"/>
    <col min="4097" max="4107" width="11.2" style="681" customWidth="1"/>
    <col min="4108" max="4352" width="9" style="681"/>
    <col min="4353" max="4363" width="11.2" style="681" customWidth="1"/>
    <col min="4364" max="4608" width="9" style="681"/>
    <col min="4609" max="4619" width="11.2" style="681" customWidth="1"/>
    <col min="4620" max="4864" width="9" style="681"/>
    <col min="4865" max="4875" width="11.2" style="681" customWidth="1"/>
    <col min="4876" max="5120" width="9" style="681"/>
    <col min="5121" max="5131" width="11.2" style="681" customWidth="1"/>
    <col min="5132" max="5376" width="9" style="681"/>
    <col min="5377" max="5387" width="11.2" style="681" customWidth="1"/>
    <col min="5388" max="5632" width="9" style="681"/>
    <col min="5633" max="5643" width="11.2" style="681" customWidth="1"/>
    <col min="5644" max="5888" width="9" style="681"/>
    <col min="5889" max="5899" width="11.2" style="681" customWidth="1"/>
    <col min="5900" max="6144" width="9" style="681"/>
    <col min="6145" max="6155" width="11.2" style="681" customWidth="1"/>
    <col min="6156" max="6400" width="9" style="681"/>
    <col min="6401" max="6411" width="11.2" style="681" customWidth="1"/>
    <col min="6412" max="6656" width="9" style="681"/>
    <col min="6657" max="6667" width="11.2" style="681" customWidth="1"/>
    <col min="6668" max="6912" width="9" style="681"/>
    <col min="6913" max="6923" width="11.2" style="681" customWidth="1"/>
    <col min="6924" max="7168" width="9" style="681"/>
    <col min="7169" max="7179" width="11.2" style="681" customWidth="1"/>
    <col min="7180" max="7424" width="9" style="681"/>
    <col min="7425" max="7435" width="11.2" style="681" customWidth="1"/>
    <col min="7436" max="7680" width="9" style="681"/>
    <col min="7681" max="7691" width="11.2" style="681" customWidth="1"/>
    <col min="7692" max="7936" width="9" style="681"/>
    <col min="7937" max="7947" width="11.2" style="681" customWidth="1"/>
    <col min="7948" max="8192" width="9" style="681"/>
    <col min="8193" max="8203" width="11.2" style="681" customWidth="1"/>
    <col min="8204" max="8448" width="9" style="681"/>
    <col min="8449" max="8459" width="11.2" style="681" customWidth="1"/>
    <col min="8460" max="8704" width="9" style="681"/>
    <col min="8705" max="8715" width="11.2" style="681" customWidth="1"/>
    <col min="8716" max="8960" width="9" style="681"/>
    <col min="8961" max="8971" width="11.2" style="681" customWidth="1"/>
    <col min="8972" max="9216" width="9" style="681"/>
    <col min="9217" max="9227" width="11.2" style="681" customWidth="1"/>
    <col min="9228" max="9472" width="9" style="681"/>
    <col min="9473" max="9483" width="11.2" style="681" customWidth="1"/>
    <col min="9484" max="9728" width="9" style="681"/>
    <col min="9729" max="9739" width="11.2" style="681" customWidth="1"/>
    <col min="9740" max="9984" width="9" style="681"/>
    <col min="9985" max="9995" width="11.2" style="681" customWidth="1"/>
    <col min="9996" max="10240" width="9" style="681"/>
    <col min="10241" max="10251" width="11.2" style="681" customWidth="1"/>
    <col min="10252" max="10496" width="9" style="681"/>
    <col min="10497" max="10507" width="11.2" style="681" customWidth="1"/>
    <col min="10508" max="10752" width="9" style="681"/>
    <col min="10753" max="10763" width="11.2" style="681" customWidth="1"/>
    <col min="10764" max="11008" width="9" style="681"/>
    <col min="11009" max="11019" width="11.2" style="681" customWidth="1"/>
    <col min="11020" max="11264" width="9" style="681"/>
    <col min="11265" max="11275" width="11.2" style="681" customWidth="1"/>
    <col min="11276" max="11520" width="9" style="681"/>
    <col min="11521" max="11531" width="11.2" style="681" customWidth="1"/>
    <col min="11532" max="11776" width="9" style="681"/>
    <col min="11777" max="11787" width="11.2" style="681" customWidth="1"/>
    <col min="11788" max="12032" width="9" style="681"/>
    <col min="12033" max="12043" width="11.2" style="681" customWidth="1"/>
    <col min="12044" max="12288" width="9" style="681"/>
    <col min="12289" max="12299" width="11.2" style="681" customWidth="1"/>
    <col min="12300" max="12544" width="9" style="681"/>
    <col min="12545" max="12555" width="11.2" style="681" customWidth="1"/>
    <col min="12556" max="12800" width="9" style="681"/>
    <col min="12801" max="12811" width="11.2" style="681" customWidth="1"/>
    <col min="12812" max="13056" width="9" style="681"/>
    <col min="13057" max="13067" width="11.2" style="681" customWidth="1"/>
    <col min="13068" max="13312" width="9" style="681"/>
    <col min="13313" max="13323" width="11.2" style="681" customWidth="1"/>
    <col min="13324" max="13568" width="9" style="681"/>
    <col min="13569" max="13579" width="11.2" style="681" customWidth="1"/>
    <col min="13580" max="13824" width="9" style="681"/>
    <col min="13825" max="13835" width="11.2" style="681" customWidth="1"/>
    <col min="13836" max="14080" width="9" style="681"/>
    <col min="14081" max="14091" width="11.2" style="681" customWidth="1"/>
    <col min="14092" max="14336" width="9" style="681"/>
    <col min="14337" max="14347" width="11.2" style="681" customWidth="1"/>
    <col min="14348" max="14592" width="9" style="681"/>
    <col min="14593" max="14603" width="11.2" style="681" customWidth="1"/>
    <col min="14604" max="14848" width="9" style="681"/>
    <col min="14849" max="14859" width="11.2" style="681" customWidth="1"/>
    <col min="14860" max="15104" width="9" style="681"/>
    <col min="15105" max="15115" width="11.2" style="681" customWidth="1"/>
    <col min="15116" max="15360" width="9" style="681"/>
    <col min="15361" max="15371" width="11.2" style="681" customWidth="1"/>
    <col min="15372" max="15616" width="9" style="681"/>
    <col min="15617" max="15627" width="11.2" style="681" customWidth="1"/>
    <col min="15628" max="15872" width="9" style="681"/>
    <col min="15873" max="15883" width="11.2" style="681" customWidth="1"/>
    <col min="15884" max="16128" width="9" style="681"/>
    <col min="16129" max="16139" width="11.2" style="681" customWidth="1"/>
    <col min="16140" max="16384" width="9" style="681"/>
  </cols>
  <sheetData>
    <row r="1" spans="1:11">
      <c r="A1" s="790"/>
      <c r="B1" s="791"/>
      <c r="C1" s="791"/>
      <c r="D1" s="791"/>
      <c r="E1" s="791"/>
      <c r="F1" s="791"/>
      <c r="G1" s="791"/>
      <c r="H1" s="791"/>
      <c r="I1" s="791"/>
      <c r="J1" s="791"/>
      <c r="K1" s="807"/>
    </row>
    <row r="2" spans="1:11">
      <c r="A2" s="792"/>
      <c r="B2" s="793"/>
      <c r="C2" s="793"/>
      <c r="D2" s="793"/>
      <c r="E2" s="793"/>
      <c r="F2" s="793"/>
      <c r="G2" s="793"/>
      <c r="H2" s="793"/>
      <c r="I2" s="793"/>
      <c r="J2" s="793"/>
      <c r="K2" s="808"/>
    </row>
    <row r="3" spans="1:11">
      <c r="A3" s="792"/>
      <c r="B3" s="793"/>
      <c r="C3" s="793"/>
      <c r="D3" s="793"/>
      <c r="E3" s="793"/>
      <c r="F3" s="793"/>
      <c r="G3" s="793"/>
      <c r="H3" s="793"/>
      <c r="I3" s="793"/>
      <c r="J3" s="793"/>
      <c r="K3" s="808"/>
    </row>
    <row r="4" spans="1:11">
      <c r="A4" s="792"/>
      <c r="B4" s="793"/>
      <c r="C4" s="793"/>
      <c r="D4" s="793"/>
      <c r="E4" s="793"/>
      <c r="F4" s="793"/>
      <c r="G4" s="793"/>
      <c r="H4" s="793"/>
      <c r="I4" s="793"/>
      <c r="J4" s="793"/>
      <c r="K4" s="808"/>
    </row>
    <row r="5" s="788" customFormat="1" ht="86.4" customHeight="1" spans="1:11">
      <c r="A5" s="794" t="s">
        <v>242</v>
      </c>
      <c r="B5" s="795"/>
      <c r="C5" s="795"/>
      <c r="D5" s="795"/>
      <c r="E5" s="795"/>
      <c r="F5" s="795"/>
      <c r="G5" s="795"/>
      <c r="H5" s="795"/>
      <c r="I5" s="795"/>
      <c r="J5" s="795"/>
      <c r="K5" s="809"/>
    </row>
    <row r="6" spans="1:11">
      <c r="A6" s="792"/>
      <c r="B6" s="793"/>
      <c r="C6" s="793"/>
      <c r="D6" s="793"/>
      <c r="E6" s="793"/>
      <c r="F6" s="793"/>
      <c r="G6" s="793"/>
      <c r="H6" s="793"/>
      <c r="I6" s="793"/>
      <c r="J6" s="793"/>
      <c r="K6" s="808"/>
    </row>
    <row r="7" spans="1:11">
      <c r="A7" s="792"/>
      <c r="B7" s="793"/>
      <c r="C7" s="793"/>
      <c r="D7" s="793"/>
      <c r="E7" s="793"/>
      <c r="F7" s="793"/>
      <c r="G7" s="793"/>
      <c r="H7" s="793"/>
      <c r="I7" s="793"/>
      <c r="J7" s="793"/>
      <c r="K7" s="808"/>
    </row>
    <row r="8" ht="27.75" spans="1:11">
      <c r="A8" s="796" t="s">
        <v>243</v>
      </c>
      <c r="B8" s="797"/>
      <c r="C8" s="797"/>
      <c r="D8" s="797"/>
      <c r="E8" s="797"/>
      <c r="F8" s="797"/>
      <c r="G8" s="797"/>
      <c r="H8" s="797"/>
      <c r="I8" s="797"/>
      <c r="J8" s="797"/>
      <c r="K8" s="810"/>
    </row>
    <row r="9" spans="1:11">
      <c r="A9" s="792"/>
      <c r="B9" s="793"/>
      <c r="C9" s="793"/>
      <c r="D9" s="793"/>
      <c r="E9" s="793"/>
      <c r="F9" s="793"/>
      <c r="G9" s="793"/>
      <c r="H9" s="793"/>
      <c r="I9" s="793"/>
      <c r="J9" s="793"/>
      <c r="K9" s="808"/>
    </row>
    <row r="10" s="789" customFormat="1" ht="26.25" spans="1:11">
      <c r="A10" s="798" t="str">
        <f>"评估基准日："&amp;TEXT(基本信息输入表!M7,"yyyy年mm月dd日")</f>
        <v>评估基准日：2026年01月15日</v>
      </c>
      <c r="B10" s="799"/>
      <c r="C10" s="799"/>
      <c r="D10" s="799"/>
      <c r="E10" s="799"/>
      <c r="F10" s="799"/>
      <c r="G10" s="799"/>
      <c r="H10" s="799"/>
      <c r="I10" s="799"/>
      <c r="J10" s="799"/>
      <c r="K10" s="811"/>
    </row>
    <row r="11" s="789" customFormat="1" ht="26.25" spans="1:11">
      <c r="A11" s="800"/>
      <c r="B11" s="801"/>
      <c r="C11" s="801"/>
      <c r="D11" s="801"/>
      <c r="E11" s="801"/>
      <c r="F11" s="801"/>
      <c r="G11" s="801"/>
      <c r="H11" s="801"/>
      <c r="I11" s="801"/>
      <c r="J11" s="801"/>
      <c r="K11" s="812"/>
    </row>
    <row r="12" s="789" customFormat="1" ht="26.25" spans="1:11">
      <c r="A12" s="800"/>
      <c r="B12" s="801"/>
      <c r="C12" s="801"/>
      <c r="D12" s="801"/>
      <c r="E12" s="801"/>
      <c r="F12" s="801"/>
      <c r="G12" s="801"/>
      <c r="H12" s="801"/>
      <c r="I12" s="801"/>
      <c r="J12" s="801"/>
      <c r="K12" s="812"/>
    </row>
    <row r="13" s="789" customFormat="1" ht="26.25" spans="1:11">
      <c r="A13" s="800"/>
      <c r="B13" s="802"/>
      <c r="C13" s="803" t="s">
        <v>244</v>
      </c>
      <c r="D13" s="804"/>
      <c r="E13" s="804"/>
      <c r="F13" s="804"/>
      <c r="G13" s="804"/>
      <c r="H13" s="804"/>
      <c r="I13" s="804"/>
      <c r="J13" s="804"/>
      <c r="K13" s="813"/>
    </row>
    <row r="14" s="789" customFormat="1" ht="26.25" spans="1:11">
      <c r="A14" s="800"/>
      <c r="B14" s="801"/>
      <c r="C14" s="801"/>
      <c r="D14" s="801"/>
      <c r="E14" s="801"/>
      <c r="F14" s="801"/>
      <c r="G14" s="801"/>
      <c r="H14" s="801"/>
      <c r="I14" s="801"/>
      <c r="J14" s="801"/>
      <c r="K14" s="812"/>
    </row>
    <row r="15" s="789" customFormat="1" ht="26.25" spans="1:11">
      <c r="A15" s="800"/>
      <c r="B15" s="801"/>
      <c r="C15" s="801"/>
      <c r="D15" s="801"/>
      <c r="E15" s="801"/>
      <c r="F15" s="801"/>
      <c r="G15" s="801"/>
      <c r="H15" s="801"/>
      <c r="I15" s="801"/>
      <c r="J15" s="801"/>
      <c r="K15" s="812"/>
    </row>
    <row r="16" s="789" customFormat="1" ht="26.25" spans="1:11">
      <c r="A16" s="800"/>
      <c r="B16" s="801"/>
      <c r="C16" s="801" t="s">
        <v>245</v>
      </c>
      <c r="D16" s="801"/>
      <c r="E16" s="801"/>
      <c r="F16" s="801"/>
      <c r="G16" s="801" t="s">
        <v>246</v>
      </c>
      <c r="H16" s="801"/>
      <c r="I16" s="801"/>
      <c r="J16" s="801"/>
      <c r="K16" s="812"/>
    </row>
    <row r="17" s="789" customFormat="1" ht="26.25" spans="1:11">
      <c r="A17" s="800"/>
      <c r="B17" s="801"/>
      <c r="C17" s="801"/>
      <c r="D17" s="801"/>
      <c r="E17" s="801"/>
      <c r="F17" s="801"/>
      <c r="G17" s="801"/>
      <c r="H17" s="801"/>
      <c r="I17" s="801"/>
      <c r="J17" s="801"/>
      <c r="K17" s="812"/>
    </row>
    <row r="18" s="789" customFormat="1" ht="26.25" spans="1:11">
      <c r="A18" s="800"/>
      <c r="B18" s="801"/>
      <c r="C18" s="801"/>
      <c r="D18" s="801"/>
      <c r="E18" s="801"/>
      <c r="F18" s="801"/>
      <c r="G18" s="801"/>
      <c r="H18" s="801"/>
      <c r="I18" s="801"/>
      <c r="J18" s="801"/>
      <c r="K18" s="812"/>
    </row>
    <row r="19" s="789" customFormat="1" ht="26.25" spans="1:11">
      <c r="A19" s="800"/>
      <c r="B19" s="801"/>
      <c r="C19" s="801" t="s">
        <v>247</v>
      </c>
      <c r="D19" s="801"/>
      <c r="E19" s="801"/>
      <c r="F19" s="801"/>
      <c r="G19" s="801" t="s">
        <v>248</v>
      </c>
      <c r="H19" s="801"/>
      <c r="I19" s="801"/>
      <c r="J19" s="801"/>
      <c r="K19" s="812"/>
    </row>
    <row r="20" spans="1:11">
      <c r="A20" s="792"/>
      <c r="B20" s="793"/>
      <c r="C20" s="793"/>
      <c r="D20" s="793"/>
      <c r="E20" s="793"/>
      <c r="F20" s="793"/>
      <c r="G20" s="793"/>
      <c r="H20" s="793"/>
      <c r="I20" s="793"/>
      <c r="J20" s="793"/>
      <c r="K20" s="808"/>
    </row>
    <row r="21" ht="16.5" spans="1:11">
      <c r="A21" s="805"/>
      <c r="B21" s="806"/>
      <c r="C21" s="806"/>
      <c r="D21" s="806"/>
      <c r="E21" s="806"/>
      <c r="F21" s="806"/>
      <c r="G21" s="806"/>
      <c r="H21" s="806"/>
      <c r="I21" s="806"/>
      <c r="J21" s="806"/>
      <c r="K21" s="814"/>
    </row>
  </sheetData>
  <mergeCells count="4">
    <mergeCell ref="A5:K5"/>
    <mergeCell ref="A8:K8"/>
    <mergeCell ref="A10:K10"/>
    <mergeCell ref="C13:J13"/>
  </mergeCells>
  <pageMargins left="0.984251968503937" right="0.984251968503937" top="0.984251968503937" bottom="0.984251968503937" header="0.47244094488189" footer="0.354330708661417"/>
  <pageSetup paperSize="9" scale="9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委托加工物资">
    <pageSetUpPr fitToPage="1"/>
  </sheetPr>
  <dimension ref="A1:Q32"/>
  <sheetViews>
    <sheetView showGridLines="0" topLeftCell="A6" workbookViewId="0">
      <selection activeCell="I31" sqref="I31"/>
    </sheetView>
  </sheetViews>
  <sheetFormatPr defaultColWidth="9" defaultRowHeight="15.75" customHeight="1"/>
  <cols>
    <col min="1" max="1" width="5.7" style="3" customWidth="1"/>
    <col min="2" max="2" width="13.2" style="3" customWidth="1"/>
    <col min="3" max="3" width="11.2" style="3" customWidth="1"/>
    <col min="4" max="4" width="8" style="3" customWidth="1"/>
    <col min="5" max="6" width="8" style="3" hidden="1" customWidth="1" outlineLevel="1"/>
    <col min="7" max="7" width="4.7" style="3" customWidth="1" collapsed="1"/>
    <col min="8" max="9" width="5.5" style="3" customWidth="1"/>
    <col min="10" max="10" width="15" style="3" customWidth="1"/>
    <col min="11" max="11" width="8" style="3" customWidth="1"/>
    <col min="12" max="12" width="8.7" style="3" customWidth="1"/>
    <col min="13" max="13" width="9.7" style="3" customWidth="1"/>
    <col min="14" max="15" width="8.2" style="3" customWidth="1"/>
    <col min="16" max="16" width="9" style="4"/>
    <col min="17" max="17" width="9" style="5"/>
    <col min="18" max="16384" width="9" style="3"/>
  </cols>
  <sheetData>
    <row r="1" customHeight="1" spans="1:17">
      <c r="A1" s="6" t="s">
        <v>333</v>
      </c>
      <c r="P1" s="4" t="str">
        <f t="array" ref="P1:Q1">"请勿删除此列"</f>
        <v>请勿删除此列</v>
      </c>
      <c r="Q1" s="5" t="str">
        <v>请勿删除此列</v>
      </c>
    </row>
    <row r="2" s="1" customFormat="1" ht="30" customHeight="1" spans="1:17">
      <c r="A2" s="7" t="s">
        <v>880</v>
      </c>
      <c r="B2" s="25"/>
      <c r="C2" s="25"/>
      <c r="D2" s="25"/>
      <c r="E2" s="25"/>
      <c r="F2" s="25"/>
      <c r="G2" s="25"/>
      <c r="H2" s="25"/>
      <c r="I2" s="25"/>
      <c r="J2" s="25"/>
      <c r="K2" s="25"/>
      <c r="L2" s="25"/>
      <c r="M2" s="25"/>
      <c r="N2" s="25"/>
      <c r="O2" s="25"/>
      <c r="P2" s="22"/>
      <c r="Q2" s="23"/>
    </row>
    <row r="3" customHeight="1" spans="1:15">
      <c r="A3" s="2" t="str">
        <f>"评估基准日："&amp;TEXT(基本信息输入表!M7,"yyyy年mm月dd日")</f>
        <v>评估基准日：2026年01月15日</v>
      </c>
      <c r="B3" s="2"/>
      <c r="C3" s="2"/>
      <c r="D3" s="2"/>
      <c r="E3" s="2"/>
      <c r="F3" s="2"/>
      <c r="G3" s="2"/>
      <c r="H3" s="2"/>
      <c r="I3" s="2"/>
      <c r="J3" s="2"/>
      <c r="K3" s="2"/>
      <c r="L3" s="2"/>
      <c r="M3" s="2"/>
      <c r="N3" s="2"/>
      <c r="O3" s="2"/>
    </row>
    <row r="4" ht="14.25" customHeight="1" spans="1:17">
      <c r="A4" s="2"/>
      <c r="B4" s="2"/>
      <c r="C4" s="2"/>
      <c r="D4" s="2"/>
      <c r="E4" s="2"/>
      <c r="F4" s="2"/>
      <c r="G4" s="2"/>
      <c r="H4" s="2"/>
      <c r="I4" s="2"/>
      <c r="J4" s="2"/>
      <c r="K4" s="2"/>
      <c r="L4" s="2"/>
      <c r="M4" s="2"/>
      <c r="N4" s="8" t="s">
        <v>881</v>
      </c>
      <c r="O4" s="8"/>
      <c r="Q4" s="5" t="str">
        <f t="array" ref="Q4:Q8">""</f>
        <v/>
      </c>
    </row>
    <row r="5" customHeight="1" spans="1:17">
      <c r="A5" s="3" t="str">
        <f>基本信息输入表!K6&amp;"："&amp;基本信息输入表!M6</f>
        <v>被评估单位：中国石油集团工程技术研究院有限公司</v>
      </c>
      <c r="O5" s="8" t="str">
        <f>"金额单位："&amp;基本信息输入表!M10&amp;"元"</f>
        <v>金额单位：人民币元</v>
      </c>
      <c r="Q5" s="5" t="str">
        <v/>
      </c>
    </row>
    <row r="6" s="2" customFormat="1" customHeight="1" spans="1:17">
      <c r="A6" s="37" t="s">
        <v>137</v>
      </c>
      <c r="B6" s="37" t="s">
        <v>856</v>
      </c>
      <c r="C6" s="37" t="s">
        <v>882</v>
      </c>
      <c r="D6" s="90" t="s">
        <v>857</v>
      </c>
      <c r="E6" s="100" t="s">
        <v>656</v>
      </c>
      <c r="F6" s="101"/>
      <c r="G6" s="37" t="s">
        <v>158</v>
      </c>
      <c r="H6" s="37"/>
      <c r="I6" s="37"/>
      <c r="J6" s="111" t="s">
        <v>840</v>
      </c>
      <c r="K6" s="37" t="s">
        <v>159</v>
      </c>
      <c r="L6" s="37"/>
      <c r="M6" s="37"/>
      <c r="N6" s="37" t="s">
        <v>172</v>
      </c>
      <c r="O6" s="37" t="s">
        <v>142</v>
      </c>
      <c r="P6" s="4"/>
      <c r="Q6" s="4" t="str">
        <v/>
      </c>
    </row>
    <row r="7" s="2" customFormat="1" customHeight="1" spans="1:17">
      <c r="A7" s="106"/>
      <c r="B7" s="107"/>
      <c r="C7" s="107"/>
      <c r="D7" s="517"/>
      <c r="E7" s="517" t="s">
        <v>94</v>
      </c>
      <c r="F7" s="517" t="s">
        <v>859</v>
      </c>
      <c r="G7" s="108" t="s">
        <v>94</v>
      </c>
      <c r="H7" s="113" t="s">
        <v>860</v>
      </c>
      <c r="I7" s="113" t="s">
        <v>859</v>
      </c>
      <c r="J7" s="114"/>
      <c r="K7" s="108" t="s">
        <v>861</v>
      </c>
      <c r="L7" s="113" t="s">
        <v>862</v>
      </c>
      <c r="M7" s="113" t="s">
        <v>859</v>
      </c>
      <c r="N7" s="115"/>
      <c r="O7" s="107"/>
      <c r="P7" s="24" t="s">
        <v>738</v>
      </c>
      <c r="Q7" s="4" t="str">
        <v/>
      </c>
    </row>
    <row r="8" spans="1:17">
      <c r="A8" s="14" t="str">
        <f>IF(B8="","",ROW()-7)</f>
        <v/>
      </c>
      <c r="B8" s="15"/>
      <c r="C8" s="15"/>
      <c r="D8" s="15"/>
      <c r="E8" s="17"/>
      <c r="F8" s="17"/>
      <c r="G8" s="17"/>
      <c r="H8" s="17"/>
      <c r="I8" s="17"/>
      <c r="J8" s="17"/>
      <c r="K8" s="17"/>
      <c r="L8" s="17"/>
      <c r="M8" s="17">
        <f>K8*L8</f>
        <v>0</v>
      </c>
      <c r="N8" s="17" t="str">
        <f>IF(I8-J8=0,"",(M8-I8+J8)/(I8-J8)*100)</f>
        <v/>
      </c>
      <c r="O8" s="15"/>
      <c r="P8" s="24" t="s">
        <v>739</v>
      </c>
      <c r="Q8" s="5" t="str">
        <v/>
      </c>
    </row>
    <row r="9" spans="1:16">
      <c r="A9" s="14" t="str">
        <f t="shared" ref="A9:A27" si="0">IF(B9="","",ROW()-7)</f>
        <v/>
      </c>
      <c r="B9" s="15"/>
      <c r="C9" s="15"/>
      <c r="D9" s="15"/>
      <c r="E9" s="17"/>
      <c r="F9" s="17"/>
      <c r="G9" s="17"/>
      <c r="H9" s="17"/>
      <c r="I9" s="17"/>
      <c r="J9" s="17"/>
      <c r="K9" s="17"/>
      <c r="L9" s="17"/>
      <c r="M9" s="17">
        <f t="shared" ref="M9:M27" si="1">K9*L9</f>
        <v>0</v>
      </c>
      <c r="N9" s="17" t="str">
        <f>IF(I9-J9=0,"",(M9-I9+J9)/(I9-J9)*100)</f>
        <v/>
      </c>
      <c r="O9" s="15"/>
      <c r="P9" s="24" t="s">
        <v>740</v>
      </c>
    </row>
    <row r="10" spans="1:16">
      <c r="A10" s="14" t="str">
        <f t="shared" si="0"/>
        <v/>
      </c>
      <c r="B10" s="15"/>
      <c r="C10" s="15"/>
      <c r="D10" s="15"/>
      <c r="E10" s="17"/>
      <c r="F10" s="17"/>
      <c r="G10" s="17"/>
      <c r="H10" s="17"/>
      <c r="I10" s="17"/>
      <c r="J10" s="17"/>
      <c r="K10" s="17"/>
      <c r="L10" s="17"/>
      <c r="M10" s="17">
        <f t="shared" si="1"/>
        <v>0</v>
      </c>
      <c r="N10" s="17" t="str">
        <f t="shared" ref="N10:N30" si="2">IF(I10-J10=0,"",(M10-I10+J10)/(I10-J10)*100)</f>
        <v/>
      </c>
      <c r="O10" s="15"/>
      <c r="P10" s="24" t="s">
        <v>741</v>
      </c>
    </row>
    <row r="11" spans="1:16">
      <c r="A11" s="14" t="str">
        <f t="shared" si="0"/>
        <v/>
      </c>
      <c r="B11" s="15"/>
      <c r="C11" s="15"/>
      <c r="D11" s="15"/>
      <c r="E11" s="17"/>
      <c r="F11" s="17"/>
      <c r="G11" s="17"/>
      <c r="H11" s="17"/>
      <c r="I11" s="17"/>
      <c r="J11" s="17"/>
      <c r="K11" s="17"/>
      <c r="L11" s="17"/>
      <c r="M11" s="17">
        <f t="shared" si="1"/>
        <v>0</v>
      </c>
      <c r="N11" s="17" t="str">
        <f t="shared" si="2"/>
        <v/>
      </c>
      <c r="O11" s="15"/>
      <c r="P11" s="24" t="s">
        <v>742</v>
      </c>
    </row>
    <row r="12" spans="1:16">
      <c r="A12" s="14" t="str">
        <f t="shared" si="0"/>
        <v/>
      </c>
      <c r="B12" s="15"/>
      <c r="C12" s="15"/>
      <c r="D12" s="15"/>
      <c r="E12" s="17"/>
      <c r="F12" s="17"/>
      <c r="G12" s="17"/>
      <c r="H12" s="17"/>
      <c r="I12" s="17"/>
      <c r="J12" s="17"/>
      <c r="K12" s="17"/>
      <c r="L12" s="17"/>
      <c r="M12" s="17">
        <f t="shared" si="1"/>
        <v>0</v>
      </c>
      <c r="N12" s="17" t="str">
        <f t="shared" si="2"/>
        <v/>
      </c>
      <c r="O12" s="15"/>
      <c r="P12" s="24" t="s">
        <v>743</v>
      </c>
    </row>
    <row r="13" spans="1:16">
      <c r="A13" s="14" t="str">
        <f t="shared" si="0"/>
        <v/>
      </c>
      <c r="B13" s="15"/>
      <c r="C13" s="15"/>
      <c r="D13" s="15"/>
      <c r="E13" s="17"/>
      <c r="F13" s="17"/>
      <c r="G13" s="17"/>
      <c r="H13" s="17"/>
      <c r="I13" s="17"/>
      <c r="J13" s="17"/>
      <c r="K13" s="17"/>
      <c r="L13" s="17"/>
      <c r="M13" s="17">
        <f t="shared" si="1"/>
        <v>0</v>
      </c>
      <c r="N13" s="17" t="str">
        <f t="shared" si="2"/>
        <v/>
      </c>
      <c r="O13" s="15"/>
      <c r="P13" s="24" t="s">
        <v>744</v>
      </c>
    </row>
    <row r="14" spans="1:16">
      <c r="A14" s="14" t="str">
        <f t="shared" si="0"/>
        <v/>
      </c>
      <c r="B14" s="15"/>
      <c r="C14" s="15"/>
      <c r="D14" s="15"/>
      <c r="E14" s="17"/>
      <c r="F14" s="17"/>
      <c r="G14" s="17"/>
      <c r="H14" s="17"/>
      <c r="I14" s="17"/>
      <c r="J14" s="17"/>
      <c r="K14" s="17"/>
      <c r="L14" s="17"/>
      <c r="M14" s="17">
        <f t="shared" si="1"/>
        <v>0</v>
      </c>
      <c r="N14" s="17" t="str">
        <f t="shared" si="2"/>
        <v/>
      </c>
      <c r="O14" s="15"/>
      <c r="P14" s="24" t="s">
        <v>745</v>
      </c>
    </row>
    <row r="15" spans="1:16">
      <c r="A15" s="14" t="str">
        <f t="shared" si="0"/>
        <v/>
      </c>
      <c r="B15" s="15"/>
      <c r="C15" s="15"/>
      <c r="D15" s="15"/>
      <c r="E15" s="17"/>
      <c r="F15" s="17"/>
      <c r="G15" s="17"/>
      <c r="H15" s="17"/>
      <c r="I15" s="17"/>
      <c r="J15" s="17"/>
      <c r="K15" s="17"/>
      <c r="L15" s="17"/>
      <c r="M15" s="17">
        <f t="shared" si="1"/>
        <v>0</v>
      </c>
      <c r="N15" s="17" t="str">
        <f t="shared" si="2"/>
        <v/>
      </c>
      <c r="O15" s="15"/>
      <c r="P15" s="24" t="s">
        <v>746</v>
      </c>
    </row>
    <row r="16" spans="1:16">
      <c r="A16" s="14" t="str">
        <f t="shared" si="0"/>
        <v/>
      </c>
      <c r="B16" s="15"/>
      <c r="C16" s="15"/>
      <c r="D16" s="15"/>
      <c r="E16" s="17"/>
      <c r="F16" s="17"/>
      <c r="G16" s="17"/>
      <c r="H16" s="17"/>
      <c r="I16" s="17"/>
      <c r="J16" s="17"/>
      <c r="K16" s="17"/>
      <c r="L16" s="17"/>
      <c r="M16" s="17">
        <f t="shared" si="1"/>
        <v>0</v>
      </c>
      <c r="N16" s="17" t="str">
        <f t="shared" si="2"/>
        <v/>
      </c>
      <c r="O16" s="15"/>
      <c r="P16" s="24" t="s">
        <v>747</v>
      </c>
    </row>
    <row r="17" spans="1:16">
      <c r="A17" s="14" t="str">
        <f t="shared" si="0"/>
        <v/>
      </c>
      <c r="B17" s="15"/>
      <c r="C17" s="15"/>
      <c r="D17" s="15"/>
      <c r="E17" s="17"/>
      <c r="F17" s="17"/>
      <c r="G17" s="17"/>
      <c r="H17" s="17"/>
      <c r="I17" s="17"/>
      <c r="J17" s="17"/>
      <c r="K17" s="17"/>
      <c r="L17" s="17"/>
      <c r="M17" s="17">
        <f t="shared" si="1"/>
        <v>0</v>
      </c>
      <c r="N17" s="17" t="str">
        <f t="shared" si="2"/>
        <v/>
      </c>
      <c r="O17" s="15"/>
      <c r="P17" s="24" t="s">
        <v>748</v>
      </c>
    </row>
    <row r="18" spans="1:16">
      <c r="A18" s="14" t="str">
        <f t="shared" si="0"/>
        <v/>
      </c>
      <c r="B18" s="15"/>
      <c r="C18" s="15"/>
      <c r="D18" s="15"/>
      <c r="E18" s="17"/>
      <c r="F18" s="17"/>
      <c r="G18" s="17"/>
      <c r="H18" s="17"/>
      <c r="I18" s="17"/>
      <c r="J18" s="17"/>
      <c r="K18" s="17"/>
      <c r="L18" s="17"/>
      <c r="M18" s="17">
        <f t="shared" si="1"/>
        <v>0</v>
      </c>
      <c r="N18" s="17" t="str">
        <f t="shared" si="2"/>
        <v/>
      </c>
      <c r="O18" s="15"/>
      <c r="P18" s="24" t="s">
        <v>749</v>
      </c>
    </row>
    <row r="19" spans="1:16">
      <c r="A19" s="14" t="str">
        <f t="shared" si="0"/>
        <v/>
      </c>
      <c r="B19" s="15"/>
      <c r="C19" s="15"/>
      <c r="D19" s="15"/>
      <c r="E19" s="17"/>
      <c r="F19" s="17"/>
      <c r="G19" s="17"/>
      <c r="H19" s="17"/>
      <c r="I19" s="17"/>
      <c r="J19" s="17"/>
      <c r="K19" s="17"/>
      <c r="L19" s="17"/>
      <c r="M19" s="17">
        <f t="shared" si="1"/>
        <v>0</v>
      </c>
      <c r="N19" s="17" t="str">
        <f t="shared" si="2"/>
        <v/>
      </c>
      <c r="O19" s="15"/>
      <c r="P19" s="24" t="s">
        <v>750</v>
      </c>
    </row>
    <row r="20" spans="1:16">
      <c r="A20" s="14" t="str">
        <f t="shared" si="0"/>
        <v/>
      </c>
      <c r="B20" s="15"/>
      <c r="C20" s="15"/>
      <c r="D20" s="15"/>
      <c r="E20" s="17"/>
      <c r="F20" s="17"/>
      <c r="G20" s="17"/>
      <c r="H20" s="17"/>
      <c r="I20" s="17"/>
      <c r="J20" s="17"/>
      <c r="K20" s="17"/>
      <c r="L20" s="17"/>
      <c r="M20" s="17">
        <f t="shared" si="1"/>
        <v>0</v>
      </c>
      <c r="N20" s="17" t="str">
        <f t="shared" si="2"/>
        <v/>
      </c>
      <c r="O20" s="15"/>
      <c r="P20" s="24" t="s">
        <v>751</v>
      </c>
    </row>
    <row r="21" spans="1:16">
      <c r="A21" s="14" t="str">
        <f t="shared" si="0"/>
        <v/>
      </c>
      <c r="B21" s="15"/>
      <c r="C21" s="15"/>
      <c r="D21" s="15"/>
      <c r="E21" s="17"/>
      <c r="F21" s="17"/>
      <c r="G21" s="17"/>
      <c r="H21" s="17"/>
      <c r="I21" s="17"/>
      <c r="J21" s="17"/>
      <c r="K21" s="17"/>
      <c r="L21" s="17"/>
      <c r="M21" s="17">
        <f t="shared" si="1"/>
        <v>0</v>
      </c>
      <c r="N21" s="17" t="str">
        <f t="shared" si="2"/>
        <v/>
      </c>
      <c r="O21" s="15"/>
      <c r="P21" s="24" t="s">
        <v>752</v>
      </c>
    </row>
    <row r="22" spans="1:16">
      <c r="A22" s="14" t="str">
        <f t="shared" si="0"/>
        <v/>
      </c>
      <c r="B22" s="15"/>
      <c r="C22" s="15"/>
      <c r="D22" s="15"/>
      <c r="E22" s="17"/>
      <c r="F22" s="17"/>
      <c r="G22" s="17"/>
      <c r="H22" s="17"/>
      <c r="I22" s="17"/>
      <c r="J22" s="17"/>
      <c r="K22" s="17"/>
      <c r="L22" s="17"/>
      <c r="M22" s="17">
        <f t="shared" si="1"/>
        <v>0</v>
      </c>
      <c r="N22" s="17" t="str">
        <f t="shared" si="2"/>
        <v/>
      </c>
      <c r="O22" s="15"/>
      <c r="P22" s="24" t="s">
        <v>753</v>
      </c>
    </row>
    <row r="23" spans="1:16">
      <c r="A23" s="14" t="str">
        <f t="shared" si="0"/>
        <v/>
      </c>
      <c r="B23" s="15"/>
      <c r="C23" s="15"/>
      <c r="D23" s="15"/>
      <c r="E23" s="17"/>
      <c r="F23" s="17"/>
      <c r="G23" s="17"/>
      <c r="H23" s="17"/>
      <c r="I23" s="17"/>
      <c r="J23" s="17"/>
      <c r="K23" s="17"/>
      <c r="L23" s="17"/>
      <c r="M23" s="17">
        <f t="shared" si="1"/>
        <v>0</v>
      </c>
      <c r="N23" s="17" t="str">
        <f t="shared" si="2"/>
        <v/>
      </c>
      <c r="O23" s="15"/>
      <c r="P23" s="24" t="s">
        <v>754</v>
      </c>
    </row>
    <row r="24" spans="1:16">
      <c r="A24" s="14" t="str">
        <f t="shared" si="0"/>
        <v/>
      </c>
      <c r="B24" s="15"/>
      <c r="C24" s="15"/>
      <c r="D24" s="15"/>
      <c r="E24" s="17"/>
      <c r="F24" s="17"/>
      <c r="G24" s="17"/>
      <c r="H24" s="17"/>
      <c r="I24" s="17"/>
      <c r="J24" s="17"/>
      <c r="K24" s="17"/>
      <c r="L24" s="17"/>
      <c r="M24" s="17">
        <f t="shared" si="1"/>
        <v>0</v>
      </c>
      <c r="N24" s="17" t="str">
        <f t="shared" si="2"/>
        <v/>
      </c>
      <c r="O24" s="15"/>
      <c r="P24" s="24" t="s">
        <v>755</v>
      </c>
    </row>
    <row r="25" spans="1:16">
      <c r="A25" s="14" t="str">
        <f t="shared" si="0"/>
        <v/>
      </c>
      <c r="B25" s="15"/>
      <c r="C25" s="15"/>
      <c r="D25" s="15"/>
      <c r="E25" s="17"/>
      <c r="F25" s="17"/>
      <c r="G25" s="17"/>
      <c r="H25" s="17"/>
      <c r="I25" s="17"/>
      <c r="J25" s="17"/>
      <c r="K25" s="17"/>
      <c r="L25" s="17"/>
      <c r="M25" s="17">
        <f t="shared" si="1"/>
        <v>0</v>
      </c>
      <c r="N25" s="17" t="str">
        <f t="shared" si="2"/>
        <v/>
      </c>
      <c r="O25" s="15"/>
      <c r="P25" s="24" t="s">
        <v>756</v>
      </c>
    </row>
    <row r="26" spans="1:16">
      <c r="A26" s="14" t="str">
        <f t="shared" si="0"/>
        <v/>
      </c>
      <c r="B26" s="15"/>
      <c r="C26" s="15"/>
      <c r="D26" s="15"/>
      <c r="E26" s="17"/>
      <c r="F26" s="17"/>
      <c r="G26" s="17"/>
      <c r="H26" s="17"/>
      <c r="I26" s="17"/>
      <c r="J26" s="17"/>
      <c r="K26" s="17"/>
      <c r="L26" s="17"/>
      <c r="M26" s="17">
        <f t="shared" si="1"/>
        <v>0</v>
      </c>
      <c r="N26" s="17" t="str">
        <f t="shared" si="2"/>
        <v/>
      </c>
      <c r="O26" s="15"/>
      <c r="P26" s="24" t="s">
        <v>757</v>
      </c>
    </row>
    <row r="27" spans="1:17">
      <c r="A27" s="14" t="str">
        <f t="shared" si="0"/>
        <v/>
      </c>
      <c r="B27" s="15"/>
      <c r="C27" s="15"/>
      <c r="D27" s="15"/>
      <c r="E27" s="17"/>
      <c r="F27" s="17"/>
      <c r="G27" s="17"/>
      <c r="H27" s="17"/>
      <c r="I27" s="17"/>
      <c r="J27" s="17"/>
      <c r="K27" s="17"/>
      <c r="L27" s="17"/>
      <c r="M27" s="17">
        <f t="shared" si="1"/>
        <v>0</v>
      </c>
      <c r="N27" s="17" t="str">
        <f t="shared" si="2"/>
        <v/>
      </c>
      <c r="O27" s="15"/>
      <c r="P27" s="24" t="s">
        <v>758</v>
      </c>
      <c r="Q27" s="5" t="str">
        <f t="array" ref="Q27:Q32">""</f>
        <v/>
      </c>
    </row>
    <row r="28" ht="16.2" customHeight="1" spans="1:17">
      <c r="A28" s="56" t="s">
        <v>883</v>
      </c>
      <c r="B28" s="15"/>
      <c r="C28" s="15"/>
      <c r="D28" s="15"/>
      <c r="E28" s="17"/>
      <c r="F28" s="17">
        <f>SUM(F8:F27)</f>
        <v>0</v>
      </c>
      <c r="G28" s="17"/>
      <c r="H28" s="17"/>
      <c r="I28" s="17">
        <f>SUM(I8:I27)</f>
        <v>0</v>
      </c>
      <c r="J28" s="17">
        <f>SUM(J8:J27)</f>
        <v>0</v>
      </c>
      <c r="K28" s="17"/>
      <c r="L28" s="17"/>
      <c r="M28" s="17">
        <f>SUM(M8:M27)</f>
        <v>0</v>
      </c>
      <c r="N28" s="17" t="str">
        <f t="shared" si="2"/>
        <v/>
      </c>
      <c r="O28" s="15"/>
      <c r="Q28" s="5" t="str">
        <v/>
      </c>
    </row>
    <row r="29" spans="1:17">
      <c r="A29" s="56" t="s">
        <v>884</v>
      </c>
      <c r="B29" s="15"/>
      <c r="C29" s="15"/>
      <c r="D29" s="15"/>
      <c r="E29" s="17"/>
      <c r="F29" s="17">
        <f>J28</f>
        <v>0</v>
      </c>
      <c r="G29" s="17"/>
      <c r="H29" s="17"/>
      <c r="I29" s="17">
        <f>J28</f>
        <v>0</v>
      </c>
      <c r="J29" s="17"/>
      <c r="K29" s="17"/>
      <c r="L29" s="17"/>
      <c r="M29" s="17"/>
      <c r="N29" s="17"/>
      <c r="O29" s="15"/>
      <c r="Q29" s="5" t="str">
        <v/>
      </c>
    </row>
    <row r="30" customHeight="1" spans="1:17">
      <c r="A30" s="18" t="s">
        <v>885</v>
      </c>
      <c r="B30" s="70"/>
      <c r="C30" s="70"/>
      <c r="D30" s="19"/>
      <c r="E30" s="17"/>
      <c r="F30" s="17">
        <f>F28-F29</f>
        <v>0</v>
      </c>
      <c r="G30" s="17"/>
      <c r="H30" s="17"/>
      <c r="I30" s="17">
        <f>I28-I29</f>
        <v>0</v>
      </c>
      <c r="J30" s="17"/>
      <c r="K30" s="17"/>
      <c r="L30" s="17"/>
      <c r="M30" s="17">
        <f>M28-M29</f>
        <v>0</v>
      </c>
      <c r="N30" s="17" t="str">
        <f t="shared" si="2"/>
        <v/>
      </c>
      <c r="O30" s="21"/>
      <c r="Q30" s="5" t="str">
        <v/>
      </c>
    </row>
    <row r="31" customHeight="1" spans="1:17">
      <c r="A31" s="3" t="str">
        <f>基本信息输入表!$K$6&amp;"填表人："&amp;基本信息输入表!$M$32</f>
        <v>被评估单位填表人：</v>
      </c>
      <c r="M31" s="3" t="str">
        <f>"评估人员："&amp;基本信息输入表!$Q$32</f>
        <v>评估人员：</v>
      </c>
      <c r="Q31" s="5" t="str">
        <v/>
      </c>
    </row>
    <row r="32" customHeight="1" spans="1:17">
      <c r="A32" s="3" t="str">
        <f>"填表日期："&amp;YEAR(基本信息输入表!$O$32)&amp;"年"&amp;MONTH(基本信息输入表!$O$32)&amp;"月"&amp;DAY(基本信息输入表!$O$32)&amp;"日"</f>
        <v>填表日期：1900年1月0日</v>
      </c>
      <c r="Q32" s="5" t="str">
        <v/>
      </c>
    </row>
  </sheetData>
  <mergeCells count="16">
    <mergeCell ref="A2:O2"/>
    <mergeCell ref="A3:O3"/>
    <mergeCell ref="N4:O4"/>
    <mergeCell ref="E6:F6"/>
    <mergeCell ref="G6:I6"/>
    <mergeCell ref="K6:M6"/>
    <mergeCell ref="A28:D28"/>
    <mergeCell ref="A29:D29"/>
    <mergeCell ref="A30:D30"/>
    <mergeCell ref="A6:A7"/>
    <mergeCell ref="B6:B7"/>
    <mergeCell ref="C6:C7"/>
    <mergeCell ref="D6:D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产成品库存商品">
    <pageSetUpPr fitToPage="1"/>
  </sheetPr>
  <dimension ref="A1:AK32"/>
  <sheetViews>
    <sheetView showGridLines="0" topLeftCell="A7" workbookViewId="0">
      <selection activeCell="I31" sqref="I31"/>
    </sheetView>
  </sheetViews>
  <sheetFormatPr defaultColWidth="9" defaultRowHeight="15.75" customHeight="1"/>
  <cols>
    <col min="1" max="1" width="4.5" style="3" customWidth="1"/>
    <col min="2" max="2" width="21.2" style="3" customWidth="1"/>
    <col min="3" max="4" width="8" style="3" customWidth="1"/>
    <col min="5" max="5" width="22.2" style="3" customWidth="1"/>
    <col min="6" max="6" width="12.5" style="3" hidden="1" customWidth="1" outlineLevel="1"/>
    <col min="7" max="7" width="7.2" style="3" hidden="1" customWidth="1" outlineLevel="1"/>
    <col min="8" max="8" width="7.7" style="3" hidden="1" customWidth="1" outlineLevel="1"/>
    <col min="9" max="9" width="4.7" style="3" customWidth="1" collapsed="1"/>
    <col min="10" max="10" width="5.5" style="3" customWidth="1"/>
    <col min="11" max="11" width="5.5" style="415" customWidth="1"/>
    <col min="12" max="12" width="15" style="415" customWidth="1"/>
    <col min="13" max="13" width="8" style="3" customWidth="1"/>
    <col min="14" max="14" width="8.7" style="3" customWidth="1"/>
    <col min="15" max="15" width="9.7" style="3" customWidth="1"/>
    <col min="16" max="16" width="9.2" style="3" customWidth="1"/>
    <col min="17" max="17" width="16.7" style="3" customWidth="1"/>
    <col min="18" max="19" width="8.7" style="5" customWidth="1"/>
    <col min="20" max="27" width="9" style="3"/>
    <col min="28" max="28" width="9" style="3" hidden="1" customWidth="1"/>
    <col min="29" max="16384" width="9" style="3"/>
  </cols>
  <sheetData>
    <row r="1" customHeight="1" spans="1:37">
      <c r="A1" s="6" t="s">
        <v>333</v>
      </c>
      <c r="R1" s="5" t="str">
        <f t="array" ref="R1:S1">"请勿删除此列"</f>
        <v>请勿删除此列</v>
      </c>
      <c r="S1" s="5" t="str">
        <v>请勿删除此列</v>
      </c>
      <c r="AC1" s="509" t="s">
        <v>886</v>
      </c>
      <c r="AD1" s="509"/>
      <c r="AE1" s="510" t="s">
        <v>887</v>
      </c>
      <c r="AF1" s="510" t="s">
        <v>888</v>
      </c>
      <c r="AG1" s="510" t="s">
        <v>889</v>
      </c>
      <c r="AH1" s="509" t="s">
        <v>890</v>
      </c>
      <c r="AI1" s="510" t="s">
        <v>891</v>
      </c>
      <c r="AJ1" s="510" t="s">
        <v>892</v>
      </c>
      <c r="AK1" s="510" t="s">
        <v>893</v>
      </c>
    </row>
    <row r="2" s="1" customFormat="1" ht="30" customHeight="1" spans="1:37">
      <c r="A2" s="7" t="s">
        <v>894</v>
      </c>
      <c r="B2" s="7"/>
      <c r="C2" s="7"/>
      <c r="D2" s="7"/>
      <c r="E2" s="7"/>
      <c r="F2" s="7"/>
      <c r="G2" s="7"/>
      <c r="H2" s="7"/>
      <c r="I2" s="7"/>
      <c r="J2" s="7"/>
      <c r="K2" s="7"/>
      <c r="L2" s="7"/>
      <c r="M2" s="7"/>
      <c r="N2" s="7"/>
      <c r="O2" s="7"/>
      <c r="P2" s="7"/>
      <c r="Q2" s="7"/>
      <c r="R2" s="23"/>
      <c r="S2" s="23"/>
      <c r="AC2" s="510" t="s">
        <v>859</v>
      </c>
      <c r="AD2" s="511" t="s">
        <v>895</v>
      </c>
      <c r="AE2" s="512"/>
      <c r="AF2" s="512"/>
      <c r="AG2" s="512"/>
      <c r="AH2" s="512"/>
      <c r="AI2" s="512"/>
      <c r="AJ2" s="512"/>
      <c r="AK2" s="512"/>
    </row>
    <row r="3" customHeight="1" spans="1:37">
      <c r="A3" s="2" t="str">
        <f>"评估基准日："&amp;TEXT(基本信息输入表!M7,"yyyy年mm月dd日")</f>
        <v>评估基准日：2026年01月15日</v>
      </c>
      <c r="B3" s="2"/>
      <c r="C3" s="2"/>
      <c r="D3" s="2"/>
      <c r="E3" s="2"/>
      <c r="F3" s="2"/>
      <c r="G3" s="2"/>
      <c r="H3" s="2"/>
      <c r="I3" s="2"/>
      <c r="J3" s="2"/>
      <c r="K3" s="2"/>
      <c r="L3" s="2"/>
      <c r="M3" s="2"/>
      <c r="N3" s="2"/>
      <c r="O3" s="2"/>
      <c r="P3" s="2"/>
      <c r="Q3" s="2"/>
      <c r="AC3" s="510"/>
      <c r="AD3" s="513" t="s">
        <v>896</v>
      </c>
      <c r="AE3" s="512"/>
      <c r="AF3" s="512"/>
      <c r="AG3" s="512"/>
      <c r="AH3" s="512"/>
      <c r="AI3" s="512"/>
      <c r="AJ3" s="512"/>
      <c r="AK3" s="512"/>
    </row>
    <row r="4" ht="14.25" customHeight="1" spans="1:37">
      <c r="A4" s="2"/>
      <c r="B4" s="2"/>
      <c r="C4" s="2"/>
      <c r="D4" s="2"/>
      <c r="E4" s="2"/>
      <c r="F4" s="2"/>
      <c r="G4" s="2"/>
      <c r="H4" s="2"/>
      <c r="I4" s="2"/>
      <c r="J4" s="2"/>
      <c r="K4" s="2"/>
      <c r="L4" s="2"/>
      <c r="M4" s="2"/>
      <c r="N4" s="2"/>
      <c r="O4" s="2"/>
      <c r="P4" s="2"/>
      <c r="Q4" s="8" t="s">
        <v>897</v>
      </c>
      <c r="S4" s="5" t="str">
        <f t="array" ref="S4:S8">""</f>
        <v/>
      </c>
      <c r="AC4" s="510"/>
      <c r="AD4" s="513" t="s">
        <v>898</v>
      </c>
      <c r="AE4" s="512"/>
      <c r="AF4" s="512"/>
      <c r="AG4" s="512"/>
      <c r="AH4" s="512"/>
      <c r="AI4" s="512"/>
      <c r="AJ4" s="512"/>
      <c r="AK4" s="512"/>
    </row>
    <row r="5" customHeight="1" spans="1:37">
      <c r="A5" s="3" t="str">
        <f>基本信息输入表!K6&amp;"："&amp;基本信息输入表!M6</f>
        <v>被评估单位：中国石油集团工程技术研究院有限公司</v>
      </c>
      <c r="Q5" s="8" t="str">
        <f>"金额单位："&amp;基本信息输入表!M10&amp;"元"</f>
        <v>金额单位：人民币元</v>
      </c>
      <c r="S5" s="5" t="str">
        <v/>
      </c>
      <c r="AC5" s="509" t="s">
        <v>899</v>
      </c>
      <c r="AD5" s="511" t="s">
        <v>895</v>
      </c>
      <c r="AE5" s="512"/>
      <c r="AF5" s="514" t="e">
        <f>AF2/AE2</f>
        <v>#DIV/0!</v>
      </c>
      <c r="AG5" s="514" t="e">
        <f>AG2/AE2</f>
        <v>#DIV/0!</v>
      </c>
      <c r="AH5" s="514" t="e">
        <f>AH2/AE2</f>
        <v>#DIV/0!</v>
      </c>
      <c r="AI5" s="514" t="e">
        <f>AI2/AE2</f>
        <v>#DIV/0!</v>
      </c>
      <c r="AJ5" s="514" t="e">
        <f>AJ2/AE2</f>
        <v>#DIV/0!</v>
      </c>
      <c r="AK5" s="514" t="e">
        <f>AK2/AE2</f>
        <v>#DIV/0!</v>
      </c>
    </row>
    <row r="6" s="2" customFormat="1" customHeight="1" spans="1:37">
      <c r="A6" s="37" t="s">
        <v>137</v>
      </c>
      <c r="B6" s="37" t="s">
        <v>900</v>
      </c>
      <c r="C6" s="11" t="s">
        <v>901</v>
      </c>
      <c r="D6" s="54" t="s">
        <v>857</v>
      </c>
      <c r="E6" s="57" t="s">
        <v>902</v>
      </c>
      <c r="F6" s="57" t="s">
        <v>903</v>
      </c>
      <c r="G6" s="264" t="s">
        <v>656</v>
      </c>
      <c r="H6" s="265"/>
      <c r="I6" s="37" t="s">
        <v>158</v>
      </c>
      <c r="J6" s="37"/>
      <c r="K6" s="37"/>
      <c r="L6" s="111" t="s">
        <v>840</v>
      </c>
      <c r="M6" s="37" t="s">
        <v>159</v>
      </c>
      <c r="N6" s="37"/>
      <c r="O6" s="37"/>
      <c r="P6" s="37" t="s">
        <v>172</v>
      </c>
      <c r="Q6" s="37" t="s">
        <v>142</v>
      </c>
      <c r="R6" s="4"/>
      <c r="S6" s="4" t="str">
        <v/>
      </c>
      <c r="T6" s="37" t="s">
        <v>904</v>
      </c>
      <c r="U6" s="37"/>
      <c r="V6" s="37"/>
      <c r="W6" s="37"/>
      <c r="X6" s="37"/>
      <c r="Y6" s="37"/>
      <c r="Z6" s="37"/>
      <c r="AC6" s="509"/>
      <c r="AD6" s="513" t="s">
        <v>896</v>
      </c>
      <c r="AE6" s="512"/>
      <c r="AF6" s="514" t="e">
        <f>AF3/AE3</f>
        <v>#DIV/0!</v>
      </c>
      <c r="AG6" s="514" t="e">
        <f>AG3/AE3</f>
        <v>#DIV/0!</v>
      </c>
      <c r="AH6" s="514" t="e">
        <f>AH3/AE3</f>
        <v>#DIV/0!</v>
      </c>
      <c r="AI6" s="514" t="e">
        <f>AI3/AE3</f>
        <v>#DIV/0!</v>
      </c>
      <c r="AJ6" s="514" t="e">
        <f>AJ3/AE3</f>
        <v>#DIV/0!</v>
      </c>
      <c r="AK6" s="514" t="e">
        <f>AK3/AE3</f>
        <v>#DIV/0!</v>
      </c>
    </row>
    <row r="7" s="2" customFormat="1" customHeight="1" spans="1:37">
      <c r="A7" s="106"/>
      <c r="B7" s="107"/>
      <c r="C7" s="508"/>
      <c r="D7" s="342"/>
      <c r="E7" s="280"/>
      <c r="F7" s="262"/>
      <c r="G7" s="78" t="s">
        <v>94</v>
      </c>
      <c r="H7" s="78" t="s">
        <v>859</v>
      </c>
      <c r="I7" s="108" t="s">
        <v>94</v>
      </c>
      <c r="J7" s="113" t="s">
        <v>860</v>
      </c>
      <c r="K7" s="113" t="s">
        <v>859</v>
      </c>
      <c r="L7" s="114"/>
      <c r="M7" s="420" t="s">
        <v>861</v>
      </c>
      <c r="N7" s="113" t="s">
        <v>862</v>
      </c>
      <c r="O7" s="113" t="s">
        <v>859</v>
      </c>
      <c r="P7" s="115"/>
      <c r="Q7" s="107"/>
      <c r="R7" s="24" t="s">
        <v>738</v>
      </c>
      <c r="S7" s="24" t="str">
        <v/>
      </c>
      <c r="T7" s="37" t="s">
        <v>905</v>
      </c>
      <c r="U7" s="37" t="s">
        <v>906</v>
      </c>
      <c r="V7" s="37" t="s">
        <v>907</v>
      </c>
      <c r="W7" s="37" t="s">
        <v>908</v>
      </c>
      <c r="X7" s="37" t="s">
        <v>909</v>
      </c>
      <c r="Y7" s="37" t="s">
        <v>910</v>
      </c>
      <c r="Z7" s="37" t="s">
        <v>215</v>
      </c>
      <c r="AC7" s="509"/>
      <c r="AD7" s="513" t="s">
        <v>898</v>
      </c>
      <c r="AE7" s="512"/>
      <c r="AF7" s="514" t="e">
        <f>AF4/AE4</f>
        <v>#DIV/0!</v>
      </c>
      <c r="AG7" s="514" t="e">
        <f>AG4/AE4</f>
        <v>#DIV/0!</v>
      </c>
      <c r="AH7" s="514" t="e">
        <f>AH4/AE4</f>
        <v>#DIV/0!</v>
      </c>
      <c r="AI7" s="514" t="e">
        <f>AI4/AE4</f>
        <v>#DIV/0!</v>
      </c>
      <c r="AJ7" s="514" t="e">
        <f>AJ4/AE4</f>
        <v>#DIV/0!</v>
      </c>
      <c r="AK7" s="514" t="e">
        <f>AK4/AE4</f>
        <v>#DIV/0!</v>
      </c>
    </row>
    <row r="8" s="2" customFormat="1" ht="12.75" spans="1:37">
      <c r="A8" s="14" t="str">
        <f>IF(B8="","",ROW()-7)</f>
        <v/>
      </c>
      <c r="B8" s="15"/>
      <c r="C8" s="15"/>
      <c r="D8" s="15"/>
      <c r="E8" s="17"/>
      <c r="F8" s="388"/>
      <c r="G8" s="17"/>
      <c r="H8" s="17"/>
      <c r="I8" s="17"/>
      <c r="J8" s="17"/>
      <c r="K8" s="17"/>
      <c r="L8" s="17"/>
      <c r="M8" s="17"/>
      <c r="N8" s="17"/>
      <c r="O8" s="17">
        <f>M8*N8</f>
        <v>0</v>
      </c>
      <c r="P8" s="17" t="str">
        <f>IF(K8-L8=0,"",(O8-K8+L8)/(K8-L8)*100)</f>
        <v/>
      </c>
      <c r="Q8" s="15"/>
      <c r="R8" s="24" t="s">
        <v>739</v>
      </c>
      <c r="S8" s="24" t="str">
        <v/>
      </c>
      <c r="T8" s="37"/>
      <c r="U8" s="37"/>
      <c r="V8" s="37"/>
      <c r="W8" s="37"/>
      <c r="X8" s="37"/>
      <c r="Y8" s="37"/>
      <c r="Z8" s="37"/>
      <c r="AB8" s="2" t="s">
        <v>911</v>
      </c>
      <c r="AC8" s="515" t="s">
        <v>912</v>
      </c>
      <c r="AD8" s="516"/>
      <c r="AE8" s="249"/>
      <c r="AF8" s="249"/>
      <c r="AG8" s="249"/>
      <c r="AH8" s="249"/>
      <c r="AI8" s="249"/>
      <c r="AJ8" s="249"/>
      <c r="AK8" s="249"/>
    </row>
    <row r="9" s="2" customFormat="1" ht="12.75" spans="1:28">
      <c r="A9" s="14" t="str">
        <f t="shared" ref="A9:A27" si="0">IF(B9="","",ROW()-7)</f>
        <v/>
      </c>
      <c r="B9" s="15"/>
      <c r="C9" s="15"/>
      <c r="D9" s="15"/>
      <c r="E9" s="17"/>
      <c r="F9" s="388"/>
      <c r="G9" s="17"/>
      <c r="H9" s="17"/>
      <c r="I9" s="17"/>
      <c r="J9" s="17"/>
      <c r="K9" s="17"/>
      <c r="L9" s="17"/>
      <c r="M9" s="17"/>
      <c r="N9" s="17"/>
      <c r="O9" s="17">
        <f t="shared" ref="O9:O27" si="1">M9*N9</f>
        <v>0</v>
      </c>
      <c r="P9" s="17"/>
      <c r="Q9" s="15"/>
      <c r="R9" s="24" t="s">
        <v>740</v>
      </c>
      <c r="S9" s="24"/>
      <c r="T9" s="37"/>
      <c r="U9" s="37"/>
      <c r="V9" s="37"/>
      <c r="W9" s="37"/>
      <c r="X9" s="37"/>
      <c r="Y9" s="37"/>
      <c r="Z9" s="37"/>
      <c r="AB9" s="2" t="s">
        <v>913</v>
      </c>
    </row>
    <row r="10" spans="1:28">
      <c r="A10" s="14" t="str">
        <f t="shared" si="0"/>
        <v/>
      </c>
      <c r="B10" s="15"/>
      <c r="C10" s="15"/>
      <c r="D10" s="15"/>
      <c r="E10" s="17"/>
      <c r="F10" s="388"/>
      <c r="G10" s="17"/>
      <c r="H10" s="17"/>
      <c r="I10" s="17"/>
      <c r="J10" s="17"/>
      <c r="K10" s="17"/>
      <c r="L10" s="17"/>
      <c r="M10" s="17"/>
      <c r="N10" s="17"/>
      <c r="O10" s="17">
        <f t="shared" si="1"/>
        <v>0</v>
      </c>
      <c r="P10" s="17" t="str">
        <f t="shared" ref="P10:P30" si="2">IF(K10-L10=0,"",(O10-K10+L10)/(K10-L10)*100)</f>
        <v/>
      </c>
      <c r="Q10" s="15"/>
      <c r="R10" s="24" t="s">
        <v>741</v>
      </c>
      <c r="S10" s="24"/>
      <c r="T10" s="39"/>
      <c r="U10" s="39"/>
      <c r="V10" s="39"/>
      <c r="W10" s="39"/>
      <c r="X10" s="39"/>
      <c r="Y10" s="39"/>
      <c r="Z10" s="39"/>
      <c r="AB10" s="2" t="s">
        <v>914</v>
      </c>
    </row>
    <row r="11" spans="1:26">
      <c r="A11" s="14" t="str">
        <f t="shared" si="0"/>
        <v/>
      </c>
      <c r="B11" s="15"/>
      <c r="C11" s="15"/>
      <c r="D11" s="15"/>
      <c r="E11" s="17"/>
      <c r="F11" s="388"/>
      <c r="G11" s="17"/>
      <c r="H11" s="17"/>
      <c r="I11" s="17"/>
      <c r="J11" s="17"/>
      <c r="K11" s="17"/>
      <c r="L11" s="17"/>
      <c r="M11" s="17"/>
      <c r="N11" s="17"/>
      <c r="O11" s="17">
        <f t="shared" si="1"/>
        <v>0</v>
      </c>
      <c r="P11" s="17" t="str">
        <f t="shared" si="2"/>
        <v/>
      </c>
      <c r="Q11" s="15"/>
      <c r="R11" s="24" t="s">
        <v>742</v>
      </c>
      <c r="S11" s="24"/>
      <c r="T11" s="39"/>
      <c r="U11" s="39"/>
      <c r="V11" s="39"/>
      <c r="W11" s="39"/>
      <c r="X11" s="39"/>
      <c r="Y11" s="39"/>
      <c r="Z11" s="39"/>
    </row>
    <row r="12" spans="1:26">
      <c r="A12" s="14" t="str">
        <f t="shared" si="0"/>
        <v/>
      </c>
      <c r="B12" s="15"/>
      <c r="C12" s="15"/>
      <c r="D12" s="15"/>
      <c r="E12" s="17"/>
      <c r="F12" s="388"/>
      <c r="G12" s="17"/>
      <c r="H12" s="17"/>
      <c r="I12" s="17"/>
      <c r="J12" s="17"/>
      <c r="K12" s="17"/>
      <c r="L12" s="17"/>
      <c r="M12" s="17"/>
      <c r="N12" s="17"/>
      <c r="O12" s="17">
        <f t="shared" si="1"/>
        <v>0</v>
      </c>
      <c r="P12" s="17" t="str">
        <f t="shared" si="2"/>
        <v/>
      </c>
      <c r="Q12" s="15"/>
      <c r="R12" s="24" t="s">
        <v>743</v>
      </c>
      <c r="S12" s="24"/>
      <c r="T12" s="39"/>
      <c r="U12" s="39"/>
      <c r="V12" s="39"/>
      <c r="W12" s="39"/>
      <c r="X12" s="39"/>
      <c r="Y12" s="39"/>
      <c r="Z12" s="39"/>
    </row>
    <row r="13" spans="1:26">
      <c r="A13" s="14" t="str">
        <f t="shared" si="0"/>
        <v/>
      </c>
      <c r="B13" s="15"/>
      <c r="C13" s="15"/>
      <c r="D13" s="15"/>
      <c r="E13" s="17"/>
      <c r="F13" s="388"/>
      <c r="G13" s="17"/>
      <c r="H13" s="17"/>
      <c r="I13" s="17"/>
      <c r="J13" s="17"/>
      <c r="K13" s="17"/>
      <c r="L13" s="17"/>
      <c r="M13" s="17"/>
      <c r="N13" s="17"/>
      <c r="O13" s="17">
        <f t="shared" si="1"/>
        <v>0</v>
      </c>
      <c r="P13" s="17" t="str">
        <f t="shared" si="2"/>
        <v/>
      </c>
      <c r="Q13" s="15"/>
      <c r="R13" s="24" t="s">
        <v>744</v>
      </c>
      <c r="S13" s="24"/>
      <c r="T13" s="39"/>
      <c r="U13" s="39"/>
      <c r="V13" s="39"/>
      <c r="W13" s="39"/>
      <c r="X13" s="39"/>
      <c r="Y13" s="39"/>
      <c r="Z13" s="39"/>
    </row>
    <row r="14" spans="1:26">
      <c r="A14" s="14" t="str">
        <f t="shared" si="0"/>
        <v/>
      </c>
      <c r="B14" s="15"/>
      <c r="C14" s="15"/>
      <c r="D14" s="15"/>
      <c r="E14" s="17"/>
      <c r="F14" s="388"/>
      <c r="G14" s="17"/>
      <c r="H14" s="17"/>
      <c r="I14" s="17"/>
      <c r="J14" s="17"/>
      <c r="K14" s="17"/>
      <c r="L14" s="17"/>
      <c r="M14" s="17"/>
      <c r="N14" s="17"/>
      <c r="O14" s="17">
        <f t="shared" si="1"/>
        <v>0</v>
      </c>
      <c r="P14" s="17" t="str">
        <f t="shared" si="2"/>
        <v/>
      </c>
      <c r="Q14" s="15"/>
      <c r="R14" s="24" t="s">
        <v>745</v>
      </c>
      <c r="S14" s="24"/>
      <c r="T14" s="39"/>
      <c r="U14" s="39"/>
      <c r="V14" s="39"/>
      <c r="W14" s="39"/>
      <c r="X14" s="39"/>
      <c r="Y14" s="39"/>
      <c r="Z14" s="39"/>
    </row>
    <row r="15" spans="1:26">
      <c r="A15" s="14" t="str">
        <f t="shared" si="0"/>
        <v/>
      </c>
      <c r="B15" s="15"/>
      <c r="C15" s="15"/>
      <c r="D15" s="15"/>
      <c r="E15" s="17"/>
      <c r="F15" s="388"/>
      <c r="G15" s="17"/>
      <c r="H15" s="17"/>
      <c r="I15" s="17"/>
      <c r="J15" s="17"/>
      <c r="K15" s="17"/>
      <c r="L15" s="17"/>
      <c r="M15" s="17"/>
      <c r="N15" s="17"/>
      <c r="O15" s="17">
        <f t="shared" si="1"/>
        <v>0</v>
      </c>
      <c r="P15" s="17" t="str">
        <f t="shared" si="2"/>
        <v/>
      </c>
      <c r="Q15" s="15"/>
      <c r="R15" s="24" t="s">
        <v>746</v>
      </c>
      <c r="S15" s="24"/>
      <c r="T15" s="39"/>
      <c r="U15" s="39"/>
      <c r="V15" s="39"/>
      <c r="W15" s="39"/>
      <c r="X15" s="39"/>
      <c r="Y15" s="39"/>
      <c r="Z15" s="39"/>
    </row>
    <row r="16" spans="1:26">
      <c r="A16" s="14" t="str">
        <f t="shared" si="0"/>
        <v/>
      </c>
      <c r="B16" s="15"/>
      <c r="C16" s="15"/>
      <c r="D16" s="15"/>
      <c r="E16" s="17"/>
      <c r="F16" s="388"/>
      <c r="G16" s="17"/>
      <c r="H16" s="17"/>
      <c r="I16" s="17"/>
      <c r="J16" s="17"/>
      <c r="K16" s="17"/>
      <c r="L16" s="17"/>
      <c r="M16" s="17"/>
      <c r="N16" s="17"/>
      <c r="O16" s="17">
        <f t="shared" si="1"/>
        <v>0</v>
      </c>
      <c r="P16" s="17" t="str">
        <f t="shared" si="2"/>
        <v/>
      </c>
      <c r="Q16" s="15"/>
      <c r="R16" s="24" t="s">
        <v>747</v>
      </c>
      <c r="S16" s="24"/>
      <c r="T16" s="39"/>
      <c r="U16" s="39"/>
      <c r="V16" s="39"/>
      <c r="W16" s="39"/>
      <c r="X16" s="39"/>
      <c r="Y16" s="39"/>
      <c r="Z16" s="39"/>
    </row>
    <row r="17" spans="1:26">
      <c r="A17" s="14" t="str">
        <f t="shared" si="0"/>
        <v/>
      </c>
      <c r="B17" s="15"/>
      <c r="C17" s="15"/>
      <c r="D17" s="15"/>
      <c r="E17" s="17"/>
      <c r="F17" s="388"/>
      <c r="G17" s="17"/>
      <c r="H17" s="17"/>
      <c r="I17" s="17"/>
      <c r="J17" s="17"/>
      <c r="K17" s="17"/>
      <c r="L17" s="17"/>
      <c r="M17" s="17"/>
      <c r="N17" s="17"/>
      <c r="O17" s="17">
        <f t="shared" si="1"/>
        <v>0</v>
      </c>
      <c r="P17" s="17" t="str">
        <f t="shared" si="2"/>
        <v/>
      </c>
      <c r="Q17" s="15"/>
      <c r="R17" s="24" t="s">
        <v>748</v>
      </c>
      <c r="S17" s="24"/>
      <c r="T17" s="39"/>
      <c r="U17" s="39"/>
      <c r="V17" s="39"/>
      <c r="W17" s="39"/>
      <c r="X17" s="39"/>
      <c r="Y17" s="39"/>
      <c r="Z17" s="39"/>
    </row>
    <row r="18" spans="1:26">
      <c r="A18" s="14" t="str">
        <f t="shared" si="0"/>
        <v/>
      </c>
      <c r="B18" s="15"/>
      <c r="C18" s="15"/>
      <c r="D18" s="15"/>
      <c r="E18" s="17"/>
      <c r="F18" s="388"/>
      <c r="G18" s="17"/>
      <c r="H18" s="17"/>
      <c r="I18" s="17"/>
      <c r="J18" s="17"/>
      <c r="K18" s="17"/>
      <c r="L18" s="17"/>
      <c r="M18" s="17"/>
      <c r="N18" s="17"/>
      <c r="O18" s="17">
        <f t="shared" si="1"/>
        <v>0</v>
      </c>
      <c r="P18" s="17" t="str">
        <f t="shared" si="2"/>
        <v/>
      </c>
      <c r="Q18" s="15"/>
      <c r="R18" s="24" t="s">
        <v>749</v>
      </c>
      <c r="S18" s="24"/>
      <c r="T18" s="39"/>
      <c r="U18" s="39"/>
      <c r="V18" s="39"/>
      <c r="W18" s="39"/>
      <c r="X18" s="39"/>
      <c r="Y18" s="39"/>
      <c r="Z18" s="39"/>
    </row>
    <row r="19" spans="1:26">
      <c r="A19" s="14" t="str">
        <f t="shared" si="0"/>
        <v/>
      </c>
      <c r="B19" s="15"/>
      <c r="C19" s="15"/>
      <c r="D19" s="15"/>
      <c r="E19" s="17"/>
      <c r="F19" s="388"/>
      <c r="G19" s="17"/>
      <c r="H19" s="17"/>
      <c r="I19" s="17"/>
      <c r="J19" s="17"/>
      <c r="K19" s="17"/>
      <c r="L19" s="17"/>
      <c r="M19" s="17"/>
      <c r="N19" s="17"/>
      <c r="O19" s="17">
        <f t="shared" si="1"/>
        <v>0</v>
      </c>
      <c r="P19" s="17" t="str">
        <f t="shared" si="2"/>
        <v/>
      </c>
      <c r="Q19" s="15"/>
      <c r="R19" s="24" t="s">
        <v>750</v>
      </c>
      <c r="S19" s="24"/>
      <c r="T19" s="39"/>
      <c r="U19" s="39"/>
      <c r="V19" s="39"/>
      <c r="W19" s="39"/>
      <c r="X19" s="39"/>
      <c r="Y19" s="39"/>
      <c r="Z19" s="39"/>
    </row>
    <row r="20" spans="1:26">
      <c r="A20" s="14" t="str">
        <f t="shared" si="0"/>
        <v/>
      </c>
      <c r="B20" s="15"/>
      <c r="C20" s="15"/>
      <c r="D20" s="15"/>
      <c r="E20" s="17"/>
      <c r="F20" s="388"/>
      <c r="G20" s="17"/>
      <c r="H20" s="17"/>
      <c r="I20" s="17"/>
      <c r="J20" s="17"/>
      <c r="K20" s="17"/>
      <c r="L20" s="17"/>
      <c r="M20" s="17"/>
      <c r="N20" s="17"/>
      <c r="O20" s="17">
        <f t="shared" si="1"/>
        <v>0</v>
      </c>
      <c r="P20" s="17" t="str">
        <f t="shared" si="2"/>
        <v/>
      </c>
      <c r="Q20" s="15"/>
      <c r="R20" s="24" t="s">
        <v>751</v>
      </c>
      <c r="S20" s="24"/>
      <c r="T20" s="39"/>
      <c r="U20" s="39"/>
      <c r="V20" s="39"/>
      <c r="W20" s="39"/>
      <c r="X20" s="39"/>
      <c r="Y20" s="39"/>
      <c r="Z20" s="39"/>
    </row>
    <row r="21" spans="1:26">
      <c r="A21" s="14" t="str">
        <f t="shared" si="0"/>
        <v/>
      </c>
      <c r="B21" s="15"/>
      <c r="C21" s="15"/>
      <c r="D21" s="15"/>
      <c r="E21" s="17"/>
      <c r="F21" s="388"/>
      <c r="G21" s="17"/>
      <c r="H21" s="17"/>
      <c r="I21" s="17"/>
      <c r="J21" s="17"/>
      <c r="K21" s="17"/>
      <c r="L21" s="17"/>
      <c r="M21" s="17"/>
      <c r="N21" s="17"/>
      <c r="O21" s="17">
        <f t="shared" si="1"/>
        <v>0</v>
      </c>
      <c r="P21" s="17" t="str">
        <f t="shared" si="2"/>
        <v/>
      </c>
      <c r="Q21" s="15"/>
      <c r="R21" s="24" t="s">
        <v>752</v>
      </c>
      <c r="S21" s="24"/>
      <c r="T21" s="39"/>
      <c r="U21" s="39"/>
      <c r="V21" s="39"/>
      <c r="W21" s="39"/>
      <c r="X21" s="39"/>
      <c r="Y21" s="39"/>
      <c r="Z21" s="39"/>
    </row>
    <row r="22" spans="1:26">
      <c r="A22" s="14" t="str">
        <f t="shared" si="0"/>
        <v/>
      </c>
      <c r="B22" s="15"/>
      <c r="C22" s="15"/>
      <c r="D22" s="15"/>
      <c r="E22" s="17"/>
      <c r="F22" s="388"/>
      <c r="G22" s="17"/>
      <c r="H22" s="17"/>
      <c r="I22" s="17"/>
      <c r="J22" s="17"/>
      <c r="K22" s="17"/>
      <c r="L22" s="17"/>
      <c r="M22" s="17"/>
      <c r="N22" s="17"/>
      <c r="O22" s="17">
        <f t="shared" si="1"/>
        <v>0</v>
      </c>
      <c r="P22" s="17" t="str">
        <f t="shared" si="2"/>
        <v/>
      </c>
      <c r="Q22" s="15"/>
      <c r="R22" s="24" t="s">
        <v>753</v>
      </c>
      <c r="S22" s="24"/>
      <c r="T22" s="39"/>
      <c r="U22" s="39"/>
      <c r="V22" s="39"/>
      <c r="W22" s="39"/>
      <c r="X22" s="39"/>
      <c r="Y22" s="39"/>
      <c r="Z22" s="39"/>
    </row>
    <row r="23" spans="1:26">
      <c r="A23" s="14" t="str">
        <f t="shared" si="0"/>
        <v/>
      </c>
      <c r="B23" s="15"/>
      <c r="C23" s="15"/>
      <c r="D23" s="15"/>
      <c r="E23" s="17"/>
      <c r="F23" s="388"/>
      <c r="G23" s="17"/>
      <c r="H23" s="17"/>
      <c r="I23" s="17"/>
      <c r="J23" s="17"/>
      <c r="K23" s="17"/>
      <c r="L23" s="17"/>
      <c r="M23" s="17"/>
      <c r="N23" s="17"/>
      <c r="O23" s="17">
        <f t="shared" si="1"/>
        <v>0</v>
      </c>
      <c r="P23" s="17" t="str">
        <f t="shared" si="2"/>
        <v/>
      </c>
      <c r="Q23" s="15"/>
      <c r="R23" s="24" t="s">
        <v>754</v>
      </c>
      <c r="S23" s="24"/>
      <c r="T23" s="39"/>
      <c r="U23" s="39"/>
      <c r="V23" s="39"/>
      <c r="W23" s="39"/>
      <c r="X23" s="39"/>
      <c r="Y23" s="39"/>
      <c r="Z23" s="39"/>
    </row>
    <row r="24" spans="1:26">
      <c r="A24" s="14" t="str">
        <f t="shared" si="0"/>
        <v/>
      </c>
      <c r="B24" s="15"/>
      <c r="C24" s="15"/>
      <c r="D24" s="15"/>
      <c r="E24" s="17"/>
      <c r="F24" s="388"/>
      <c r="G24" s="17"/>
      <c r="H24" s="17"/>
      <c r="I24" s="17"/>
      <c r="J24" s="17"/>
      <c r="K24" s="17"/>
      <c r="L24" s="17"/>
      <c r="M24" s="17"/>
      <c r="N24" s="17"/>
      <c r="O24" s="17">
        <f t="shared" si="1"/>
        <v>0</v>
      </c>
      <c r="P24" s="17" t="str">
        <f t="shared" si="2"/>
        <v/>
      </c>
      <c r="Q24" s="15"/>
      <c r="R24" s="24" t="s">
        <v>755</v>
      </c>
      <c r="S24" s="24"/>
      <c r="T24" s="39"/>
      <c r="U24" s="39"/>
      <c r="V24" s="39"/>
      <c r="W24" s="39"/>
      <c r="X24" s="39"/>
      <c r="Y24" s="39"/>
      <c r="Z24" s="39"/>
    </row>
    <row r="25" spans="1:26">
      <c r="A25" s="14" t="str">
        <f t="shared" si="0"/>
        <v/>
      </c>
      <c r="B25" s="15"/>
      <c r="C25" s="15"/>
      <c r="D25" s="15"/>
      <c r="E25" s="17"/>
      <c r="F25" s="388"/>
      <c r="G25" s="17"/>
      <c r="H25" s="17"/>
      <c r="I25" s="17"/>
      <c r="J25" s="17"/>
      <c r="K25" s="17"/>
      <c r="L25" s="17"/>
      <c r="M25" s="17"/>
      <c r="N25" s="17"/>
      <c r="O25" s="17">
        <f t="shared" si="1"/>
        <v>0</v>
      </c>
      <c r="P25" s="17" t="str">
        <f t="shared" si="2"/>
        <v/>
      </c>
      <c r="Q25" s="15"/>
      <c r="R25" s="24" t="s">
        <v>756</v>
      </c>
      <c r="S25" s="24"/>
      <c r="T25" s="39"/>
      <c r="U25" s="39"/>
      <c r="V25" s="39"/>
      <c r="W25" s="39"/>
      <c r="X25" s="39"/>
      <c r="Y25" s="39"/>
      <c r="Z25" s="39"/>
    </row>
    <row r="26" spans="1:26">
      <c r="A26" s="14" t="str">
        <f t="shared" si="0"/>
        <v/>
      </c>
      <c r="B26" s="15"/>
      <c r="C26" s="15"/>
      <c r="D26" s="15"/>
      <c r="E26" s="17"/>
      <c r="F26" s="388"/>
      <c r="G26" s="17"/>
      <c r="H26" s="17"/>
      <c r="I26" s="17"/>
      <c r="J26" s="17"/>
      <c r="K26" s="17"/>
      <c r="L26" s="17"/>
      <c r="M26" s="17"/>
      <c r="N26" s="17"/>
      <c r="O26" s="17">
        <f t="shared" si="1"/>
        <v>0</v>
      </c>
      <c r="P26" s="17" t="str">
        <f t="shared" si="2"/>
        <v/>
      </c>
      <c r="Q26" s="15"/>
      <c r="R26" s="24" t="s">
        <v>757</v>
      </c>
      <c r="S26" s="24"/>
      <c r="T26" s="39"/>
      <c r="U26" s="39"/>
      <c r="V26" s="39"/>
      <c r="W26" s="39"/>
      <c r="X26" s="39"/>
      <c r="Y26" s="39"/>
      <c r="Z26" s="39"/>
    </row>
    <row r="27" spans="1:26">
      <c r="A27" s="14" t="str">
        <f t="shared" si="0"/>
        <v/>
      </c>
      <c r="B27" s="15"/>
      <c r="C27" s="15"/>
      <c r="D27" s="15"/>
      <c r="E27" s="17"/>
      <c r="F27" s="388"/>
      <c r="G27" s="17"/>
      <c r="H27" s="17"/>
      <c r="I27" s="17"/>
      <c r="J27" s="17"/>
      <c r="K27" s="17"/>
      <c r="L27" s="17"/>
      <c r="M27" s="17"/>
      <c r="N27" s="17"/>
      <c r="O27" s="17">
        <f t="shared" si="1"/>
        <v>0</v>
      </c>
      <c r="P27" s="17" t="str">
        <f t="shared" si="2"/>
        <v/>
      </c>
      <c r="Q27" s="15"/>
      <c r="R27" s="24" t="s">
        <v>758</v>
      </c>
      <c r="S27" s="24" t="str">
        <f t="array" ref="S27:S32">""</f>
        <v/>
      </c>
      <c r="T27" s="39"/>
      <c r="U27" s="39"/>
      <c r="V27" s="39"/>
      <c r="W27" s="39"/>
      <c r="X27" s="39"/>
      <c r="Y27" s="39"/>
      <c r="Z27" s="39"/>
    </row>
    <row r="28" spans="1:26">
      <c r="A28" s="56" t="s">
        <v>915</v>
      </c>
      <c r="B28" s="15"/>
      <c r="C28" s="15"/>
      <c r="D28" s="15"/>
      <c r="E28" s="17"/>
      <c r="F28" s="388"/>
      <c r="G28" s="17"/>
      <c r="H28" s="17">
        <f>SUM(H8:H27)</f>
        <v>0</v>
      </c>
      <c r="I28" s="17"/>
      <c r="J28" s="17"/>
      <c r="K28" s="17">
        <f>SUM(K8:K27)</f>
        <v>0</v>
      </c>
      <c r="L28" s="17">
        <f>SUM(L8:L27)</f>
        <v>0</v>
      </c>
      <c r="M28" s="17"/>
      <c r="N28" s="17"/>
      <c r="O28" s="17">
        <f>SUM(O8:O27)</f>
        <v>0</v>
      </c>
      <c r="P28" s="17" t="str">
        <f t="shared" si="2"/>
        <v/>
      </c>
      <c r="Q28" s="15"/>
      <c r="S28" s="5" t="str">
        <v/>
      </c>
      <c r="T28" s="39"/>
      <c r="U28" s="39"/>
      <c r="V28" s="39"/>
      <c r="W28" s="39"/>
      <c r="X28" s="39"/>
      <c r="Y28" s="39"/>
      <c r="Z28" s="39"/>
    </row>
    <row r="29" spans="1:26">
      <c r="A29" s="56" t="s">
        <v>916</v>
      </c>
      <c r="B29" s="15"/>
      <c r="C29" s="15"/>
      <c r="D29" s="15"/>
      <c r="E29" s="17"/>
      <c r="F29" s="388"/>
      <c r="G29" s="17"/>
      <c r="H29" s="17">
        <f>L28</f>
        <v>0</v>
      </c>
      <c r="I29" s="17"/>
      <c r="J29" s="17"/>
      <c r="K29" s="17">
        <f>L28</f>
        <v>0</v>
      </c>
      <c r="L29" s="17"/>
      <c r="M29" s="17"/>
      <c r="N29" s="17"/>
      <c r="O29" s="17"/>
      <c r="P29" s="17"/>
      <c r="Q29" s="15"/>
      <c r="S29" s="5" t="str">
        <v/>
      </c>
      <c r="T29" s="39"/>
      <c r="U29" s="39"/>
      <c r="V29" s="39"/>
      <c r="W29" s="39"/>
      <c r="X29" s="39"/>
      <c r="Y29" s="39"/>
      <c r="Z29" s="39"/>
    </row>
    <row r="30" customHeight="1" spans="1:26">
      <c r="A30" s="18" t="s">
        <v>917</v>
      </c>
      <c r="B30" s="70"/>
      <c r="C30" s="70"/>
      <c r="D30" s="19"/>
      <c r="E30" s="17"/>
      <c r="F30" s="388"/>
      <c r="G30" s="17"/>
      <c r="H30" s="17">
        <f>H28-H29</f>
        <v>0</v>
      </c>
      <c r="I30" s="17"/>
      <c r="J30" s="17"/>
      <c r="K30" s="17">
        <f>K28-K29</f>
        <v>0</v>
      </c>
      <c r="L30" s="17"/>
      <c r="M30" s="17"/>
      <c r="N30" s="17"/>
      <c r="O30" s="17">
        <f>O28-O29</f>
        <v>0</v>
      </c>
      <c r="P30" s="17" t="str">
        <f t="shared" si="2"/>
        <v/>
      </c>
      <c r="Q30" s="21"/>
      <c r="S30" s="5" t="str">
        <v/>
      </c>
      <c r="T30" s="39"/>
      <c r="U30" s="39"/>
      <c r="V30" s="39"/>
      <c r="W30" s="39"/>
      <c r="X30" s="39"/>
      <c r="Y30" s="39"/>
      <c r="Z30" s="39"/>
    </row>
    <row r="31" customHeight="1" spans="1:19">
      <c r="A31" s="3" t="str">
        <f>基本信息输入表!$K$6&amp;"填表人："&amp;基本信息输入表!$M$33</f>
        <v>被评估单位填表人：</v>
      </c>
      <c r="K31" s="3"/>
      <c r="L31" s="3"/>
      <c r="O31" s="3" t="str">
        <f>"评估人员："&amp;基本信息输入表!$Q$33</f>
        <v>评估人员：</v>
      </c>
      <c r="S31" s="5" t="str">
        <v/>
      </c>
    </row>
    <row r="32" customHeight="1" spans="1:19">
      <c r="A32" s="3" t="str">
        <f>"填表日期："&amp;YEAR(基本信息输入表!$O$33)&amp;"年"&amp;MONTH(基本信息输入表!$O$33)&amp;"月"&amp;DAY(基本信息输入表!$O$33)&amp;"日"</f>
        <v>填表日期：1900年1月0日</v>
      </c>
      <c r="K32" s="3"/>
      <c r="L32" s="3"/>
      <c r="S32" s="5" t="str">
        <v/>
      </c>
    </row>
  </sheetData>
  <mergeCells count="22">
    <mergeCell ref="AC1:AD1"/>
    <mergeCell ref="A2:Q2"/>
    <mergeCell ref="A3:Q3"/>
    <mergeCell ref="G6:H6"/>
    <mergeCell ref="I6:K6"/>
    <mergeCell ref="M6:O6"/>
    <mergeCell ref="T6:Z6"/>
    <mergeCell ref="AC8:AD8"/>
    <mergeCell ref="A28:D28"/>
    <mergeCell ref="A29:D29"/>
    <mergeCell ref="A30:D30"/>
    <mergeCell ref="A6:A7"/>
    <mergeCell ref="B6:B7"/>
    <mergeCell ref="C6:C7"/>
    <mergeCell ref="D6:D7"/>
    <mergeCell ref="E6:E7"/>
    <mergeCell ref="F6:F7"/>
    <mergeCell ref="L6:L7"/>
    <mergeCell ref="P6:P7"/>
    <mergeCell ref="Q6:Q7"/>
    <mergeCell ref="AC2:AC4"/>
    <mergeCell ref="AC5:AC7"/>
  </mergeCells>
  <dataValidations count="1">
    <dataValidation type="list" allowBlank="1" showInputMessage="1" showErrorMessage="1" sqref="F8:F27">
      <formula1>$AB$8:$AB$10</formula1>
    </dataValidation>
  </dataValidation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9" fitToHeight="0" orientation="landscape"/>
  <headerFooter scaleWithDoc="0">
    <oddFooter>&amp;C&amp;"宋体,常规"&amp;10第&amp;"Arial Narrow,常规"&amp;P&amp;"宋体,常规"页，共&amp;"Arial Narrow,常规"&amp;N&amp;"宋体,常规"页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产品自制半成品">
    <pageSetUpPr fitToPage="1"/>
  </sheetPr>
  <dimension ref="A1:Q32"/>
  <sheetViews>
    <sheetView showGridLines="0" workbookViewId="0">
      <selection activeCell="I31" sqref="I31"/>
    </sheetView>
  </sheetViews>
  <sheetFormatPr defaultColWidth="9" defaultRowHeight="15.75" customHeight="1"/>
  <cols>
    <col min="1" max="1" width="7.5" style="3" customWidth="1"/>
    <col min="2" max="2" width="20.5" style="3" customWidth="1"/>
    <col min="3" max="3" width="8" style="3" customWidth="1"/>
    <col min="4" max="5" width="8" style="3" hidden="1" customWidth="1" outlineLevel="1"/>
    <col min="6" max="6" width="10.7" style="3" customWidth="1" collapsed="1"/>
    <col min="7" max="8" width="5.5" style="3" customWidth="1"/>
    <col min="9" max="9" width="15" style="3" customWidth="1"/>
    <col min="10" max="10" width="9.2" style="3" customWidth="1"/>
    <col min="11" max="11" width="8" style="3" customWidth="1"/>
    <col min="12" max="12" width="8.7" style="3" customWidth="1"/>
    <col min="13" max="13" width="9.7" style="3" customWidth="1"/>
    <col min="14" max="14" width="8.7" style="3" customWidth="1"/>
    <col min="15" max="15" width="9.5" style="3" customWidth="1"/>
    <col min="16" max="17" width="9" style="5"/>
    <col min="18" max="16384" width="9" style="3"/>
  </cols>
  <sheetData>
    <row r="1" customHeight="1" spans="1:17">
      <c r="A1" s="6" t="s">
        <v>333</v>
      </c>
      <c r="P1" s="5" t="str">
        <f t="array" ref="P1:Q1">"请勿删除此列"</f>
        <v>请勿删除此列</v>
      </c>
      <c r="Q1" s="5" t="str">
        <v>请勿删除此列</v>
      </c>
    </row>
    <row r="2" s="1" customFormat="1" ht="30" customHeight="1" spans="1:17">
      <c r="A2" s="7" t="s">
        <v>918</v>
      </c>
      <c r="B2" s="7"/>
      <c r="C2" s="7"/>
      <c r="D2" s="7"/>
      <c r="E2" s="7"/>
      <c r="F2" s="7"/>
      <c r="G2" s="7"/>
      <c r="H2" s="7"/>
      <c r="I2" s="7"/>
      <c r="J2" s="7"/>
      <c r="K2" s="7"/>
      <c r="L2" s="7"/>
      <c r="M2" s="7"/>
      <c r="N2" s="7"/>
      <c r="O2" s="7"/>
      <c r="P2" s="23"/>
      <c r="Q2" s="23"/>
    </row>
    <row r="3" customHeight="1" spans="1:15">
      <c r="A3" s="2" t="str">
        <f>"评估基准日："&amp;TEXT(基本信息输入表!M7,"yyyy年mm月dd日")</f>
        <v>评估基准日：2026年01月15日</v>
      </c>
      <c r="B3" s="2"/>
      <c r="C3" s="2"/>
      <c r="D3" s="2"/>
      <c r="E3" s="2"/>
      <c r="F3" s="2"/>
      <c r="G3" s="2"/>
      <c r="H3" s="2"/>
      <c r="I3" s="2"/>
      <c r="J3" s="2"/>
      <c r="K3" s="2"/>
      <c r="L3" s="2"/>
      <c r="M3" s="2"/>
      <c r="N3" s="2"/>
      <c r="O3" s="2"/>
    </row>
    <row r="4" ht="14.25" customHeight="1" spans="1:17">
      <c r="A4" s="2"/>
      <c r="B4" s="2"/>
      <c r="C4" s="2"/>
      <c r="D4" s="2"/>
      <c r="E4" s="2"/>
      <c r="F4" s="2"/>
      <c r="G4" s="2"/>
      <c r="H4" s="2"/>
      <c r="I4" s="2"/>
      <c r="J4" s="2"/>
      <c r="K4" s="2"/>
      <c r="L4" s="2"/>
      <c r="M4" s="2"/>
      <c r="N4" s="2"/>
      <c r="O4" s="8" t="s">
        <v>919</v>
      </c>
      <c r="Q4" s="5" t="str">
        <f t="array" ref="Q4:Q8">""</f>
        <v/>
      </c>
    </row>
    <row r="5" customHeight="1" spans="1:17">
      <c r="A5" s="3" t="str">
        <f>基本信息输入表!K6&amp;"："&amp;基本信息输入表!M6</f>
        <v>被评估单位：中国石油集团工程技术研究院有限公司</v>
      </c>
      <c r="O5" s="8" t="str">
        <f>"金额单位："&amp;基本信息输入表!M10&amp;"元"</f>
        <v>金额单位：人民币元</v>
      </c>
      <c r="Q5" s="5" t="str">
        <v/>
      </c>
    </row>
    <row r="6" s="2" customFormat="1" customHeight="1" spans="1:17">
      <c r="A6" s="37" t="s">
        <v>137</v>
      </c>
      <c r="B6" s="37" t="s">
        <v>856</v>
      </c>
      <c r="C6" s="54" t="s">
        <v>857</v>
      </c>
      <c r="D6" s="100" t="s">
        <v>656</v>
      </c>
      <c r="E6" s="101"/>
      <c r="F6" s="37" t="s">
        <v>158</v>
      </c>
      <c r="G6" s="37"/>
      <c r="H6" s="37"/>
      <c r="I6" s="111" t="s">
        <v>920</v>
      </c>
      <c r="J6" s="172" t="s">
        <v>921</v>
      </c>
      <c r="K6" s="37" t="s">
        <v>159</v>
      </c>
      <c r="L6" s="37"/>
      <c r="M6" s="37"/>
      <c r="N6" s="37" t="s">
        <v>172</v>
      </c>
      <c r="O6" s="37" t="s">
        <v>142</v>
      </c>
      <c r="P6" s="4"/>
      <c r="Q6" s="4" t="str">
        <v/>
      </c>
    </row>
    <row r="7" s="2" customFormat="1" customHeight="1" spans="1:17">
      <c r="A7" s="106"/>
      <c r="B7" s="107"/>
      <c r="C7" s="342"/>
      <c r="D7" s="94" t="s">
        <v>94</v>
      </c>
      <c r="E7" s="94" t="s">
        <v>859</v>
      </c>
      <c r="F7" s="108" t="s">
        <v>94</v>
      </c>
      <c r="G7" s="113" t="s">
        <v>860</v>
      </c>
      <c r="H7" s="113" t="s">
        <v>859</v>
      </c>
      <c r="I7" s="114"/>
      <c r="J7" s="507"/>
      <c r="K7" s="108" t="s">
        <v>861</v>
      </c>
      <c r="L7" s="113" t="s">
        <v>862</v>
      </c>
      <c r="M7" s="113" t="s">
        <v>859</v>
      </c>
      <c r="N7" s="115"/>
      <c r="O7" s="107"/>
      <c r="P7" s="24" t="s">
        <v>738</v>
      </c>
      <c r="Q7" s="4" t="str">
        <v/>
      </c>
    </row>
    <row r="8" s="2" customFormat="1" ht="12.75" spans="1:17">
      <c r="A8" s="14" t="str">
        <f>IF(B8="","",ROW()-7)</f>
        <v/>
      </c>
      <c r="B8" s="15"/>
      <c r="C8" s="15"/>
      <c r="D8" s="17"/>
      <c r="E8" s="17"/>
      <c r="F8" s="17"/>
      <c r="G8" s="17"/>
      <c r="H8" s="17"/>
      <c r="I8" s="17"/>
      <c r="J8" s="17"/>
      <c r="K8" s="17"/>
      <c r="L8" s="17"/>
      <c r="M8" s="17">
        <f>K8*L8</f>
        <v>0</v>
      </c>
      <c r="N8" s="17" t="str">
        <f>IF(H8-I8=0,"",(M8-H8+I8)/(H8-I8)*100)</f>
        <v/>
      </c>
      <c r="O8" s="15"/>
      <c r="P8" s="24" t="s">
        <v>739</v>
      </c>
      <c r="Q8" s="4" t="str">
        <v/>
      </c>
    </row>
    <row r="9" spans="1:16">
      <c r="A9" s="14" t="str">
        <f t="shared" ref="A9:A27" si="0">IF(B9="","",ROW()-7)</f>
        <v/>
      </c>
      <c r="B9" s="15"/>
      <c r="C9" s="15"/>
      <c r="D9" s="17"/>
      <c r="E9" s="17"/>
      <c r="F9" s="17"/>
      <c r="G9" s="17"/>
      <c r="H9" s="17"/>
      <c r="I9" s="17"/>
      <c r="J9" s="17"/>
      <c r="K9" s="17"/>
      <c r="L9" s="17"/>
      <c r="M9" s="17">
        <f t="shared" ref="M9:M27" si="1">K9*L9</f>
        <v>0</v>
      </c>
      <c r="N9" s="17" t="str">
        <f t="shared" ref="N9:N30" si="2">IF(H9-I9=0,"",(M9-H9+I9)/(H9-I9)*100)</f>
        <v/>
      </c>
      <c r="O9" s="15"/>
      <c r="P9" s="24" t="s">
        <v>740</v>
      </c>
    </row>
    <row r="10" spans="1:16">
      <c r="A10" s="14" t="str">
        <f t="shared" si="0"/>
        <v/>
      </c>
      <c r="B10" s="15"/>
      <c r="C10" s="15"/>
      <c r="D10" s="17"/>
      <c r="E10" s="17"/>
      <c r="F10" s="17"/>
      <c r="G10" s="17"/>
      <c r="H10" s="17"/>
      <c r="I10" s="17"/>
      <c r="J10" s="17"/>
      <c r="K10" s="17"/>
      <c r="L10" s="17"/>
      <c r="M10" s="17">
        <f t="shared" si="1"/>
        <v>0</v>
      </c>
      <c r="N10" s="17" t="str">
        <f t="shared" si="2"/>
        <v/>
      </c>
      <c r="O10" s="15"/>
      <c r="P10" s="24" t="s">
        <v>741</v>
      </c>
    </row>
    <row r="11" spans="1:16">
      <c r="A11" s="14" t="str">
        <f t="shared" si="0"/>
        <v/>
      </c>
      <c r="B11" s="15"/>
      <c r="C11" s="15"/>
      <c r="D11" s="17"/>
      <c r="E11" s="17"/>
      <c r="F11" s="17"/>
      <c r="G11" s="17"/>
      <c r="H11" s="17"/>
      <c r="I11" s="17"/>
      <c r="J11" s="17"/>
      <c r="K11" s="17"/>
      <c r="L11" s="17"/>
      <c r="M11" s="17">
        <f t="shared" si="1"/>
        <v>0</v>
      </c>
      <c r="N11" s="17" t="str">
        <f t="shared" si="2"/>
        <v/>
      </c>
      <c r="O11" s="15"/>
      <c r="P11" s="24" t="s">
        <v>742</v>
      </c>
    </row>
    <row r="12" spans="1:16">
      <c r="A12" s="14" t="str">
        <f t="shared" si="0"/>
        <v/>
      </c>
      <c r="B12" s="15"/>
      <c r="C12" s="15"/>
      <c r="D12" s="17"/>
      <c r="E12" s="17"/>
      <c r="F12" s="17"/>
      <c r="G12" s="17"/>
      <c r="H12" s="17"/>
      <c r="I12" s="17"/>
      <c r="J12" s="17"/>
      <c r="K12" s="17"/>
      <c r="L12" s="17"/>
      <c r="M12" s="17">
        <f t="shared" si="1"/>
        <v>0</v>
      </c>
      <c r="N12" s="17" t="str">
        <f t="shared" si="2"/>
        <v/>
      </c>
      <c r="O12" s="15"/>
      <c r="P12" s="24" t="s">
        <v>743</v>
      </c>
    </row>
    <row r="13" spans="1:16">
      <c r="A13" s="14" t="str">
        <f t="shared" si="0"/>
        <v/>
      </c>
      <c r="B13" s="15"/>
      <c r="C13" s="15"/>
      <c r="D13" s="17"/>
      <c r="E13" s="17"/>
      <c r="F13" s="17"/>
      <c r="G13" s="17"/>
      <c r="H13" s="17"/>
      <c r="I13" s="17"/>
      <c r="J13" s="17"/>
      <c r="K13" s="17"/>
      <c r="L13" s="17"/>
      <c r="M13" s="17">
        <f t="shared" si="1"/>
        <v>0</v>
      </c>
      <c r="N13" s="17" t="str">
        <f t="shared" si="2"/>
        <v/>
      </c>
      <c r="O13" s="15"/>
      <c r="P13" s="24" t="s">
        <v>744</v>
      </c>
    </row>
    <row r="14" spans="1:16">
      <c r="A14" s="14" t="str">
        <f t="shared" si="0"/>
        <v/>
      </c>
      <c r="B14" s="15"/>
      <c r="C14" s="15"/>
      <c r="D14" s="17"/>
      <c r="E14" s="17"/>
      <c r="F14" s="17"/>
      <c r="G14" s="17"/>
      <c r="H14" s="17"/>
      <c r="I14" s="17"/>
      <c r="J14" s="17"/>
      <c r="K14" s="17"/>
      <c r="L14" s="17"/>
      <c r="M14" s="17">
        <f t="shared" si="1"/>
        <v>0</v>
      </c>
      <c r="N14" s="17" t="str">
        <f t="shared" si="2"/>
        <v/>
      </c>
      <c r="O14" s="15"/>
      <c r="P14" s="24" t="s">
        <v>745</v>
      </c>
    </row>
    <row r="15" spans="1:16">
      <c r="A15" s="14" t="str">
        <f t="shared" si="0"/>
        <v/>
      </c>
      <c r="B15" s="15"/>
      <c r="C15" s="15"/>
      <c r="D15" s="17"/>
      <c r="E15" s="17"/>
      <c r="F15" s="17"/>
      <c r="G15" s="17"/>
      <c r="H15" s="17"/>
      <c r="I15" s="17"/>
      <c r="J15" s="17"/>
      <c r="K15" s="17"/>
      <c r="L15" s="17"/>
      <c r="M15" s="17">
        <f t="shared" si="1"/>
        <v>0</v>
      </c>
      <c r="N15" s="17" t="str">
        <f t="shared" si="2"/>
        <v/>
      </c>
      <c r="O15" s="15"/>
      <c r="P15" s="24" t="s">
        <v>746</v>
      </c>
    </row>
    <row r="16" spans="1:16">
      <c r="A16" s="14" t="str">
        <f t="shared" si="0"/>
        <v/>
      </c>
      <c r="B16" s="15"/>
      <c r="C16" s="15"/>
      <c r="D16" s="17"/>
      <c r="E16" s="17"/>
      <c r="F16" s="17"/>
      <c r="G16" s="17"/>
      <c r="H16" s="17"/>
      <c r="I16" s="17"/>
      <c r="J16" s="17"/>
      <c r="K16" s="17"/>
      <c r="L16" s="17"/>
      <c r="M16" s="17">
        <f t="shared" si="1"/>
        <v>0</v>
      </c>
      <c r="N16" s="17" t="str">
        <f t="shared" si="2"/>
        <v/>
      </c>
      <c r="O16" s="15"/>
      <c r="P16" s="24" t="s">
        <v>747</v>
      </c>
    </row>
    <row r="17" spans="1:16">
      <c r="A17" s="14" t="str">
        <f t="shared" si="0"/>
        <v/>
      </c>
      <c r="B17" s="15"/>
      <c r="C17" s="15"/>
      <c r="D17" s="17"/>
      <c r="E17" s="17"/>
      <c r="F17" s="17"/>
      <c r="G17" s="17"/>
      <c r="H17" s="17"/>
      <c r="I17" s="17"/>
      <c r="J17" s="17"/>
      <c r="K17" s="17"/>
      <c r="L17" s="17"/>
      <c r="M17" s="17">
        <f t="shared" si="1"/>
        <v>0</v>
      </c>
      <c r="N17" s="17" t="str">
        <f t="shared" si="2"/>
        <v/>
      </c>
      <c r="O17" s="15"/>
      <c r="P17" s="24" t="s">
        <v>748</v>
      </c>
    </row>
    <row r="18" spans="1:16">
      <c r="A18" s="14" t="str">
        <f t="shared" si="0"/>
        <v/>
      </c>
      <c r="B18" s="15"/>
      <c r="C18" s="15"/>
      <c r="D18" s="17"/>
      <c r="E18" s="17"/>
      <c r="F18" s="17"/>
      <c r="G18" s="17"/>
      <c r="H18" s="17"/>
      <c r="I18" s="17"/>
      <c r="J18" s="17"/>
      <c r="K18" s="17"/>
      <c r="L18" s="17"/>
      <c r="M18" s="17">
        <f t="shared" si="1"/>
        <v>0</v>
      </c>
      <c r="N18" s="17" t="str">
        <f t="shared" si="2"/>
        <v/>
      </c>
      <c r="O18" s="15"/>
      <c r="P18" s="24" t="s">
        <v>749</v>
      </c>
    </row>
    <row r="19" spans="1:16">
      <c r="A19" s="14" t="str">
        <f t="shared" si="0"/>
        <v/>
      </c>
      <c r="B19" s="15"/>
      <c r="C19" s="15"/>
      <c r="D19" s="17"/>
      <c r="E19" s="17"/>
      <c r="F19" s="17"/>
      <c r="G19" s="17"/>
      <c r="H19" s="17"/>
      <c r="I19" s="17"/>
      <c r="J19" s="17"/>
      <c r="K19" s="17"/>
      <c r="L19" s="17"/>
      <c r="M19" s="17">
        <f t="shared" si="1"/>
        <v>0</v>
      </c>
      <c r="N19" s="17" t="str">
        <f t="shared" si="2"/>
        <v/>
      </c>
      <c r="O19" s="15"/>
      <c r="P19" s="24" t="s">
        <v>750</v>
      </c>
    </row>
    <row r="20" spans="1:16">
      <c r="A20" s="14" t="str">
        <f t="shared" si="0"/>
        <v/>
      </c>
      <c r="B20" s="15"/>
      <c r="C20" s="15"/>
      <c r="D20" s="17"/>
      <c r="E20" s="17"/>
      <c r="F20" s="17"/>
      <c r="G20" s="17"/>
      <c r="H20" s="17"/>
      <c r="I20" s="17"/>
      <c r="J20" s="17"/>
      <c r="K20" s="17"/>
      <c r="L20" s="17"/>
      <c r="M20" s="17">
        <f t="shared" si="1"/>
        <v>0</v>
      </c>
      <c r="N20" s="17" t="str">
        <f t="shared" si="2"/>
        <v/>
      </c>
      <c r="O20" s="15"/>
      <c r="P20" s="24" t="s">
        <v>751</v>
      </c>
    </row>
    <row r="21" spans="1:16">
      <c r="A21" s="14" t="str">
        <f t="shared" si="0"/>
        <v/>
      </c>
      <c r="B21" s="15"/>
      <c r="C21" s="15"/>
      <c r="D21" s="17"/>
      <c r="E21" s="17"/>
      <c r="F21" s="17"/>
      <c r="G21" s="17"/>
      <c r="H21" s="17"/>
      <c r="I21" s="17"/>
      <c r="J21" s="17"/>
      <c r="K21" s="17"/>
      <c r="L21" s="17"/>
      <c r="M21" s="17">
        <f t="shared" si="1"/>
        <v>0</v>
      </c>
      <c r="N21" s="17" t="str">
        <f t="shared" si="2"/>
        <v/>
      </c>
      <c r="O21" s="15"/>
      <c r="P21" s="24" t="s">
        <v>752</v>
      </c>
    </row>
    <row r="22" spans="1:16">
      <c r="A22" s="14" t="str">
        <f t="shared" si="0"/>
        <v/>
      </c>
      <c r="B22" s="15"/>
      <c r="C22" s="15"/>
      <c r="D22" s="17"/>
      <c r="E22" s="17"/>
      <c r="F22" s="17"/>
      <c r="G22" s="17"/>
      <c r="H22" s="17"/>
      <c r="I22" s="17"/>
      <c r="J22" s="17"/>
      <c r="K22" s="17"/>
      <c r="L22" s="17"/>
      <c r="M22" s="17">
        <f t="shared" si="1"/>
        <v>0</v>
      </c>
      <c r="N22" s="17" t="str">
        <f t="shared" si="2"/>
        <v/>
      </c>
      <c r="O22" s="15"/>
      <c r="P22" s="24" t="s">
        <v>753</v>
      </c>
    </row>
    <row r="23" spans="1:16">
      <c r="A23" s="14" t="str">
        <f t="shared" si="0"/>
        <v/>
      </c>
      <c r="B23" s="15"/>
      <c r="C23" s="15"/>
      <c r="D23" s="17"/>
      <c r="E23" s="17"/>
      <c r="F23" s="17"/>
      <c r="G23" s="17"/>
      <c r="H23" s="17"/>
      <c r="I23" s="17"/>
      <c r="J23" s="17"/>
      <c r="K23" s="17"/>
      <c r="L23" s="17"/>
      <c r="M23" s="17">
        <f t="shared" si="1"/>
        <v>0</v>
      </c>
      <c r="N23" s="17" t="str">
        <f t="shared" si="2"/>
        <v/>
      </c>
      <c r="O23" s="15"/>
      <c r="P23" s="24" t="s">
        <v>754</v>
      </c>
    </row>
    <row r="24" spans="1:16">
      <c r="A24" s="14" t="str">
        <f t="shared" si="0"/>
        <v/>
      </c>
      <c r="B24" s="15"/>
      <c r="C24" s="15"/>
      <c r="D24" s="17"/>
      <c r="E24" s="17"/>
      <c r="F24" s="17"/>
      <c r="G24" s="17"/>
      <c r="H24" s="17"/>
      <c r="I24" s="17"/>
      <c r="J24" s="17"/>
      <c r="K24" s="17"/>
      <c r="L24" s="17"/>
      <c r="M24" s="17">
        <f t="shared" si="1"/>
        <v>0</v>
      </c>
      <c r="N24" s="17" t="str">
        <f t="shared" si="2"/>
        <v/>
      </c>
      <c r="O24" s="15"/>
      <c r="P24" s="24" t="s">
        <v>755</v>
      </c>
    </row>
    <row r="25" spans="1:16">
      <c r="A25" s="14" t="str">
        <f t="shared" si="0"/>
        <v/>
      </c>
      <c r="B25" s="15"/>
      <c r="C25" s="15"/>
      <c r="D25" s="17"/>
      <c r="E25" s="17"/>
      <c r="F25" s="17"/>
      <c r="G25" s="17"/>
      <c r="H25" s="17"/>
      <c r="I25" s="17"/>
      <c r="J25" s="17"/>
      <c r="K25" s="17"/>
      <c r="L25" s="17"/>
      <c r="M25" s="17">
        <f t="shared" si="1"/>
        <v>0</v>
      </c>
      <c r="N25" s="17" t="str">
        <f t="shared" si="2"/>
        <v/>
      </c>
      <c r="O25" s="15"/>
      <c r="P25" s="24" t="s">
        <v>756</v>
      </c>
    </row>
    <row r="26" spans="1:16">
      <c r="A26" s="14" t="str">
        <f t="shared" si="0"/>
        <v/>
      </c>
      <c r="B26" s="15"/>
      <c r="C26" s="15"/>
      <c r="D26" s="17"/>
      <c r="E26" s="17"/>
      <c r="F26" s="17"/>
      <c r="G26" s="17"/>
      <c r="H26" s="17"/>
      <c r="I26" s="17"/>
      <c r="J26" s="17"/>
      <c r="K26" s="17"/>
      <c r="L26" s="17"/>
      <c r="M26" s="17">
        <f t="shared" si="1"/>
        <v>0</v>
      </c>
      <c r="N26" s="17" t="str">
        <f t="shared" si="2"/>
        <v/>
      </c>
      <c r="O26" s="15"/>
      <c r="P26" s="24" t="s">
        <v>757</v>
      </c>
    </row>
    <row r="27" spans="1:17">
      <c r="A27" s="14" t="str">
        <f t="shared" si="0"/>
        <v/>
      </c>
      <c r="B27" s="15"/>
      <c r="C27" s="15"/>
      <c r="D27" s="17"/>
      <c r="E27" s="17"/>
      <c r="F27" s="17"/>
      <c r="G27" s="17"/>
      <c r="H27" s="17"/>
      <c r="I27" s="17"/>
      <c r="J27" s="17"/>
      <c r="K27" s="17"/>
      <c r="L27" s="17"/>
      <c r="M27" s="17">
        <f t="shared" si="1"/>
        <v>0</v>
      </c>
      <c r="N27" s="17" t="str">
        <f t="shared" si="2"/>
        <v/>
      </c>
      <c r="O27" s="15"/>
      <c r="P27" s="24" t="s">
        <v>758</v>
      </c>
      <c r="Q27" s="5" t="str">
        <f t="array" ref="Q27:Q32">""</f>
        <v/>
      </c>
    </row>
    <row r="28" spans="1:17">
      <c r="A28" s="56" t="s">
        <v>922</v>
      </c>
      <c r="B28" s="15"/>
      <c r="C28" s="15"/>
      <c r="D28" s="17"/>
      <c r="E28" s="17">
        <f>SUM(E8:E27)</f>
        <v>0</v>
      </c>
      <c r="F28" s="17"/>
      <c r="G28" s="17"/>
      <c r="H28" s="17">
        <f>SUM(H8:H27)</f>
        <v>0</v>
      </c>
      <c r="I28" s="17">
        <f>SUM(I8:I27)</f>
        <v>0</v>
      </c>
      <c r="J28" s="17"/>
      <c r="K28" s="17"/>
      <c r="L28" s="17"/>
      <c r="M28" s="17">
        <f>SUM(M8:M27)</f>
        <v>0</v>
      </c>
      <c r="N28" s="17" t="str">
        <f t="shared" si="2"/>
        <v/>
      </c>
      <c r="O28" s="15"/>
      <c r="P28" s="4"/>
      <c r="Q28" s="5" t="str">
        <v/>
      </c>
    </row>
    <row r="29" spans="1:17">
      <c r="A29" s="56" t="s">
        <v>923</v>
      </c>
      <c r="B29" s="15"/>
      <c r="C29" s="15"/>
      <c r="D29" s="17"/>
      <c r="E29" s="17">
        <f>I28</f>
        <v>0</v>
      </c>
      <c r="F29" s="17"/>
      <c r="G29" s="17"/>
      <c r="H29" s="17">
        <f>I28</f>
        <v>0</v>
      </c>
      <c r="I29" s="17"/>
      <c r="J29" s="17"/>
      <c r="K29" s="17"/>
      <c r="L29" s="17"/>
      <c r="M29" s="17"/>
      <c r="N29" s="17"/>
      <c r="O29" s="15"/>
      <c r="P29" s="4"/>
      <c r="Q29" s="5" t="str">
        <v/>
      </c>
    </row>
    <row r="30" customHeight="1" spans="1:17">
      <c r="A30" s="20" t="s">
        <v>924</v>
      </c>
      <c r="B30" s="20"/>
      <c r="C30" s="20"/>
      <c r="D30" s="17"/>
      <c r="E30" s="17">
        <f>E28-E29</f>
        <v>0</v>
      </c>
      <c r="F30" s="17"/>
      <c r="G30" s="17"/>
      <c r="H30" s="17">
        <f>H28-H29</f>
        <v>0</v>
      </c>
      <c r="I30" s="17"/>
      <c r="J30" s="17"/>
      <c r="K30" s="17"/>
      <c r="L30" s="17"/>
      <c r="M30" s="17">
        <f>M28-M29</f>
        <v>0</v>
      </c>
      <c r="N30" s="17" t="str">
        <f t="shared" si="2"/>
        <v/>
      </c>
      <c r="O30" s="21"/>
      <c r="P30" s="4"/>
      <c r="Q30" s="5" t="str">
        <v/>
      </c>
    </row>
    <row r="31" customHeight="1" spans="1:17">
      <c r="A31" s="3" t="str">
        <f>基本信息输入表!$K$6&amp;"填表人："&amp;基本信息输入表!$M$34</f>
        <v>被评估单位填表人：</v>
      </c>
      <c r="M31" s="3" t="str">
        <f>"评估人员："&amp;基本信息输入表!$Q$34</f>
        <v>评估人员：</v>
      </c>
      <c r="Q31" s="5" t="str">
        <v/>
      </c>
    </row>
    <row r="32" customHeight="1" spans="1:17">
      <c r="A32" s="3" t="str">
        <f>"填表日期："&amp;YEAR(基本信息输入表!$O$34)&amp;"年"&amp;MONTH(基本信息输入表!$O$34)&amp;"月"&amp;DAY(基本信息输入表!$O$34)&amp;"日"</f>
        <v>填表日期：1900年1月0日</v>
      </c>
      <c r="Q32" s="5" t="str">
        <v/>
      </c>
    </row>
  </sheetData>
  <mergeCells count="15">
    <mergeCell ref="A2:O2"/>
    <mergeCell ref="A3:O3"/>
    <mergeCell ref="D6:E6"/>
    <mergeCell ref="F6:H6"/>
    <mergeCell ref="K6:M6"/>
    <mergeCell ref="A28:C28"/>
    <mergeCell ref="A29:C29"/>
    <mergeCell ref="A30:C30"/>
    <mergeCell ref="A6:A7"/>
    <mergeCell ref="B6:B7"/>
    <mergeCell ref="C6:C7"/>
    <mergeCell ref="I6:I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fitToHeight="0" orientation="landscape"/>
  <headerFooter scaleWithDoc="0">
    <oddFooter>&amp;C&amp;"宋体,常规"&amp;10第&amp;"Arial Narrow,常规"&amp;P&amp;"宋体,常规"页，共&amp;"Arial Narrow,常规"&amp;N&amp;"宋体,常规"页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发出商品">
    <pageSetUpPr fitToPage="1"/>
  </sheetPr>
  <dimension ref="A1:Q32"/>
  <sheetViews>
    <sheetView showGridLines="0" topLeftCell="A4" workbookViewId="0">
      <selection activeCell="I31" sqref="I31"/>
    </sheetView>
  </sheetViews>
  <sheetFormatPr defaultColWidth="9" defaultRowHeight="15.75" customHeight="1"/>
  <cols>
    <col min="1" max="1" width="6.2" style="3" customWidth="1"/>
    <col min="2" max="2" width="13.7" style="3" customWidth="1"/>
    <col min="3" max="3" width="11.2" style="3" customWidth="1"/>
    <col min="4" max="4" width="8" style="3" customWidth="1"/>
    <col min="5" max="6" width="8" style="3" hidden="1" customWidth="1" outlineLevel="1"/>
    <col min="7" max="7" width="4.7" style="3" customWidth="1" collapsed="1"/>
    <col min="8" max="9" width="5.5" style="3" customWidth="1"/>
    <col min="10" max="10" width="15" style="3" customWidth="1"/>
    <col min="11" max="11" width="8" style="3" customWidth="1"/>
    <col min="12" max="12" width="8.7" style="3" customWidth="1"/>
    <col min="13" max="13" width="9.7" style="3" customWidth="1"/>
    <col min="14" max="14" width="7.7" style="3" customWidth="1"/>
    <col min="15" max="15" width="8.2" style="3" customWidth="1"/>
    <col min="16" max="16" width="13.2" style="4" customWidth="1"/>
    <col min="17" max="17" width="9" style="5"/>
    <col min="18" max="16384" width="9" style="3"/>
  </cols>
  <sheetData>
    <row r="1" customHeight="1" spans="1:17">
      <c r="A1" s="6" t="s">
        <v>333</v>
      </c>
      <c r="P1" s="4" t="str">
        <f t="array" ref="P1:Q1">"请勿删除此列"</f>
        <v>请勿删除此列</v>
      </c>
      <c r="Q1" s="5" t="str">
        <v>请勿删除此列</v>
      </c>
    </row>
    <row r="2" s="1" customFormat="1" ht="30" customHeight="1" spans="1:17">
      <c r="A2" s="7" t="s">
        <v>925</v>
      </c>
      <c r="B2" s="25"/>
      <c r="C2" s="25"/>
      <c r="D2" s="25"/>
      <c r="E2" s="25"/>
      <c r="F2" s="25"/>
      <c r="G2" s="25"/>
      <c r="H2" s="25"/>
      <c r="I2" s="25"/>
      <c r="J2" s="25"/>
      <c r="K2" s="25"/>
      <c r="L2" s="25"/>
      <c r="M2" s="25"/>
      <c r="N2" s="25"/>
      <c r="O2" s="25"/>
      <c r="P2" s="22"/>
      <c r="Q2" s="23"/>
    </row>
    <row r="3" customHeight="1" spans="1:15">
      <c r="A3" s="2" t="str">
        <f>"评估基准日："&amp;TEXT(基本信息输入表!M7,"yyyy年mm月dd日")</f>
        <v>评估基准日：2026年01月15日</v>
      </c>
      <c r="B3" s="2"/>
      <c r="C3" s="2"/>
      <c r="D3" s="2"/>
      <c r="E3" s="2"/>
      <c r="F3" s="2"/>
      <c r="G3" s="2"/>
      <c r="H3" s="2"/>
      <c r="I3" s="2"/>
      <c r="J3" s="2"/>
      <c r="K3" s="2"/>
      <c r="L3" s="2"/>
      <c r="M3" s="2"/>
      <c r="N3" s="2"/>
      <c r="O3" s="2"/>
    </row>
    <row r="4" ht="14.25" customHeight="1" spans="1:17">
      <c r="A4" s="2"/>
      <c r="B4" s="2"/>
      <c r="C4" s="2"/>
      <c r="D4" s="2"/>
      <c r="E4" s="2"/>
      <c r="F4" s="2"/>
      <c r="G4" s="2"/>
      <c r="H4" s="2"/>
      <c r="I4" s="2"/>
      <c r="J4" s="2"/>
      <c r="K4" s="2"/>
      <c r="L4" s="2"/>
      <c r="M4" s="2"/>
      <c r="N4" s="8" t="s">
        <v>926</v>
      </c>
      <c r="O4" s="8"/>
      <c r="Q4" s="5" t="str">
        <f t="array" ref="Q4:Q8">""</f>
        <v/>
      </c>
    </row>
    <row r="5" customHeight="1" spans="1:17">
      <c r="A5" s="3" t="str">
        <f>基本信息输入表!K6&amp;"："&amp;基本信息输入表!M6</f>
        <v>被评估单位：中国石油集团工程技术研究院有限公司</v>
      </c>
      <c r="O5" s="8" t="str">
        <f>"金额单位："&amp;基本信息输入表!M10&amp;"元"</f>
        <v>金额单位：人民币元</v>
      </c>
      <c r="Q5" s="5" t="str">
        <v/>
      </c>
    </row>
    <row r="6" s="2" customFormat="1" customHeight="1" spans="1:17">
      <c r="A6" s="37" t="s">
        <v>137</v>
      </c>
      <c r="B6" s="37" t="s">
        <v>927</v>
      </c>
      <c r="C6" s="37" t="s">
        <v>928</v>
      </c>
      <c r="D6" s="54" t="s">
        <v>857</v>
      </c>
      <c r="E6" s="100" t="s">
        <v>656</v>
      </c>
      <c r="F6" s="101"/>
      <c r="G6" s="37" t="s">
        <v>158</v>
      </c>
      <c r="H6" s="37"/>
      <c r="I6" s="37"/>
      <c r="J6" s="111" t="s">
        <v>840</v>
      </c>
      <c r="K6" s="37" t="s">
        <v>159</v>
      </c>
      <c r="L6" s="37"/>
      <c r="M6" s="37"/>
      <c r="N6" s="37" t="s">
        <v>172</v>
      </c>
      <c r="O6" s="37" t="s">
        <v>142</v>
      </c>
      <c r="P6" s="4"/>
      <c r="Q6" s="4" t="str">
        <v/>
      </c>
    </row>
    <row r="7" s="2" customFormat="1" customHeight="1" spans="1:17">
      <c r="A7" s="106"/>
      <c r="B7" s="269"/>
      <c r="C7" s="269"/>
      <c r="D7" s="255"/>
      <c r="E7" s="506" t="s">
        <v>94</v>
      </c>
      <c r="F7" s="506" t="s">
        <v>859</v>
      </c>
      <c r="G7" s="108" t="s">
        <v>94</v>
      </c>
      <c r="H7" s="363" t="s">
        <v>860</v>
      </c>
      <c r="I7" s="363" t="s">
        <v>859</v>
      </c>
      <c r="J7" s="190"/>
      <c r="K7" s="108" t="s">
        <v>861</v>
      </c>
      <c r="L7" s="363" t="s">
        <v>862</v>
      </c>
      <c r="M7" s="363" t="s">
        <v>859</v>
      </c>
      <c r="N7" s="362"/>
      <c r="O7" s="269"/>
      <c r="P7" s="24" t="s">
        <v>738</v>
      </c>
      <c r="Q7" s="4" t="str">
        <v/>
      </c>
    </row>
    <row r="8" spans="1:17">
      <c r="A8" s="14" t="str">
        <f>IF(B8="","",ROW()-7)</f>
        <v/>
      </c>
      <c r="B8" s="15"/>
      <c r="C8" s="15"/>
      <c r="D8" s="15"/>
      <c r="E8" s="17"/>
      <c r="F8" s="17"/>
      <c r="G8" s="17"/>
      <c r="H8" s="17"/>
      <c r="I8" s="17"/>
      <c r="J8" s="17"/>
      <c r="K8" s="17"/>
      <c r="L8" s="17"/>
      <c r="M8" s="17">
        <f>K8*L8</f>
        <v>0</v>
      </c>
      <c r="N8" s="17" t="str">
        <f>IF(I8-J8=0,"",(M8-I8+J8)/(I8-J8)*100)</f>
        <v/>
      </c>
      <c r="O8" s="15"/>
      <c r="P8" s="24" t="s">
        <v>739</v>
      </c>
      <c r="Q8" s="5" t="str">
        <v/>
      </c>
    </row>
    <row r="9" spans="1:16">
      <c r="A9" s="14" t="str">
        <f t="shared" ref="A9:A27" si="0">IF(B9="","",ROW()-7)</f>
        <v/>
      </c>
      <c r="B9" s="15"/>
      <c r="C9" s="15"/>
      <c r="D9" s="15"/>
      <c r="E9" s="17"/>
      <c r="F9" s="17"/>
      <c r="G9" s="17"/>
      <c r="H9" s="17"/>
      <c r="I9" s="17"/>
      <c r="J9" s="17"/>
      <c r="K9" s="17"/>
      <c r="L9" s="17"/>
      <c r="M9" s="17">
        <f t="shared" ref="M9:M27" si="1">K9*L9</f>
        <v>0</v>
      </c>
      <c r="N9" s="17" t="str">
        <f t="shared" ref="N9:N30" si="2">IF(I9-J9=0,"",(M9-I9+J9)/(I9-J9)*100)</f>
        <v/>
      </c>
      <c r="O9" s="15"/>
      <c r="P9" s="24" t="s">
        <v>740</v>
      </c>
    </row>
    <row r="10" spans="1:16">
      <c r="A10" s="14" t="str">
        <f t="shared" si="0"/>
        <v/>
      </c>
      <c r="B10" s="15"/>
      <c r="C10" s="15"/>
      <c r="D10" s="15"/>
      <c r="E10" s="17"/>
      <c r="F10" s="17"/>
      <c r="G10" s="17"/>
      <c r="H10" s="17"/>
      <c r="I10" s="17"/>
      <c r="J10" s="17"/>
      <c r="K10" s="17"/>
      <c r="L10" s="17"/>
      <c r="M10" s="17">
        <f t="shared" si="1"/>
        <v>0</v>
      </c>
      <c r="N10" s="17" t="str">
        <f t="shared" si="2"/>
        <v/>
      </c>
      <c r="O10" s="15"/>
      <c r="P10" s="24" t="s">
        <v>741</v>
      </c>
    </row>
    <row r="11" spans="1:16">
      <c r="A11" s="14" t="str">
        <f t="shared" si="0"/>
        <v/>
      </c>
      <c r="B11" s="15"/>
      <c r="C11" s="15"/>
      <c r="D11" s="15"/>
      <c r="E11" s="17"/>
      <c r="F11" s="17"/>
      <c r="G11" s="17"/>
      <c r="H11" s="17"/>
      <c r="I11" s="17"/>
      <c r="J11" s="17"/>
      <c r="K11" s="17"/>
      <c r="L11" s="17"/>
      <c r="M11" s="17">
        <f t="shared" si="1"/>
        <v>0</v>
      </c>
      <c r="N11" s="17" t="str">
        <f t="shared" si="2"/>
        <v/>
      </c>
      <c r="O11" s="15"/>
      <c r="P11" s="24" t="s">
        <v>742</v>
      </c>
    </row>
    <row r="12" spans="1:16">
      <c r="A12" s="14" t="str">
        <f t="shared" si="0"/>
        <v/>
      </c>
      <c r="B12" s="15"/>
      <c r="C12" s="15"/>
      <c r="D12" s="15"/>
      <c r="E12" s="17"/>
      <c r="F12" s="17"/>
      <c r="G12" s="17"/>
      <c r="H12" s="17"/>
      <c r="I12" s="17"/>
      <c r="J12" s="17"/>
      <c r="K12" s="17"/>
      <c r="L12" s="17"/>
      <c r="M12" s="17">
        <f t="shared" si="1"/>
        <v>0</v>
      </c>
      <c r="N12" s="17" t="str">
        <f t="shared" si="2"/>
        <v/>
      </c>
      <c r="O12" s="15"/>
      <c r="P12" s="24" t="s">
        <v>743</v>
      </c>
    </row>
    <row r="13" spans="1:16">
      <c r="A13" s="14" t="str">
        <f t="shared" si="0"/>
        <v/>
      </c>
      <c r="B13" s="15"/>
      <c r="C13" s="15"/>
      <c r="D13" s="15"/>
      <c r="E13" s="17"/>
      <c r="F13" s="17"/>
      <c r="G13" s="17"/>
      <c r="H13" s="17"/>
      <c r="I13" s="17"/>
      <c r="J13" s="17"/>
      <c r="K13" s="17"/>
      <c r="L13" s="17"/>
      <c r="M13" s="17">
        <f t="shared" si="1"/>
        <v>0</v>
      </c>
      <c r="N13" s="17" t="str">
        <f t="shared" si="2"/>
        <v/>
      </c>
      <c r="O13" s="15"/>
      <c r="P13" s="24" t="s">
        <v>744</v>
      </c>
    </row>
    <row r="14" spans="1:16">
      <c r="A14" s="14" t="str">
        <f t="shared" si="0"/>
        <v/>
      </c>
      <c r="B14" s="15"/>
      <c r="C14" s="15"/>
      <c r="D14" s="15"/>
      <c r="E14" s="17"/>
      <c r="F14" s="17"/>
      <c r="G14" s="17"/>
      <c r="H14" s="17"/>
      <c r="I14" s="17"/>
      <c r="J14" s="17"/>
      <c r="K14" s="17"/>
      <c r="L14" s="17"/>
      <c r="M14" s="17">
        <f t="shared" si="1"/>
        <v>0</v>
      </c>
      <c r="N14" s="17" t="str">
        <f t="shared" si="2"/>
        <v/>
      </c>
      <c r="O14" s="15"/>
      <c r="P14" s="24" t="s">
        <v>745</v>
      </c>
    </row>
    <row r="15" spans="1:16">
      <c r="A15" s="14" t="str">
        <f t="shared" si="0"/>
        <v/>
      </c>
      <c r="B15" s="15"/>
      <c r="C15" s="15"/>
      <c r="D15" s="15"/>
      <c r="E15" s="17"/>
      <c r="F15" s="17"/>
      <c r="G15" s="17"/>
      <c r="H15" s="17"/>
      <c r="I15" s="17"/>
      <c r="J15" s="17"/>
      <c r="K15" s="17"/>
      <c r="L15" s="17"/>
      <c r="M15" s="17">
        <f t="shared" si="1"/>
        <v>0</v>
      </c>
      <c r="N15" s="17" t="str">
        <f t="shared" si="2"/>
        <v/>
      </c>
      <c r="O15" s="15"/>
      <c r="P15" s="24" t="s">
        <v>746</v>
      </c>
    </row>
    <row r="16" spans="1:16">
      <c r="A16" s="14" t="str">
        <f t="shared" si="0"/>
        <v/>
      </c>
      <c r="B16" s="15"/>
      <c r="C16" s="15"/>
      <c r="D16" s="15"/>
      <c r="E16" s="17"/>
      <c r="F16" s="17"/>
      <c r="G16" s="17"/>
      <c r="H16" s="17"/>
      <c r="I16" s="17"/>
      <c r="J16" s="17"/>
      <c r="K16" s="17"/>
      <c r="L16" s="17"/>
      <c r="M16" s="17">
        <f t="shared" si="1"/>
        <v>0</v>
      </c>
      <c r="N16" s="17" t="str">
        <f t="shared" si="2"/>
        <v/>
      </c>
      <c r="O16" s="15"/>
      <c r="P16" s="24" t="s">
        <v>747</v>
      </c>
    </row>
    <row r="17" spans="1:16">
      <c r="A17" s="14" t="str">
        <f t="shared" si="0"/>
        <v/>
      </c>
      <c r="B17" s="15"/>
      <c r="C17" s="15"/>
      <c r="D17" s="15"/>
      <c r="E17" s="17"/>
      <c r="F17" s="17"/>
      <c r="G17" s="17"/>
      <c r="H17" s="17"/>
      <c r="I17" s="17"/>
      <c r="J17" s="17"/>
      <c r="K17" s="17"/>
      <c r="L17" s="17"/>
      <c r="M17" s="17">
        <f t="shared" si="1"/>
        <v>0</v>
      </c>
      <c r="N17" s="17" t="str">
        <f t="shared" si="2"/>
        <v/>
      </c>
      <c r="O17" s="15"/>
      <c r="P17" s="24" t="s">
        <v>748</v>
      </c>
    </row>
    <row r="18" spans="1:16">
      <c r="A18" s="14" t="str">
        <f t="shared" si="0"/>
        <v/>
      </c>
      <c r="B18" s="15"/>
      <c r="C18" s="15"/>
      <c r="D18" s="15"/>
      <c r="E18" s="17"/>
      <c r="F18" s="17"/>
      <c r="G18" s="17"/>
      <c r="H18" s="17"/>
      <c r="I18" s="17"/>
      <c r="J18" s="17"/>
      <c r="K18" s="17"/>
      <c r="L18" s="17"/>
      <c r="M18" s="17">
        <f t="shared" si="1"/>
        <v>0</v>
      </c>
      <c r="N18" s="17" t="str">
        <f t="shared" si="2"/>
        <v/>
      </c>
      <c r="O18" s="15"/>
      <c r="P18" s="24" t="s">
        <v>749</v>
      </c>
    </row>
    <row r="19" spans="1:16">
      <c r="A19" s="14" t="str">
        <f t="shared" si="0"/>
        <v/>
      </c>
      <c r="B19" s="15"/>
      <c r="C19" s="15"/>
      <c r="D19" s="15"/>
      <c r="E19" s="17"/>
      <c r="F19" s="17"/>
      <c r="G19" s="17"/>
      <c r="H19" s="17"/>
      <c r="I19" s="17"/>
      <c r="J19" s="17"/>
      <c r="K19" s="17"/>
      <c r="L19" s="17"/>
      <c r="M19" s="17">
        <f t="shared" si="1"/>
        <v>0</v>
      </c>
      <c r="N19" s="17" t="str">
        <f t="shared" si="2"/>
        <v/>
      </c>
      <c r="O19" s="15"/>
      <c r="P19" s="24" t="s">
        <v>750</v>
      </c>
    </row>
    <row r="20" spans="1:16">
      <c r="A20" s="14" t="str">
        <f t="shared" si="0"/>
        <v/>
      </c>
      <c r="B20" s="15"/>
      <c r="C20" s="15"/>
      <c r="D20" s="15"/>
      <c r="E20" s="17"/>
      <c r="F20" s="17"/>
      <c r="G20" s="17"/>
      <c r="H20" s="17"/>
      <c r="I20" s="17"/>
      <c r="J20" s="17"/>
      <c r="K20" s="17"/>
      <c r="L20" s="17"/>
      <c r="M20" s="17">
        <f t="shared" si="1"/>
        <v>0</v>
      </c>
      <c r="N20" s="17" t="str">
        <f t="shared" si="2"/>
        <v/>
      </c>
      <c r="O20" s="15"/>
      <c r="P20" s="24" t="s">
        <v>751</v>
      </c>
    </row>
    <row r="21" spans="1:16">
      <c r="A21" s="14" t="str">
        <f t="shared" si="0"/>
        <v/>
      </c>
      <c r="B21" s="15"/>
      <c r="C21" s="15"/>
      <c r="D21" s="15"/>
      <c r="E21" s="17"/>
      <c r="F21" s="17"/>
      <c r="G21" s="17"/>
      <c r="H21" s="17"/>
      <c r="I21" s="17"/>
      <c r="J21" s="17"/>
      <c r="K21" s="17"/>
      <c r="L21" s="17"/>
      <c r="M21" s="17">
        <f t="shared" si="1"/>
        <v>0</v>
      </c>
      <c r="N21" s="17" t="str">
        <f t="shared" si="2"/>
        <v/>
      </c>
      <c r="O21" s="15"/>
      <c r="P21" s="24" t="s">
        <v>752</v>
      </c>
    </row>
    <row r="22" spans="1:16">
      <c r="A22" s="14" t="str">
        <f t="shared" si="0"/>
        <v/>
      </c>
      <c r="B22" s="15"/>
      <c r="C22" s="15"/>
      <c r="D22" s="15"/>
      <c r="E22" s="17"/>
      <c r="F22" s="17"/>
      <c r="G22" s="17"/>
      <c r="H22" s="17"/>
      <c r="I22" s="17"/>
      <c r="J22" s="17"/>
      <c r="K22" s="17"/>
      <c r="L22" s="17"/>
      <c r="M22" s="17">
        <f t="shared" si="1"/>
        <v>0</v>
      </c>
      <c r="N22" s="17" t="str">
        <f t="shared" si="2"/>
        <v/>
      </c>
      <c r="O22" s="15"/>
      <c r="P22" s="24" t="s">
        <v>753</v>
      </c>
    </row>
    <row r="23" spans="1:16">
      <c r="A23" s="14" t="str">
        <f t="shared" si="0"/>
        <v/>
      </c>
      <c r="B23" s="15"/>
      <c r="C23" s="15"/>
      <c r="D23" s="15"/>
      <c r="E23" s="17"/>
      <c r="F23" s="17"/>
      <c r="G23" s="17"/>
      <c r="H23" s="17"/>
      <c r="I23" s="17"/>
      <c r="J23" s="17"/>
      <c r="K23" s="17"/>
      <c r="L23" s="17"/>
      <c r="M23" s="17">
        <f t="shared" si="1"/>
        <v>0</v>
      </c>
      <c r="N23" s="17" t="str">
        <f t="shared" si="2"/>
        <v/>
      </c>
      <c r="O23" s="15"/>
      <c r="P23" s="24" t="s">
        <v>754</v>
      </c>
    </row>
    <row r="24" spans="1:16">
      <c r="A24" s="14" t="str">
        <f t="shared" si="0"/>
        <v/>
      </c>
      <c r="B24" s="15"/>
      <c r="C24" s="15"/>
      <c r="D24" s="15"/>
      <c r="E24" s="17"/>
      <c r="F24" s="17"/>
      <c r="G24" s="17"/>
      <c r="H24" s="17"/>
      <c r="I24" s="17"/>
      <c r="J24" s="17"/>
      <c r="K24" s="17"/>
      <c r="L24" s="17"/>
      <c r="M24" s="17">
        <f t="shared" si="1"/>
        <v>0</v>
      </c>
      <c r="N24" s="17" t="str">
        <f t="shared" si="2"/>
        <v/>
      </c>
      <c r="O24" s="15"/>
      <c r="P24" s="24" t="s">
        <v>755</v>
      </c>
    </row>
    <row r="25" spans="1:16">
      <c r="A25" s="14" t="str">
        <f t="shared" si="0"/>
        <v/>
      </c>
      <c r="B25" s="15"/>
      <c r="C25" s="15"/>
      <c r="D25" s="15"/>
      <c r="E25" s="17"/>
      <c r="F25" s="17"/>
      <c r="G25" s="17"/>
      <c r="H25" s="17"/>
      <c r="I25" s="17"/>
      <c r="J25" s="17"/>
      <c r="K25" s="17"/>
      <c r="L25" s="17"/>
      <c r="M25" s="17">
        <f t="shared" si="1"/>
        <v>0</v>
      </c>
      <c r="N25" s="17" t="str">
        <f t="shared" si="2"/>
        <v/>
      </c>
      <c r="O25" s="15"/>
      <c r="P25" s="24" t="s">
        <v>756</v>
      </c>
    </row>
    <row r="26" spans="1:16">
      <c r="A26" s="14" t="str">
        <f t="shared" si="0"/>
        <v/>
      </c>
      <c r="B26" s="15"/>
      <c r="C26" s="15"/>
      <c r="D26" s="15"/>
      <c r="E26" s="17"/>
      <c r="F26" s="17"/>
      <c r="G26" s="17"/>
      <c r="H26" s="17"/>
      <c r="I26" s="17"/>
      <c r="J26" s="17"/>
      <c r="K26" s="17"/>
      <c r="L26" s="17"/>
      <c r="M26" s="17">
        <f t="shared" si="1"/>
        <v>0</v>
      </c>
      <c r="N26" s="17" t="str">
        <f t="shared" si="2"/>
        <v/>
      </c>
      <c r="O26" s="15"/>
      <c r="P26" s="24" t="s">
        <v>757</v>
      </c>
    </row>
    <row r="27" spans="1:17">
      <c r="A27" s="14" t="str">
        <f t="shared" si="0"/>
        <v/>
      </c>
      <c r="B27" s="15"/>
      <c r="C27" s="15"/>
      <c r="D27" s="15"/>
      <c r="E27" s="17"/>
      <c r="F27" s="17"/>
      <c r="G27" s="17"/>
      <c r="H27" s="17"/>
      <c r="I27" s="17"/>
      <c r="J27" s="17"/>
      <c r="K27" s="17"/>
      <c r="L27" s="17"/>
      <c r="M27" s="17">
        <f t="shared" si="1"/>
        <v>0</v>
      </c>
      <c r="N27" s="17" t="str">
        <f t="shared" si="2"/>
        <v/>
      </c>
      <c r="O27" s="15"/>
      <c r="P27" s="24" t="s">
        <v>758</v>
      </c>
      <c r="Q27" s="5" t="str">
        <f t="array" ref="Q27:Q32">""</f>
        <v/>
      </c>
    </row>
    <row r="28" spans="1:17">
      <c r="A28" s="56" t="s">
        <v>929</v>
      </c>
      <c r="B28" s="15"/>
      <c r="C28" s="15"/>
      <c r="D28" s="15"/>
      <c r="E28" s="17"/>
      <c r="F28" s="17">
        <f>SUM(F8:F27)</f>
        <v>0</v>
      </c>
      <c r="G28" s="17"/>
      <c r="H28" s="17"/>
      <c r="I28" s="17">
        <f>SUM(I8:I27)</f>
        <v>0</v>
      </c>
      <c r="J28" s="17">
        <f>SUM(J8:J27)</f>
        <v>0</v>
      </c>
      <c r="K28" s="17"/>
      <c r="L28" s="17"/>
      <c r="M28" s="17">
        <f>SUM(M8:M27)</f>
        <v>0</v>
      </c>
      <c r="N28" s="17" t="str">
        <f t="shared" si="2"/>
        <v/>
      </c>
      <c r="O28" s="15"/>
      <c r="Q28" s="5" t="str">
        <v/>
      </c>
    </row>
    <row r="29" spans="1:17">
      <c r="A29" s="56" t="s">
        <v>930</v>
      </c>
      <c r="B29" s="15"/>
      <c r="C29" s="15"/>
      <c r="D29" s="15"/>
      <c r="E29" s="17"/>
      <c r="F29" s="17">
        <f>J28</f>
        <v>0</v>
      </c>
      <c r="G29" s="17"/>
      <c r="H29" s="17"/>
      <c r="I29" s="17">
        <f>J28</f>
        <v>0</v>
      </c>
      <c r="J29" s="17"/>
      <c r="K29" s="17"/>
      <c r="L29" s="17"/>
      <c r="M29" s="17"/>
      <c r="N29" s="17"/>
      <c r="O29" s="15"/>
      <c r="Q29" s="5" t="str">
        <v/>
      </c>
    </row>
    <row r="30" customHeight="1" spans="1:17">
      <c r="A30" s="18" t="s">
        <v>931</v>
      </c>
      <c r="B30" s="70"/>
      <c r="C30" s="70"/>
      <c r="D30" s="19"/>
      <c r="E30" s="17"/>
      <c r="F30" s="17">
        <f>F28-F29</f>
        <v>0</v>
      </c>
      <c r="G30" s="17"/>
      <c r="H30" s="17"/>
      <c r="I30" s="17">
        <f>I28-I29</f>
        <v>0</v>
      </c>
      <c r="J30" s="17"/>
      <c r="K30" s="17"/>
      <c r="L30" s="17"/>
      <c r="M30" s="17">
        <f>M28-M29</f>
        <v>0</v>
      </c>
      <c r="N30" s="17" t="str">
        <f t="shared" si="2"/>
        <v/>
      </c>
      <c r="O30" s="21"/>
      <c r="Q30" s="5" t="str">
        <v/>
      </c>
    </row>
    <row r="31" customHeight="1" spans="1:17">
      <c r="A31" s="3" t="str">
        <f>基本信息输入表!$K$6&amp;"填表人："&amp;基本信息输入表!$M$35</f>
        <v>被评估单位填表人：</v>
      </c>
      <c r="M31" s="3" t="str">
        <f>"评估人员："&amp;基本信息输入表!$Q$35</f>
        <v>评估人员：</v>
      </c>
      <c r="Q31" s="5" t="str">
        <v/>
      </c>
    </row>
    <row r="32" customHeight="1" spans="1:17">
      <c r="A32" s="3" t="str">
        <f>"填表日期："&amp;YEAR(基本信息输入表!$O$35)&amp;"年"&amp;MONTH(基本信息输入表!$O$35)&amp;"月"&amp;DAY(基本信息输入表!$O$35)&amp;"日"</f>
        <v>填表日期：1900年1月0日</v>
      </c>
      <c r="Q32" s="5" t="str">
        <v/>
      </c>
    </row>
  </sheetData>
  <mergeCells count="16">
    <mergeCell ref="A2:O2"/>
    <mergeCell ref="A3:O3"/>
    <mergeCell ref="N4:O4"/>
    <mergeCell ref="E6:F6"/>
    <mergeCell ref="G6:I6"/>
    <mergeCell ref="K6:M6"/>
    <mergeCell ref="A28:D28"/>
    <mergeCell ref="A29:D29"/>
    <mergeCell ref="A30:D30"/>
    <mergeCell ref="A6:A7"/>
    <mergeCell ref="B6:B7"/>
    <mergeCell ref="C6:C7"/>
    <mergeCell ref="D6:D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用周转材料">
    <pageSetUpPr fitToPage="1"/>
  </sheetPr>
  <dimension ref="A1:R32"/>
  <sheetViews>
    <sheetView showGridLines="0" topLeftCell="A4" workbookViewId="0">
      <selection activeCell="I31" sqref="I31"/>
    </sheetView>
  </sheetViews>
  <sheetFormatPr defaultColWidth="9" defaultRowHeight="15.75" customHeight="1"/>
  <cols>
    <col min="1" max="1" width="4.7" style="3" customWidth="1"/>
    <col min="2" max="2" width="16.2" style="3" customWidth="1"/>
    <col min="3" max="3" width="8" style="3" customWidth="1"/>
    <col min="4" max="4" width="8" style="502" hidden="1" customWidth="1" outlineLevel="1"/>
    <col min="5" max="7" width="10.7" style="270" hidden="1" customWidth="1" outlineLevel="1"/>
    <col min="8" max="8" width="12.2" style="3" customWidth="1" collapsed="1"/>
    <col min="9" max="9" width="11.5" style="3" customWidth="1"/>
    <col min="10" max="10" width="15" style="3" customWidth="1"/>
    <col min="11" max="11" width="8" style="3" customWidth="1"/>
    <col min="12" max="12" width="8.7" style="3" customWidth="1"/>
    <col min="13" max="13" width="7.7" style="3" customWidth="1"/>
    <col min="14" max="14" width="9.7" style="3" customWidth="1"/>
    <col min="15" max="15" width="7" style="3" customWidth="1"/>
    <col min="16" max="16" width="9.7" style="3" customWidth="1"/>
    <col min="17" max="17" width="9" style="4"/>
    <col min="18" max="18" width="9" style="5"/>
    <col min="19" max="16384" width="9" style="3"/>
  </cols>
  <sheetData>
    <row r="1" customHeight="1" spans="1:18">
      <c r="A1" s="6" t="s">
        <v>333</v>
      </c>
      <c r="Q1" s="4" t="str">
        <f t="array" ref="Q1:R1">"请勿删除此列"</f>
        <v>请勿删除此列</v>
      </c>
      <c r="R1" s="5" t="str">
        <v>请勿删除此列</v>
      </c>
    </row>
    <row r="2" s="1" customFormat="1" ht="30" customHeight="1" spans="1:18">
      <c r="A2" s="7" t="s">
        <v>932</v>
      </c>
      <c r="B2" s="25"/>
      <c r="C2" s="25"/>
      <c r="D2" s="25"/>
      <c r="E2" s="25"/>
      <c r="F2" s="25"/>
      <c r="G2" s="25"/>
      <c r="H2" s="25"/>
      <c r="I2" s="25"/>
      <c r="J2" s="25"/>
      <c r="K2" s="25"/>
      <c r="L2" s="25"/>
      <c r="M2" s="25"/>
      <c r="N2" s="25"/>
      <c r="O2" s="25"/>
      <c r="P2" s="25"/>
      <c r="Q2" s="22"/>
      <c r="R2" s="23"/>
    </row>
    <row r="3" customHeight="1" spans="1:16">
      <c r="A3" s="2" t="str">
        <f>"评估基准日："&amp;TEXT(基本信息输入表!M7,"yyyy年mm月dd日")</f>
        <v>评估基准日：2026年01月15日</v>
      </c>
      <c r="B3" s="2"/>
      <c r="C3" s="2"/>
      <c r="D3" s="2"/>
      <c r="E3" s="2"/>
      <c r="F3" s="2"/>
      <c r="G3" s="2"/>
      <c r="H3" s="2"/>
      <c r="I3" s="2"/>
      <c r="J3" s="2"/>
      <c r="K3" s="2"/>
      <c r="L3" s="2"/>
      <c r="M3" s="2"/>
      <c r="N3" s="2"/>
      <c r="O3" s="2"/>
      <c r="P3" s="2"/>
    </row>
    <row r="4" ht="14.25" customHeight="1" spans="1:18">
      <c r="A4" s="2"/>
      <c r="B4" s="2"/>
      <c r="C4" s="2"/>
      <c r="D4" s="46"/>
      <c r="E4" s="2"/>
      <c r="F4" s="2"/>
      <c r="G4" s="2"/>
      <c r="H4" s="2"/>
      <c r="I4" s="2"/>
      <c r="J4" s="2"/>
      <c r="K4" s="2"/>
      <c r="L4" s="2"/>
      <c r="M4" s="2"/>
      <c r="N4" s="2"/>
      <c r="O4" s="2"/>
      <c r="P4" s="8" t="s">
        <v>933</v>
      </c>
      <c r="R4" s="5" t="str">
        <f t="array" ref="R4:R8">""</f>
        <v/>
      </c>
    </row>
    <row r="5" customHeight="1" spans="1:18">
      <c r="A5" s="3" t="str">
        <f>基本信息输入表!K6&amp;"："&amp;基本信息输入表!M6</f>
        <v>被评估单位：中国石油集团工程技术研究院有限公司</v>
      </c>
      <c r="P5" s="8" t="str">
        <f>"金额单位："&amp;基本信息输入表!M10&amp;"元"</f>
        <v>金额单位：人民币元</v>
      </c>
      <c r="R5" s="5" t="str">
        <v/>
      </c>
    </row>
    <row r="6" s="2" customFormat="1" customHeight="1" spans="1:18">
      <c r="A6" s="37" t="s">
        <v>137</v>
      </c>
      <c r="B6" s="37" t="s">
        <v>856</v>
      </c>
      <c r="C6" s="172" t="s">
        <v>857</v>
      </c>
      <c r="D6" s="503" t="s">
        <v>934</v>
      </c>
      <c r="E6" s="57" t="s">
        <v>160</v>
      </c>
      <c r="F6" s="264" t="s">
        <v>656</v>
      </c>
      <c r="G6" s="265"/>
      <c r="H6" s="37" t="s">
        <v>935</v>
      </c>
      <c r="I6" s="37"/>
      <c r="J6" s="111" t="s">
        <v>840</v>
      </c>
      <c r="K6" s="37" t="s">
        <v>861</v>
      </c>
      <c r="L6" s="37" t="s">
        <v>159</v>
      </c>
      <c r="M6" s="37"/>
      <c r="N6" s="37"/>
      <c r="O6" s="37" t="s">
        <v>172</v>
      </c>
      <c r="P6" s="37" t="s">
        <v>142</v>
      </c>
      <c r="Q6" s="4"/>
      <c r="R6" s="4" t="str">
        <v/>
      </c>
    </row>
    <row r="7" s="2" customFormat="1" customHeight="1" spans="1:18">
      <c r="A7" s="106"/>
      <c r="B7" s="107"/>
      <c r="C7" s="504"/>
      <c r="D7" s="184"/>
      <c r="E7" s="280"/>
      <c r="F7" s="505" t="s">
        <v>94</v>
      </c>
      <c r="G7" s="505" t="s">
        <v>859</v>
      </c>
      <c r="H7" s="108" t="s">
        <v>94</v>
      </c>
      <c r="I7" s="113" t="s">
        <v>859</v>
      </c>
      <c r="J7" s="114"/>
      <c r="K7" s="108"/>
      <c r="L7" s="113" t="s">
        <v>936</v>
      </c>
      <c r="M7" s="115" t="s">
        <v>937</v>
      </c>
      <c r="N7" s="113" t="s">
        <v>859</v>
      </c>
      <c r="O7" s="115"/>
      <c r="P7" s="107"/>
      <c r="Q7" s="24" t="s">
        <v>738</v>
      </c>
      <c r="R7" s="4" t="str">
        <v/>
      </c>
    </row>
    <row r="8" spans="1:18">
      <c r="A8" s="14" t="str">
        <f>IF(B8="","",ROW()-7)</f>
        <v/>
      </c>
      <c r="B8" s="15"/>
      <c r="C8" s="15"/>
      <c r="D8" s="16"/>
      <c r="E8" s="17"/>
      <c r="F8" s="17"/>
      <c r="G8" s="17"/>
      <c r="H8" s="17"/>
      <c r="I8" s="17"/>
      <c r="J8" s="17"/>
      <c r="K8" s="17"/>
      <c r="L8" s="17"/>
      <c r="M8" s="17"/>
      <c r="N8" s="17"/>
      <c r="O8" s="17" t="str">
        <f>IF(I8-J8=0,"",(N8-I8+J8)/(I8-J8)*100)</f>
        <v/>
      </c>
      <c r="P8" s="15"/>
      <c r="Q8" s="24" t="s">
        <v>739</v>
      </c>
      <c r="R8" s="5" t="str">
        <v/>
      </c>
    </row>
    <row r="9" spans="1:17">
      <c r="A9" s="14" t="str">
        <f t="shared" ref="A9:A27" si="0">IF(B9="","",ROW()-7)</f>
        <v/>
      </c>
      <c r="B9" s="15"/>
      <c r="C9" s="15"/>
      <c r="D9" s="16"/>
      <c r="E9" s="17"/>
      <c r="F9" s="17"/>
      <c r="G9" s="17"/>
      <c r="H9" s="17"/>
      <c r="I9" s="17"/>
      <c r="J9" s="17"/>
      <c r="K9" s="17"/>
      <c r="L9" s="17"/>
      <c r="M9" s="17"/>
      <c r="N9" s="17"/>
      <c r="O9" s="17" t="str">
        <f t="shared" ref="O9:O28" si="1">IF(I9-J9=0,"",(N9-I9+J9)/(I9-J9)*100)</f>
        <v/>
      </c>
      <c r="P9" s="15"/>
      <c r="Q9" s="24" t="s">
        <v>740</v>
      </c>
    </row>
    <row r="10" spans="1:17">
      <c r="A10" s="14" t="str">
        <f t="shared" si="0"/>
        <v/>
      </c>
      <c r="B10" s="15"/>
      <c r="C10" s="15"/>
      <c r="D10" s="16"/>
      <c r="E10" s="17"/>
      <c r="F10" s="17"/>
      <c r="G10" s="17"/>
      <c r="H10" s="17"/>
      <c r="I10" s="17"/>
      <c r="J10" s="17"/>
      <c r="K10" s="17"/>
      <c r="L10" s="17"/>
      <c r="M10" s="17"/>
      <c r="N10" s="17"/>
      <c r="O10" s="17" t="str">
        <f t="shared" si="1"/>
        <v/>
      </c>
      <c r="P10" s="15"/>
      <c r="Q10" s="24" t="s">
        <v>741</v>
      </c>
    </row>
    <row r="11" spans="1:17">
      <c r="A11" s="14" t="str">
        <f t="shared" si="0"/>
        <v/>
      </c>
      <c r="B11" s="15"/>
      <c r="C11" s="15"/>
      <c r="D11" s="16"/>
      <c r="E11" s="17"/>
      <c r="F11" s="17"/>
      <c r="G11" s="17"/>
      <c r="H11" s="17"/>
      <c r="I11" s="17"/>
      <c r="J11" s="17"/>
      <c r="K11" s="17"/>
      <c r="L11" s="17"/>
      <c r="M11" s="17"/>
      <c r="N11" s="17"/>
      <c r="O11" s="17" t="str">
        <f t="shared" si="1"/>
        <v/>
      </c>
      <c r="P11" s="15"/>
      <c r="Q11" s="24" t="s">
        <v>742</v>
      </c>
    </row>
    <row r="12" spans="1:17">
      <c r="A12" s="14" t="str">
        <f t="shared" si="0"/>
        <v/>
      </c>
      <c r="B12" s="15"/>
      <c r="C12" s="15"/>
      <c r="D12" s="16"/>
      <c r="E12" s="17"/>
      <c r="F12" s="17"/>
      <c r="G12" s="17"/>
      <c r="H12" s="17"/>
      <c r="I12" s="17"/>
      <c r="J12" s="17"/>
      <c r="K12" s="17"/>
      <c r="L12" s="17"/>
      <c r="M12" s="17"/>
      <c r="N12" s="17"/>
      <c r="O12" s="17" t="str">
        <f t="shared" si="1"/>
        <v/>
      </c>
      <c r="P12" s="15"/>
      <c r="Q12" s="24" t="s">
        <v>743</v>
      </c>
    </row>
    <row r="13" spans="1:17">
      <c r="A13" s="14" t="str">
        <f t="shared" si="0"/>
        <v/>
      </c>
      <c r="B13" s="15"/>
      <c r="C13" s="15"/>
      <c r="D13" s="16"/>
      <c r="E13" s="17"/>
      <c r="F13" s="17"/>
      <c r="G13" s="17"/>
      <c r="H13" s="17"/>
      <c r="I13" s="17"/>
      <c r="J13" s="17"/>
      <c r="K13" s="17"/>
      <c r="L13" s="17"/>
      <c r="M13" s="17"/>
      <c r="N13" s="17"/>
      <c r="O13" s="17" t="str">
        <f t="shared" si="1"/>
        <v/>
      </c>
      <c r="P13" s="15"/>
      <c r="Q13" s="24" t="s">
        <v>744</v>
      </c>
    </row>
    <row r="14" spans="1:17">
      <c r="A14" s="14" t="str">
        <f t="shared" si="0"/>
        <v/>
      </c>
      <c r="B14" s="15"/>
      <c r="C14" s="15"/>
      <c r="D14" s="16"/>
      <c r="E14" s="17"/>
      <c r="F14" s="17"/>
      <c r="G14" s="17"/>
      <c r="H14" s="17"/>
      <c r="I14" s="17"/>
      <c r="J14" s="17"/>
      <c r="K14" s="17"/>
      <c r="L14" s="17"/>
      <c r="M14" s="17"/>
      <c r="N14" s="17"/>
      <c r="O14" s="17" t="str">
        <f t="shared" si="1"/>
        <v/>
      </c>
      <c r="P14" s="15"/>
      <c r="Q14" s="24" t="s">
        <v>745</v>
      </c>
    </row>
    <row r="15" spans="1:17">
      <c r="A15" s="14" t="str">
        <f t="shared" si="0"/>
        <v/>
      </c>
      <c r="B15" s="15"/>
      <c r="C15" s="15"/>
      <c r="D15" s="16"/>
      <c r="E15" s="17"/>
      <c r="F15" s="17"/>
      <c r="G15" s="17"/>
      <c r="H15" s="17"/>
      <c r="I15" s="17"/>
      <c r="J15" s="17"/>
      <c r="K15" s="17"/>
      <c r="L15" s="17"/>
      <c r="M15" s="17"/>
      <c r="N15" s="17"/>
      <c r="O15" s="17" t="str">
        <f t="shared" si="1"/>
        <v/>
      </c>
      <c r="P15" s="15"/>
      <c r="Q15" s="24" t="s">
        <v>746</v>
      </c>
    </row>
    <row r="16" spans="1:17">
      <c r="A16" s="14" t="str">
        <f t="shared" si="0"/>
        <v/>
      </c>
      <c r="B16" s="15"/>
      <c r="C16" s="15"/>
      <c r="D16" s="16"/>
      <c r="E16" s="17"/>
      <c r="F16" s="17"/>
      <c r="G16" s="17"/>
      <c r="H16" s="17"/>
      <c r="I16" s="17"/>
      <c r="J16" s="17"/>
      <c r="K16" s="17"/>
      <c r="L16" s="17"/>
      <c r="M16" s="17"/>
      <c r="N16" s="17"/>
      <c r="O16" s="17" t="str">
        <f t="shared" si="1"/>
        <v/>
      </c>
      <c r="P16" s="15"/>
      <c r="Q16" s="24" t="s">
        <v>747</v>
      </c>
    </row>
    <row r="17" spans="1:17">
      <c r="A17" s="14" t="str">
        <f t="shared" si="0"/>
        <v/>
      </c>
      <c r="B17" s="15"/>
      <c r="C17" s="15"/>
      <c r="D17" s="16"/>
      <c r="E17" s="17"/>
      <c r="F17" s="17"/>
      <c r="G17" s="17"/>
      <c r="H17" s="17"/>
      <c r="I17" s="17"/>
      <c r="J17" s="17"/>
      <c r="K17" s="17"/>
      <c r="L17" s="17"/>
      <c r="M17" s="17"/>
      <c r="N17" s="17"/>
      <c r="O17" s="17" t="str">
        <f t="shared" si="1"/>
        <v/>
      </c>
      <c r="P17" s="15"/>
      <c r="Q17" s="24" t="s">
        <v>748</v>
      </c>
    </row>
    <row r="18" spans="1:17">
      <c r="A18" s="14" t="str">
        <f t="shared" si="0"/>
        <v/>
      </c>
      <c r="B18" s="15"/>
      <c r="C18" s="15"/>
      <c r="D18" s="16"/>
      <c r="E18" s="17"/>
      <c r="F18" s="17"/>
      <c r="G18" s="17"/>
      <c r="H18" s="17"/>
      <c r="I18" s="17"/>
      <c r="J18" s="17"/>
      <c r="K18" s="17"/>
      <c r="L18" s="17"/>
      <c r="M18" s="17"/>
      <c r="N18" s="17"/>
      <c r="O18" s="17" t="str">
        <f t="shared" si="1"/>
        <v/>
      </c>
      <c r="P18" s="15"/>
      <c r="Q18" s="24" t="s">
        <v>749</v>
      </c>
    </row>
    <row r="19" spans="1:17">
      <c r="A19" s="14" t="str">
        <f t="shared" si="0"/>
        <v/>
      </c>
      <c r="B19" s="15"/>
      <c r="C19" s="15"/>
      <c r="D19" s="16"/>
      <c r="E19" s="17"/>
      <c r="F19" s="17"/>
      <c r="G19" s="17"/>
      <c r="H19" s="17"/>
      <c r="I19" s="17"/>
      <c r="J19" s="17"/>
      <c r="K19" s="17"/>
      <c r="L19" s="17"/>
      <c r="M19" s="17"/>
      <c r="N19" s="17"/>
      <c r="O19" s="17" t="str">
        <f t="shared" si="1"/>
        <v/>
      </c>
      <c r="P19" s="15"/>
      <c r="Q19" s="24" t="s">
        <v>750</v>
      </c>
    </row>
    <row r="20" spans="1:17">
      <c r="A20" s="14" t="str">
        <f t="shared" si="0"/>
        <v/>
      </c>
      <c r="B20" s="15"/>
      <c r="C20" s="15"/>
      <c r="D20" s="16"/>
      <c r="E20" s="17"/>
      <c r="F20" s="17"/>
      <c r="G20" s="17"/>
      <c r="H20" s="17"/>
      <c r="I20" s="17"/>
      <c r="J20" s="17"/>
      <c r="K20" s="17"/>
      <c r="L20" s="17"/>
      <c r="M20" s="17"/>
      <c r="N20" s="17"/>
      <c r="O20" s="17" t="str">
        <f t="shared" si="1"/>
        <v/>
      </c>
      <c r="P20" s="15"/>
      <c r="Q20" s="24" t="s">
        <v>751</v>
      </c>
    </row>
    <row r="21" spans="1:17">
      <c r="A21" s="14" t="str">
        <f t="shared" si="0"/>
        <v/>
      </c>
      <c r="B21" s="15"/>
      <c r="C21" s="15"/>
      <c r="D21" s="16"/>
      <c r="E21" s="17"/>
      <c r="F21" s="17"/>
      <c r="G21" s="17"/>
      <c r="H21" s="17"/>
      <c r="I21" s="17"/>
      <c r="J21" s="17"/>
      <c r="K21" s="17"/>
      <c r="L21" s="17"/>
      <c r="M21" s="17"/>
      <c r="N21" s="17"/>
      <c r="O21" s="17" t="str">
        <f t="shared" si="1"/>
        <v/>
      </c>
      <c r="P21" s="15"/>
      <c r="Q21" s="24" t="s">
        <v>752</v>
      </c>
    </row>
    <row r="22" spans="1:17">
      <c r="A22" s="14" t="str">
        <f t="shared" si="0"/>
        <v/>
      </c>
      <c r="B22" s="15"/>
      <c r="C22" s="15"/>
      <c r="D22" s="16"/>
      <c r="E22" s="17"/>
      <c r="F22" s="17"/>
      <c r="G22" s="17"/>
      <c r="H22" s="17"/>
      <c r="I22" s="17"/>
      <c r="J22" s="17"/>
      <c r="K22" s="17"/>
      <c r="L22" s="17"/>
      <c r="M22" s="17"/>
      <c r="N22" s="17"/>
      <c r="O22" s="17" t="str">
        <f t="shared" si="1"/>
        <v/>
      </c>
      <c r="P22" s="15"/>
      <c r="Q22" s="24" t="s">
        <v>753</v>
      </c>
    </row>
    <row r="23" spans="1:17">
      <c r="A23" s="14" t="str">
        <f t="shared" si="0"/>
        <v/>
      </c>
      <c r="B23" s="15"/>
      <c r="C23" s="15"/>
      <c r="D23" s="16"/>
      <c r="E23" s="17"/>
      <c r="F23" s="17"/>
      <c r="G23" s="17"/>
      <c r="H23" s="17"/>
      <c r="I23" s="17"/>
      <c r="J23" s="17"/>
      <c r="K23" s="17"/>
      <c r="L23" s="17"/>
      <c r="M23" s="17"/>
      <c r="N23" s="17"/>
      <c r="O23" s="17" t="str">
        <f t="shared" si="1"/>
        <v/>
      </c>
      <c r="P23" s="15"/>
      <c r="Q23" s="24" t="s">
        <v>754</v>
      </c>
    </row>
    <row r="24" spans="1:17">
      <c r="A24" s="14" t="str">
        <f t="shared" si="0"/>
        <v/>
      </c>
      <c r="B24" s="15"/>
      <c r="C24" s="15"/>
      <c r="D24" s="16"/>
      <c r="E24" s="17"/>
      <c r="F24" s="17"/>
      <c r="G24" s="17"/>
      <c r="H24" s="17"/>
      <c r="I24" s="17"/>
      <c r="J24" s="17"/>
      <c r="K24" s="17"/>
      <c r="L24" s="17"/>
      <c r="M24" s="17"/>
      <c r="N24" s="17"/>
      <c r="O24" s="17" t="str">
        <f t="shared" si="1"/>
        <v/>
      </c>
      <c r="P24" s="15"/>
      <c r="Q24" s="24" t="s">
        <v>755</v>
      </c>
    </row>
    <row r="25" spans="1:17">
      <c r="A25" s="14" t="str">
        <f t="shared" si="0"/>
        <v/>
      </c>
      <c r="B25" s="15"/>
      <c r="C25" s="15"/>
      <c r="D25" s="16"/>
      <c r="E25" s="17"/>
      <c r="F25" s="17"/>
      <c r="G25" s="17"/>
      <c r="H25" s="17"/>
      <c r="I25" s="17"/>
      <c r="J25" s="17"/>
      <c r="K25" s="17"/>
      <c r="L25" s="17"/>
      <c r="M25" s="17"/>
      <c r="N25" s="17"/>
      <c r="O25" s="17" t="str">
        <f t="shared" si="1"/>
        <v/>
      </c>
      <c r="P25" s="15"/>
      <c r="Q25" s="24" t="s">
        <v>756</v>
      </c>
    </row>
    <row r="26" spans="1:17">
      <c r="A26" s="14" t="str">
        <f t="shared" si="0"/>
        <v/>
      </c>
      <c r="B26" s="15"/>
      <c r="C26" s="15"/>
      <c r="D26" s="16"/>
      <c r="E26" s="17"/>
      <c r="F26" s="17"/>
      <c r="G26" s="17"/>
      <c r="H26" s="17"/>
      <c r="I26" s="17"/>
      <c r="J26" s="17"/>
      <c r="K26" s="17"/>
      <c r="L26" s="17"/>
      <c r="M26" s="17"/>
      <c r="N26" s="17"/>
      <c r="O26" s="17" t="str">
        <f t="shared" si="1"/>
        <v/>
      </c>
      <c r="P26" s="15"/>
      <c r="Q26" s="24" t="s">
        <v>757</v>
      </c>
    </row>
    <row r="27" spans="1:18">
      <c r="A27" s="14" t="str">
        <f t="shared" si="0"/>
        <v/>
      </c>
      <c r="B27" s="15"/>
      <c r="C27" s="15"/>
      <c r="D27" s="16"/>
      <c r="E27" s="17"/>
      <c r="F27" s="17"/>
      <c r="G27" s="17"/>
      <c r="H27" s="17"/>
      <c r="I27" s="17"/>
      <c r="J27" s="17"/>
      <c r="K27" s="17"/>
      <c r="L27" s="17"/>
      <c r="M27" s="17"/>
      <c r="N27" s="17"/>
      <c r="O27" s="17" t="str">
        <f t="shared" si="1"/>
        <v/>
      </c>
      <c r="P27" s="15"/>
      <c r="Q27" s="24" t="s">
        <v>758</v>
      </c>
      <c r="R27" s="5" t="str">
        <f t="array" ref="R27:R32">""</f>
        <v/>
      </c>
    </row>
    <row r="28" spans="1:18">
      <c r="A28" s="56" t="s">
        <v>877</v>
      </c>
      <c r="B28" s="15"/>
      <c r="C28" s="15"/>
      <c r="D28" s="16"/>
      <c r="E28" s="17"/>
      <c r="F28" s="17"/>
      <c r="G28" s="17">
        <f>SUM(G8:G27)</f>
        <v>0</v>
      </c>
      <c r="H28" s="17"/>
      <c r="I28" s="17">
        <f>SUM(I8:I27)</f>
        <v>0</v>
      </c>
      <c r="J28" s="17">
        <f>SUM(J8:J27)</f>
        <v>0</v>
      </c>
      <c r="K28" s="17"/>
      <c r="L28" s="17"/>
      <c r="M28" s="17"/>
      <c r="N28" s="17">
        <f>SUM(N8:N27)</f>
        <v>0</v>
      </c>
      <c r="O28" s="17" t="str">
        <f t="shared" si="1"/>
        <v/>
      </c>
      <c r="P28" s="15"/>
      <c r="R28" s="5" t="str">
        <v/>
      </c>
    </row>
    <row r="29" spans="1:18">
      <c r="A29" s="56" t="s">
        <v>878</v>
      </c>
      <c r="B29" s="15"/>
      <c r="C29" s="15"/>
      <c r="D29" s="16"/>
      <c r="E29" s="17"/>
      <c r="F29" s="17"/>
      <c r="G29" s="17">
        <f>J28</f>
        <v>0</v>
      </c>
      <c r="H29" s="17"/>
      <c r="I29" s="17">
        <f>J28</f>
        <v>0</v>
      </c>
      <c r="J29" s="17"/>
      <c r="K29" s="17"/>
      <c r="L29" s="17"/>
      <c r="M29" s="17"/>
      <c r="N29" s="17"/>
      <c r="O29" s="17"/>
      <c r="P29" s="15"/>
      <c r="R29" s="5" t="str">
        <v/>
      </c>
    </row>
    <row r="30" customHeight="1" spans="1:18">
      <c r="A30" s="18" t="s">
        <v>879</v>
      </c>
      <c r="B30" s="70"/>
      <c r="C30" s="70"/>
      <c r="D30" s="19"/>
      <c r="E30" s="17"/>
      <c r="F30" s="17"/>
      <c r="G30" s="17">
        <f>G28-G29</f>
        <v>0</v>
      </c>
      <c r="H30" s="17"/>
      <c r="I30" s="17">
        <f>I28-I29</f>
        <v>0</v>
      </c>
      <c r="J30" s="17"/>
      <c r="K30" s="17"/>
      <c r="L30" s="17"/>
      <c r="M30" s="17"/>
      <c r="N30" s="17">
        <f>N28-N29</f>
        <v>0</v>
      </c>
      <c r="O30" s="17" t="str">
        <f>IF(I30-J30=0,"",(N30-I30+J30)/(I30-J30)*100)</f>
        <v/>
      </c>
      <c r="P30" s="21"/>
      <c r="R30" s="5" t="str">
        <v/>
      </c>
    </row>
    <row r="31" customHeight="1" spans="1:18">
      <c r="A31" s="3" t="str">
        <f>基本信息输入表!$K$6&amp;"填表人："&amp;基本信息输入表!$M$36</f>
        <v>被评估单位填表人：</v>
      </c>
      <c r="D31" s="45"/>
      <c r="E31" s="3"/>
      <c r="F31" s="3"/>
      <c r="G31" s="3"/>
      <c r="N31" s="3" t="str">
        <f>"评估人员："&amp;基本信息输入表!$Q$36</f>
        <v>评估人员：</v>
      </c>
      <c r="R31" s="5" t="str">
        <v/>
      </c>
    </row>
    <row r="32" customHeight="1" spans="1:18">
      <c r="A32" s="3" t="str">
        <f>"填表日期："&amp;YEAR(基本信息输入表!$O$36)&amp;"年"&amp;MONTH(基本信息输入表!$O$36)&amp;"月"&amp;DAY(基本信息输入表!$O$36)&amp;"日"</f>
        <v>填表日期：1900年1月0日</v>
      </c>
      <c r="D32" s="45"/>
      <c r="E32" s="3"/>
      <c r="F32" s="3"/>
      <c r="G32" s="3"/>
      <c r="R32" s="5" t="str">
        <v/>
      </c>
    </row>
  </sheetData>
  <mergeCells count="17">
    <mergeCell ref="A2:P2"/>
    <mergeCell ref="A3:P3"/>
    <mergeCell ref="F6:G6"/>
    <mergeCell ref="H6:I6"/>
    <mergeCell ref="L6:N6"/>
    <mergeCell ref="A28:D28"/>
    <mergeCell ref="A29:D29"/>
    <mergeCell ref="A30:D30"/>
    <mergeCell ref="A6:A7"/>
    <mergeCell ref="B6:B7"/>
    <mergeCell ref="C6:C7"/>
    <mergeCell ref="D6:D7"/>
    <mergeCell ref="E6:E7"/>
    <mergeCell ref="J6:J7"/>
    <mergeCell ref="K6:K7"/>
    <mergeCell ref="O6:O7"/>
    <mergeCell ref="P6:P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8" fitToHeight="0" orientation="landscape"/>
  <headerFooter scaleWithDoc="0">
    <oddFooter>&amp;C&amp;"宋体,常规"&amp;10第&amp;"Arial Narrow,常规"&amp;P&amp;"宋体,常规"页，共&amp;"Arial Narrow,常规"&amp;N&amp;"宋体,常规"页</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开发产品">
    <pageSetUpPr fitToPage="1"/>
  </sheetPr>
  <dimension ref="A1:AH43"/>
  <sheetViews>
    <sheetView showGridLines="0" zoomScaleSheetLayoutView="70" topLeftCell="A6" workbookViewId="0">
      <selection activeCell="I31" sqref="I31"/>
    </sheetView>
  </sheetViews>
  <sheetFormatPr defaultColWidth="9" defaultRowHeight="12"/>
  <cols>
    <col min="1" max="1" width="5.7" style="424" customWidth="1"/>
    <col min="2" max="2" width="13.2" style="424" customWidth="1"/>
    <col min="3" max="3" width="22.2" style="424" customWidth="1"/>
    <col min="4" max="4" width="11.2" style="424" customWidth="1"/>
    <col min="5" max="6" width="8" style="424" customWidth="1"/>
    <col min="7" max="7" width="4.7" style="424" customWidth="1"/>
    <col min="8" max="9" width="8" style="485" customWidth="1"/>
    <col min="10" max="12" width="11.2" style="424" hidden="1" customWidth="1" outlineLevel="1"/>
    <col min="13" max="13" width="9.7" style="424" hidden="1" customWidth="1" outlineLevel="1"/>
    <col min="14" max="15" width="4.7" style="424" hidden="1" customWidth="1" outlineLevel="1"/>
    <col min="16" max="16" width="8" style="424" hidden="1" customWidth="1" outlineLevel="1"/>
    <col min="17" max="17" width="6.2" style="424" hidden="1" customWidth="1" outlineLevel="1"/>
    <col min="18" max="18" width="8.7" style="424" hidden="1" customWidth="1" outlineLevel="1"/>
    <col min="19" max="19" width="4.7" style="424" hidden="1" customWidth="1" outlineLevel="1"/>
    <col min="20" max="20" width="10.7" style="424" hidden="1" customWidth="1" outlineLevel="1"/>
    <col min="21" max="21" width="8.2" style="424" customWidth="1" collapsed="1"/>
    <col min="22" max="22" width="11.7" style="424" customWidth="1"/>
    <col min="23" max="24" width="10.7" style="424" customWidth="1"/>
    <col min="25" max="25" width="7.7" style="424" customWidth="1"/>
    <col min="26" max="26" width="16.7" style="424" customWidth="1"/>
    <col min="27" max="27" width="11.7" style="486" customWidth="1"/>
    <col min="28" max="28" width="9" style="426"/>
    <col min="29" max="255" width="9" style="424"/>
    <col min="256" max="256" width="6.5" style="424" customWidth="1"/>
    <col min="257" max="257" width="13.2" style="424" customWidth="1"/>
    <col min="258" max="259" width="12.7" style="424" customWidth="1"/>
    <col min="260" max="260" width="15.7" style="424" customWidth="1"/>
    <col min="261" max="261" width="10" style="424" customWidth="1"/>
    <col min="262" max="262" width="9" style="424"/>
    <col min="263" max="263" width="9.2" style="424" customWidth="1"/>
    <col min="264" max="264" width="10" style="424" customWidth="1"/>
    <col min="265" max="265" width="11.2" style="424" customWidth="1"/>
    <col min="266" max="266" width="17.7" style="424" customWidth="1"/>
    <col min="267" max="267" width="14.2" style="424" customWidth="1"/>
    <col min="268" max="268" width="32" style="424" customWidth="1"/>
    <col min="269" max="270" width="9.2" style="424" customWidth="1"/>
    <col min="271" max="271" width="9" style="424"/>
    <col min="272" max="272" width="9.2" style="424" customWidth="1"/>
    <col min="273" max="273" width="9" style="424"/>
    <col min="274" max="274" width="9.2" style="424" customWidth="1"/>
    <col min="275" max="275" width="13.7" style="424" customWidth="1"/>
    <col min="276" max="276" width="12.5" style="424" customWidth="1"/>
    <col min="277" max="279" width="13.7" style="424" customWidth="1"/>
    <col min="280" max="280" width="15.7" style="424" customWidth="1"/>
    <col min="281" max="281" width="9.2" style="424" customWidth="1"/>
    <col min="282" max="282" width="22" style="424" customWidth="1"/>
    <col min="283" max="283" width="11.7" style="424" customWidth="1"/>
    <col min="284" max="511" width="9" style="424"/>
    <col min="512" max="512" width="6.5" style="424" customWidth="1"/>
    <col min="513" max="513" width="13.2" style="424" customWidth="1"/>
    <col min="514" max="515" width="12.7" style="424" customWidth="1"/>
    <col min="516" max="516" width="15.7" style="424" customWidth="1"/>
    <col min="517" max="517" width="10" style="424" customWidth="1"/>
    <col min="518" max="518" width="9" style="424"/>
    <col min="519" max="519" width="9.2" style="424" customWidth="1"/>
    <col min="520" max="520" width="10" style="424" customWidth="1"/>
    <col min="521" max="521" width="11.2" style="424" customWidth="1"/>
    <col min="522" max="522" width="17.7" style="424" customWidth="1"/>
    <col min="523" max="523" width="14.2" style="424" customWidth="1"/>
    <col min="524" max="524" width="32" style="424" customWidth="1"/>
    <col min="525" max="526" width="9.2" style="424" customWidth="1"/>
    <col min="527" max="527" width="9" style="424"/>
    <col min="528" max="528" width="9.2" style="424" customWidth="1"/>
    <col min="529" max="529" width="9" style="424"/>
    <col min="530" max="530" width="9.2" style="424" customWidth="1"/>
    <col min="531" max="531" width="13.7" style="424" customWidth="1"/>
    <col min="532" max="532" width="12.5" style="424" customWidth="1"/>
    <col min="533" max="535" width="13.7" style="424" customWidth="1"/>
    <col min="536" max="536" width="15.7" style="424" customWidth="1"/>
    <col min="537" max="537" width="9.2" style="424" customWidth="1"/>
    <col min="538" max="538" width="22" style="424" customWidth="1"/>
    <col min="539" max="539" width="11.7" style="424" customWidth="1"/>
    <col min="540" max="767" width="9" style="424"/>
    <col min="768" max="768" width="6.5" style="424" customWidth="1"/>
    <col min="769" max="769" width="13.2" style="424" customWidth="1"/>
    <col min="770" max="771" width="12.7" style="424" customWidth="1"/>
    <col min="772" max="772" width="15.7" style="424" customWidth="1"/>
    <col min="773" max="773" width="10" style="424" customWidth="1"/>
    <col min="774" max="774" width="9" style="424"/>
    <col min="775" max="775" width="9.2" style="424" customWidth="1"/>
    <col min="776" max="776" width="10" style="424" customWidth="1"/>
    <col min="777" max="777" width="11.2" style="424" customWidth="1"/>
    <col min="778" max="778" width="17.7" style="424" customWidth="1"/>
    <col min="779" max="779" width="14.2" style="424" customWidth="1"/>
    <col min="780" max="780" width="32" style="424" customWidth="1"/>
    <col min="781" max="782" width="9.2" style="424" customWidth="1"/>
    <col min="783" max="783" width="9" style="424"/>
    <col min="784" max="784" width="9.2" style="424" customWidth="1"/>
    <col min="785" max="785" width="9" style="424"/>
    <col min="786" max="786" width="9.2" style="424" customWidth="1"/>
    <col min="787" max="787" width="13.7" style="424" customWidth="1"/>
    <col min="788" max="788" width="12.5" style="424" customWidth="1"/>
    <col min="789" max="791" width="13.7" style="424" customWidth="1"/>
    <col min="792" max="792" width="15.7" style="424" customWidth="1"/>
    <col min="793" max="793" width="9.2" style="424" customWidth="1"/>
    <col min="794" max="794" width="22" style="424" customWidth="1"/>
    <col min="795" max="795" width="11.7" style="424" customWidth="1"/>
    <col min="796" max="1023" width="9" style="424"/>
    <col min="1024" max="1024" width="6.5" style="424" customWidth="1"/>
    <col min="1025" max="1025" width="13.2" style="424" customWidth="1"/>
    <col min="1026" max="1027" width="12.7" style="424" customWidth="1"/>
    <col min="1028" max="1028" width="15.7" style="424" customWidth="1"/>
    <col min="1029" max="1029" width="10" style="424" customWidth="1"/>
    <col min="1030" max="1030" width="9" style="424"/>
    <col min="1031" max="1031" width="9.2" style="424" customWidth="1"/>
    <col min="1032" max="1032" width="10" style="424" customWidth="1"/>
    <col min="1033" max="1033" width="11.2" style="424" customWidth="1"/>
    <col min="1034" max="1034" width="17.7" style="424" customWidth="1"/>
    <col min="1035" max="1035" width="14.2" style="424" customWidth="1"/>
    <col min="1036" max="1036" width="32" style="424" customWidth="1"/>
    <col min="1037" max="1038" width="9.2" style="424" customWidth="1"/>
    <col min="1039" max="1039" width="9" style="424"/>
    <col min="1040" max="1040" width="9.2" style="424" customWidth="1"/>
    <col min="1041" max="1041" width="9" style="424"/>
    <col min="1042" max="1042" width="9.2" style="424" customWidth="1"/>
    <col min="1043" max="1043" width="13.7" style="424" customWidth="1"/>
    <col min="1044" max="1044" width="12.5" style="424" customWidth="1"/>
    <col min="1045" max="1047" width="13.7" style="424" customWidth="1"/>
    <col min="1048" max="1048" width="15.7" style="424" customWidth="1"/>
    <col min="1049" max="1049" width="9.2" style="424" customWidth="1"/>
    <col min="1050" max="1050" width="22" style="424" customWidth="1"/>
    <col min="1051" max="1051" width="11.7" style="424" customWidth="1"/>
    <col min="1052" max="1279" width="9" style="424"/>
    <col min="1280" max="1280" width="6.5" style="424" customWidth="1"/>
    <col min="1281" max="1281" width="13.2" style="424" customWidth="1"/>
    <col min="1282" max="1283" width="12.7" style="424" customWidth="1"/>
    <col min="1284" max="1284" width="15.7" style="424" customWidth="1"/>
    <col min="1285" max="1285" width="10" style="424" customWidth="1"/>
    <col min="1286" max="1286" width="9" style="424"/>
    <col min="1287" max="1287" width="9.2" style="424" customWidth="1"/>
    <col min="1288" max="1288" width="10" style="424" customWidth="1"/>
    <col min="1289" max="1289" width="11.2" style="424" customWidth="1"/>
    <col min="1290" max="1290" width="17.7" style="424" customWidth="1"/>
    <col min="1291" max="1291" width="14.2" style="424" customWidth="1"/>
    <col min="1292" max="1292" width="32" style="424" customWidth="1"/>
    <col min="1293" max="1294" width="9.2" style="424" customWidth="1"/>
    <col min="1295" max="1295" width="9" style="424"/>
    <col min="1296" max="1296" width="9.2" style="424" customWidth="1"/>
    <col min="1297" max="1297" width="9" style="424"/>
    <col min="1298" max="1298" width="9.2" style="424" customWidth="1"/>
    <col min="1299" max="1299" width="13.7" style="424" customWidth="1"/>
    <col min="1300" max="1300" width="12.5" style="424" customWidth="1"/>
    <col min="1301" max="1303" width="13.7" style="424" customWidth="1"/>
    <col min="1304" max="1304" width="15.7" style="424" customWidth="1"/>
    <col min="1305" max="1305" width="9.2" style="424" customWidth="1"/>
    <col min="1306" max="1306" width="22" style="424" customWidth="1"/>
    <col min="1307" max="1307" width="11.7" style="424" customWidth="1"/>
    <col min="1308" max="1535" width="9" style="424"/>
    <col min="1536" max="1536" width="6.5" style="424" customWidth="1"/>
    <col min="1537" max="1537" width="13.2" style="424" customWidth="1"/>
    <col min="1538" max="1539" width="12.7" style="424" customWidth="1"/>
    <col min="1540" max="1540" width="15.7" style="424" customWidth="1"/>
    <col min="1541" max="1541" width="10" style="424" customWidth="1"/>
    <col min="1542" max="1542" width="9" style="424"/>
    <col min="1543" max="1543" width="9.2" style="424" customWidth="1"/>
    <col min="1544" max="1544" width="10" style="424" customWidth="1"/>
    <col min="1545" max="1545" width="11.2" style="424" customWidth="1"/>
    <col min="1546" max="1546" width="17.7" style="424" customWidth="1"/>
    <col min="1547" max="1547" width="14.2" style="424" customWidth="1"/>
    <col min="1548" max="1548" width="32" style="424" customWidth="1"/>
    <col min="1549" max="1550" width="9.2" style="424" customWidth="1"/>
    <col min="1551" max="1551" width="9" style="424"/>
    <col min="1552" max="1552" width="9.2" style="424" customWidth="1"/>
    <col min="1553" max="1553" width="9" style="424"/>
    <col min="1554" max="1554" width="9.2" style="424" customWidth="1"/>
    <col min="1555" max="1555" width="13.7" style="424" customWidth="1"/>
    <col min="1556" max="1556" width="12.5" style="424" customWidth="1"/>
    <col min="1557" max="1559" width="13.7" style="424" customWidth="1"/>
    <col min="1560" max="1560" width="15.7" style="424" customWidth="1"/>
    <col min="1561" max="1561" width="9.2" style="424" customWidth="1"/>
    <col min="1562" max="1562" width="22" style="424" customWidth="1"/>
    <col min="1563" max="1563" width="11.7" style="424" customWidth="1"/>
    <col min="1564" max="1791" width="9" style="424"/>
    <col min="1792" max="1792" width="6.5" style="424" customWidth="1"/>
    <col min="1793" max="1793" width="13.2" style="424" customWidth="1"/>
    <col min="1794" max="1795" width="12.7" style="424" customWidth="1"/>
    <col min="1796" max="1796" width="15.7" style="424" customWidth="1"/>
    <col min="1797" max="1797" width="10" style="424" customWidth="1"/>
    <col min="1798" max="1798" width="9" style="424"/>
    <col min="1799" max="1799" width="9.2" style="424" customWidth="1"/>
    <col min="1800" max="1800" width="10" style="424" customWidth="1"/>
    <col min="1801" max="1801" width="11.2" style="424" customWidth="1"/>
    <col min="1802" max="1802" width="17.7" style="424" customWidth="1"/>
    <col min="1803" max="1803" width="14.2" style="424" customWidth="1"/>
    <col min="1804" max="1804" width="32" style="424" customWidth="1"/>
    <col min="1805" max="1806" width="9.2" style="424" customWidth="1"/>
    <col min="1807" max="1807" width="9" style="424"/>
    <col min="1808" max="1808" width="9.2" style="424" customWidth="1"/>
    <col min="1809" max="1809" width="9" style="424"/>
    <col min="1810" max="1810" width="9.2" style="424" customWidth="1"/>
    <col min="1811" max="1811" width="13.7" style="424" customWidth="1"/>
    <col min="1812" max="1812" width="12.5" style="424" customWidth="1"/>
    <col min="1813" max="1815" width="13.7" style="424" customWidth="1"/>
    <col min="1816" max="1816" width="15.7" style="424" customWidth="1"/>
    <col min="1817" max="1817" width="9.2" style="424" customWidth="1"/>
    <col min="1818" max="1818" width="22" style="424" customWidth="1"/>
    <col min="1819" max="1819" width="11.7" style="424" customWidth="1"/>
    <col min="1820" max="2047" width="9" style="424"/>
    <col min="2048" max="2048" width="6.5" style="424" customWidth="1"/>
    <col min="2049" max="2049" width="13.2" style="424" customWidth="1"/>
    <col min="2050" max="2051" width="12.7" style="424" customWidth="1"/>
    <col min="2052" max="2052" width="15.7" style="424" customWidth="1"/>
    <col min="2053" max="2053" width="10" style="424" customWidth="1"/>
    <col min="2054" max="2054" width="9" style="424"/>
    <col min="2055" max="2055" width="9.2" style="424" customWidth="1"/>
    <col min="2056" max="2056" width="10" style="424" customWidth="1"/>
    <col min="2057" max="2057" width="11.2" style="424" customWidth="1"/>
    <col min="2058" max="2058" width="17.7" style="424" customWidth="1"/>
    <col min="2059" max="2059" width="14.2" style="424" customWidth="1"/>
    <col min="2060" max="2060" width="32" style="424" customWidth="1"/>
    <col min="2061" max="2062" width="9.2" style="424" customWidth="1"/>
    <col min="2063" max="2063" width="9" style="424"/>
    <col min="2064" max="2064" width="9.2" style="424" customWidth="1"/>
    <col min="2065" max="2065" width="9" style="424"/>
    <col min="2066" max="2066" width="9.2" style="424" customWidth="1"/>
    <col min="2067" max="2067" width="13.7" style="424" customWidth="1"/>
    <col min="2068" max="2068" width="12.5" style="424" customWidth="1"/>
    <col min="2069" max="2071" width="13.7" style="424" customWidth="1"/>
    <col min="2072" max="2072" width="15.7" style="424" customWidth="1"/>
    <col min="2073" max="2073" width="9.2" style="424" customWidth="1"/>
    <col min="2074" max="2074" width="22" style="424" customWidth="1"/>
    <col min="2075" max="2075" width="11.7" style="424" customWidth="1"/>
    <col min="2076" max="2303" width="9" style="424"/>
    <col min="2304" max="2304" width="6.5" style="424" customWidth="1"/>
    <col min="2305" max="2305" width="13.2" style="424" customWidth="1"/>
    <col min="2306" max="2307" width="12.7" style="424" customWidth="1"/>
    <col min="2308" max="2308" width="15.7" style="424" customWidth="1"/>
    <col min="2309" max="2309" width="10" style="424" customWidth="1"/>
    <col min="2310" max="2310" width="9" style="424"/>
    <col min="2311" max="2311" width="9.2" style="424" customWidth="1"/>
    <col min="2312" max="2312" width="10" style="424" customWidth="1"/>
    <col min="2313" max="2313" width="11.2" style="424" customWidth="1"/>
    <col min="2314" max="2314" width="17.7" style="424" customWidth="1"/>
    <col min="2315" max="2315" width="14.2" style="424" customWidth="1"/>
    <col min="2316" max="2316" width="32" style="424" customWidth="1"/>
    <col min="2317" max="2318" width="9.2" style="424" customWidth="1"/>
    <col min="2319" max="2319" width="9" style="424"/>
    <col min="2320" max="2320" width="9.2" style="424" customWidth="1"/>
    <col min="2321" max="2321" width="9" style="424"/>
    <col min="2322" max="2322" width="9.2" style="424" customWidth="1"/>
    <col min="2323" max="2323" width="13.7" style="424" customWidth="1"/>
    <col min="2324" max="2324" width="12.5" style="424" customWidth="1"/>
    <col min="2325" max="2327" width="13.7" style="424" customWidth="1"/>
    <col min="2328" max="2328" width="15.7" style="424" customWidth="1"/>
    <col min="2329" max="2329" width="9.2" style="424" customWidth="1"/>
    <col min="2330" max="2330" width="22" style="424" customWidth="1"/>
    <col min="2331" max="2331" width="11.7" style="424" customWidth="1"/>
    <col min="2332" max="2559" width="9" style="424"/>
    <col min="2560" max="2560" width="6.5" style="424" customWidth="1"/>
    <col min="2561" max="2561" width="13.2" style="424" customWidth="1"/>
    <col min="2562" max="2563" width="12.7" style="424" customWidth="1"/>
    <col min="2564" max="2564" width="15.7" style="424" customWidth="1"/>
    <col min="2565" max="2565" width="10" style="424" customWidth="1"/>
    <col min="2566" max="2566" width="9" style="424"/>
    <col min="2567" max="2567" width="9.2" style="424" customWidth="1"/>
    <col min="2568" max="2568" width="10" style="424" customWidth="1"/>
    <col min="2569" max="2569" width="11.2" style="424" customWidth="1"/>
    <col min="2570" max="2570" width="17.7" style="424" customWidth="1"/>
    <col min="2571" max="2571" width="14.2" style="424" customWidth="1"/>
    <col min="2572" max="2572" width="32" style="424" customWidth="1"/>
    <col min="2573" max="2574" width="9.2" style="424" customWidth="1"/>
    <col min="2575" max="2575" width="9" style="424"/>
    <col min="2576" max="2576" width="9.2" style="424" customWidth="1"/>
    <col min="2577" max="2577" width="9" style="424"/>
    <col min="2578" max="2578" width="9.2" style="424" customWidth="1"/>
    <col min="2579" max="2579" width="13.7" style="424" customWidth="1"/>
    <col min="2580" max="2580" width="12.5" style="424" customWidth="1"/>
    <col min="2581" max="2583" width="13.7" style="424" customWidth="1"/>
    <col min="2584" max="2584" width="15.7" style="424" customWidth="1"/>
    <col min="2585" max="2585" width="9.2" style="424" customWidth="1"/>
    <col min="2586" max="2586" width="22" style="424" customWidth="1"/>
    <col min="2587" max="2587" width="11.7" style="424" customWidth="1"/>
    <col min="2588" max="2815" width="9" style="424"/>
    <col min="2816" max="2816" width="6.5" style="424" customWidth="1"/>
    <col min="2817" max="2817" width="13.2" style="424" customWidth="1"/>
    <col min="2818" max="2819" width="12.7" style="424" customWidth="1"/>
    <col min="2820" max="2820" width="15.7" style="424" customWidth="1"/>
    <col min="2821" max="2821" width="10" style="424" customWidth="1"/>
    <col min="2822" max="2822" width="9" style="424"/>
    <col min="2823" max="2823" width="9.2" style="424" customWidth="1"/>
    <col min="2824" max="2824" width="10" style="424" customWidth="1"/>
    <col min="2825" max="2825" width="11.2" style="424" customWidth="1"/>
    <col min="2826" max="2826" width="17.7" style="424" customWidth="1"/>
    <col min="2827" max="2827" width="14.2" style="424" customWidth="1"/>
    <col min="2828" max="2828" width="32" style="424" customWidth="1"/>
    <col min="2829" max="2830" width="9.2" style="424" customWidth="1"/>
    <col min="2831" max="2831" width="9" style="424"/>
    <col min="2832" max="2832" width="9.2" style="424" customWidth="1"/>
    <col min="2833" max="2833" width="9" style="424"/>
    <col min="2834" max="2834" width="9.2" style="424" customWidth="1"/>
    <col min="2835" max="2835" width="13.7" style="424" customWidth="1"/>
    <col min="2836" max="2836" width="12.5" style="424" customWidth="1"/>
    <col min="2837" max="2839" width="13.7" style="424" customWidth="1"/>
    <col min="2840" max="2840" width="15.7" style="424" customWidth="1"/>
    <col min="2841" max="2841" width="9.2" style="424" customWidth="1"/>
    <col min="2842" max="2842" width="22" style="424" customWidth="1"/>
    <col min="2843" max="2843" width="11.7" style="424" customWidth="1"/>
    <col min="2844" max="3071" width="9" style="424"/>
    <col min="3072" max="3072" width="6.5" style="424" customWidth="1"/>
    <col min="3073" max="3073" width="13.2" style="424" customWidth="1"/>
    <col min="3074" max="3075" width="12.7" style="424" customWidth="1"/>
    <col min="3076" max="3076" width="15.7" style="424" customWidth="1"/>
    <col min="3077" max="3077" width="10" style="424" customWidth="1"/>
    <col min="3078" max="3078" width="9" style="424"/>
    <col min="3079" max="3079" width="9.2" style="424" customWidth="1"/>
    <col min="3080" max="3080" width="10" style="424" customWidth="1"/>
    <col min="3081" max="3081" width="11.2" style="424" customWidth="1"/>
    <col min="3082" max="3082" width="17.7" style="424" customWidth="1"/>
    <col min="3083" max="3083" width="14.2" style="424" customWidth="1"/>
    <col min="3084" max="3084" width="32" style="424" customWidth="1"/>
    <col min="3085" max="3086" width="9.2" style="424" customWidth="1"/>
    <col min="3087" max="3087" width="9" style="424"/>
    <col min="3088" max="3088" width="9.2" style="424" customWidth="1"/>
    <col min="3089" max="3089" width="9" style="424"/>
    <col min="3090" max="3090" width="9.2" style="424" customWidth="1"/>
    <col min="3091" max="3091" width="13.7" style="424" customWidth="1"/>
    <col min="3092" max="3092" width="12.5" style="424" customWidth="1"/>
    <col min="3093" max="3095" width="13.7" style="424" customWidth="1"/>
    <col min="3096" max="3096" width="15.7" style="424" customWidth="1"/>
    <col min="3097" max="3097" width="9.2" style="424" customWidth="1"/>
    <col min="3098" max="3098" width="22" style="424" customWidth="1"/>
    <col min="3099" max="3099" width="11.7" style="424" customWidth="1"/>
    <col min="3100" max="3327" width="9" style="424"/>
    <col min="3328" max="3328" width="6.5" style="424" customWidth="1"/>
    <col min="3329" max="3329" width="13.2" style="424" customWidth="1"/>
    <col min="3330" max="3331" width="12.7" style="424" customWidth="1"/>
    <col min="3332" max="3332" width="15.7" style="424" customWidth="1"/>
    <col min="3333" max="3333" width="10" style="424" customWidth="1"/>
    <col min="3334" max="3334" width="9" style="424"/>
    <col min="3335" max="3335" width="9.2" style="424" customWidth="1"/>
    <col min="3336" max="3336" width="10" style="424" customWidth="1"/>
    <col min="3337" max="3337" width="11.2" style="424" customWidth="1"/>
    <col min="3338" max="3338" width="17.7" style="424" customWidth="1"/>
    <col min="3339" max="3339" width="14.2" style="424" customWidth="1"/>
    <col min="3340" max="3340" width="32" style="424" customWidth="1"/>
    <col min="3341" max="3342" width="9.2" style="424" customWidth="1"/>
    <col min="3343" max="3343" width="9" style="424"/>
    <col min="3344" max="3344" width="9.2" style="424" customWidth="1"/>
    <col min="3345" max="3345" width="9" style="424"/>
    <col min="3346" max="3346" width="9.2" style="424" customWidth="1"/>
    <col min="3347" max="3347" width="13.7" style="424" customWidth="1"/>
    <col min="3348" max="3348" width="12.5" style="424" customWidth="1"/>
    <col min="3349" max="3351" width="13.7" style="424" customWidth="1"/>
    <col min="3352" max="3352" width="15.7" style="424" customWidth="1"/>
    <col min="3353" max="3353" width="9.2" style="424" customWidth="1"/>
    <col min="3354" max="3354" width="22" style="424" customWidth="1"/>
    <col min="3355" max="3355" width="11.7" style="424" customWidth="1"/>
    <col min="3356" max="3583" width="9" style="424"/>
    <col min="3584" max="3584" width="6.5" style="424" customWidth="1"/>
    <col min="3585" max="3585" width="13.2" style="424" customWidth="1"/>
    <col min="3586" max="3587" width="12.7" style="424" customWidth="1"/>
    <col min="3588" max="3588" width="15.7" style="424" customWidth="1"/>
    <col min="3589" max="3589" width="10" style="424" customWidth="1"/>
    <col min="3590" max="3590" width="9" style="424"/>
    <col min="3591" max="3591" width="9.2" style="424" customWidth="1"/>
    <col min="3592" max="3592" width="10" style="424" customWidth="1"/>
    <col min="3593" max="3593" width="11.2" style="424" customWidth="1"/>
    <col min="3594" max="3594" width="17.7" style="424" customWidth="1"/>
    <col min="3595" max="3595" width="14.2" style="424" customWidth="1"/>
    <col min="3596" max="3596" width="32" style="424" customWidth="1"/>
    <col min="3597" max="3598" width="9.2" style="424" customWidth="1"/>
    <col min="3599" max="3599" width="9" style="424"/>
    <col min="3600" max="3600" width="9.2" style="424" customWidth="1"/>
    <col min="3601" max="3601" width="9" style="424"/>
    <col min="3602" max="3602" width="9.2" style="424" customWidth="1"/>
    <col min="3603" max="3603" width="13.7" style="424" customWidth="1"/>
    <col min="3604" max="3604" width="12.5" style="424" customWidth="1"/>
    <col min="3605" max="3607" width="13.7" style="424" customWidth="1"/>
    <col min="3608" max="3608" width="15.7" style="424" customWidth="1"/>
    <col min="3609" max="3609" width="9.2" style="424" customWidth="1"/>
    <col min="3610" max="3610" width="22" style="424" customWidth="1"/>
    <col min="3611" max="3611" width="11.7" style="424" customWidth="1"/>
    <col min="3612" max="3839" width="9" style="424"/>
    <col min="3840" max="3840" width="6.5" style="424" customWidth="1"/>
    <col min="3841" max="3841" width="13.2" style="424" customWidth="1"/>
    <col min="3842" max="3843" width="12.7" style="424" customWidth="1"/>
    <col min="3844" max="3844" width="15.7" style="424" customWidth="1"/>
    <col min="3845" max="3845" width="10" style="424" customWidth="1"/>
    <col min="3846" max="3846" width="9" style="424"/>
    <col min="3847" max="3847" width="9.2" style="424" customWidth="1"/>
    <col min="3848" max="3848" width="10" style="424" customWidth="1"/>
    <col min="3849" max="3849" width="11.2" style="424" customWidth="1"/>
    <col min="3850" max="3850" width="17.7" style="424" customWidth="1"/>
    <col min="3851" max="3851" width="14.2" style="424" customWidth="1"/>
    <col min="3852" max="3852" width="32" style="424" customWidth="1"/>
    <col min="3853" max="3854" width="9.2" style="424" customWidth="1"/>
    <col min="3855" max="3855" width="9" style="424"/>
    <col min="3856" max="3856" width="9.2" style="424" customWidth="1"/>
    <col min="3857" max="3857" width="9" style="424"/>
    <col min="3858" max="3858" width="9.2" style="424" customWidth="1"/>
    <col min="3859" max="3859" width="13.7" style="424" customWidth="1"/>
    <col min="3860" max="3860" width="12.5" style="424" customWidth="1"/>
    <col min="3861" max="3863" width="13.7" style="424" customWidth="1"/>
    <col min="3864" max="3864" width="15.7" style="424" customWidth="1"/>
    <col min="3865" max="3865" width="9.2" style="424" customWidth="1"/>
    <col min="3866" max="3866" width="22" style="424" customWidth="1"/>
    <col min="3867" max="3867" width="11.7" style="424" customWidth="1"/>
    <col min="3868" max="4095" width="9" style="424"/>
    <col min="4096" max="4096" width="6.5" style="424" customWidth="1"/>
    <col min="4097" max="4097" width="13.2" style="424" customWidth="1"/>
    <col min="4098" max="4099" width="12.7" style="424" customWidth="1"/>
    <col min="4100" max="4100" width="15.7" style="424" customWidth="1"/>
    <col min="4101" max="4101" width="10" style="424" customWidth="1"/>
    <col min="4102" max="4102" width="9" style="424"/>
    <col min="4103" max="4103" width="9.2" style="424" customWidth="1"/>
    <col min="4104" max="4104" width="10" style="424" customWidth="1"/>
    <col min="4105" max="4105" width="11.2" style="424" customWidth="1"/>
    <col min="4106" max="4106" width="17.7" style="424" customWidth="1"/>
    <col min="4107" max="4107" width="14.2" style="424" customWidth="1"/>
    <col min="4108" max="4108" width="32" style="424" customWidth="1"/>
    <col min="4109" max="4110" width="9.2" style="424" customWidth="1"/>
    <col min="4111" max="4111" width="9" style="424"/>
    <col min="4112" max="4112" width="9.2" style="424" customWidth="1"/>
    <col min="4113" max="4113" width="9" style="424"/>
    <col min="4114" max="4114" width="9.2" style="424" customWidth="1"/>
    <col min="4115" max="4115" width="13.7" style="424" customWidth="1"/>
    <col min="4116" max="4116" width="12.5" style="424" customWidth="1"/>
    <col min="4117" max="4119" width="13.7" style="424" customWidth="1"/>
    <col min="4120" max="4120" width="15.7" style="424" customWidth="1"/>
    <col min="4121" max="4121" width="9.2" style="424" customWidth="1"/>
    <col min="4122" max="4122" width="22" style="424" customWidth="1"/>
    <col min="4123" max="4123" width="11.7" style="424" customWidth="1"/>
    <col min="4124" max="4351" width="9" style="424"/>
    <col min="4352" max="4352" width="6.5" style="424" customWidth="1"/>
    <col min="4353" max="4353" width="13.2" style="424" customWidth="1"/>
    <col min="4354" max="4355" width="12.7" style="424" customWidth="1"/>
    <col min="4356" max="4356" width="15.7" style="424" customWidth="1"/>
    <col min="4357" max="4357" width="10" style="424" customWidth="1"/>
    <col min="4358" max="4358" width="9" style="424"/>
    <col min="4359" max="4359" width="9.2" style="424" customWidth="1"/>
    <col min="4360" max="4360" width="10" style="424" customWidth="1"/>
    <col min="4361" max="4361" width="11.2" style="424" customWidth="1"/>
    <col min="4362" max="4362" width="17.7" style="424" customWidth="1"/>
    <col min="4363" max="4363" width="14.2" style="424" customWidth="1"/>
    <col min="4364" max="4364" width="32" style="424" customWidth="1"/>
    <col min="4365" max="4366" width="9.2" style="424" customWidth="1"/>
    <col min="4367" max="4367" width="9" style="424"/>
    <col min="4368" max="4368" width="9.2" style="424" customWidth="1"/>
    <col min="4369" max="4369" width="9" style="424"/>
    <col min="4370" max="4370" width="9.2" style="424" customWidth="1"/>
    <col min="4371" max="4371" width="13.7" style="424" customWidth="1"/>
    <col min="4372" max="4372" width="12.5" style="424" customWidth="1"/>
    <col min="4373" max="4375" width="13.7" style="424" customWidth="1"/>
    <col min="4376" max="4376" width="15.7" style="424" customWidth="1"/>
    <col min="4377" max="4377" width="9.2" style="424" customWidth="1"/>
    <col min="4378" max="4378" width="22" style="424" customWidth="1"/>
    <col min="4379" max="4379" width="11.7" style="424" customWidth="1"/>
    <col min="4380" max="4607" width="9" style="424"/>
    <col min="4608" max="4608" width="6.5" style="424" customWidth="1"/>
    <col min="4609" max="4609" width="13.2" style="424" customWidth="1"/>
    <col min="4610" max="4611" width="12.7" style="424" customWidth="1"/>
    <col min="4612" max="4612" width="15.7" style="424" customWidth="1"/>
    <col min="4613" max="4613" width="10" style="424" customWidth="1"/>
    <col min="4614" max="4614" width="9" style="424"/>
    <col min="4615" max="4615" width="9.2" style="424" customWidth="1"/>
    <col min="4616" max="4616" width="10" style="424" customWidth="1"/>
    <col min="4617" max="4617" width="11.2" style="424" customWidth="1"/>
    <col min="4618" max="4618" width="17.7" style="424" customWidth="1"/>
    <col min="4619" max="4619" width="14.2" style="424" customWidth="1"/>
    <col min="4620" max="4620" width="32" style="424" customWidth="1"/>
    <col min="4621" max="4622" width="9.2" style="424" customWidth="1"/>
    <col min="4623" max="4623" width="9" style="424"/>
    <col min="4624" max="4624" width="9.2" style="424" customWidth="1"/>
    <col min="4625" max="4625" width="9" style="424"/>
    <col min="4626" max="4626" width="9.2" style="424" customWidth="1"/>
    <col min="4627" max="4627" width="13.7" style="424" customWidth="1"/>
    <col min="4628" max="4628" width="12.5" style="424" customWidth="1"/>
    <col min="4629" max="4631" width="13.7" style="424" customWidth="1"/>
    <col min="4632" max="4632" width="15.7" style="424" customWidth="1"/>
    <col min="4633" max="4633" width="9.2" style="424" customWidth="1"/>
    <col min="4634" max="4634" width="22" style="424" customWidth="1"/>
    <col min="4635" max="4635" width="11.7" style="424" customWidth="1"/>
    <col min="4636" max="4863" width="9" style="424"/>
    <col min="4864" max="4864" width="6.5" style="424" customWidth="1"/>
    <col min="4865" max="4865" width="13.2" style="424" customWidth="1"/>
    <col min="4866" max="4867" width="12.7" style="424" customWidth="1"/>
    <col min="4868" max="4868" width="15.7" style="424" customWidth="1"/>
    <col min="4869" max="4869" width="10" style="424" customWidth="1"/>
    <col min="4870" max="4870" width="9" style="424"/>
    <col min="4871" max="4871" width="9.2" style="424" customWidth="1"/>
    <col min="4872" max="4872" width="10" style="424" customWidth="1"/>
    <col min="4873" max="4873" width="11.2" style="424" customWidth="1"/>
    <col min="4874" max="4874" width="17.7" style="424" customWidth="1"/>
    <col min="4875" max="4875" width="14.2" style="424" customWidth="1"/>
    <col min="4876" max="4876" width="32" style="424" customWidth="1"/>
    <col min="4877" max="4878" width="9.2" style="424" customWidth="1"/>
    <col min="4879" max="4879" width="9" style="424"/>
    <col min="4880" max="4880" width="9.2" style="424" customWidth="1"/>
    <col min="4881" max="4881" width="9" style="424"/>
    <col min="4882" max="4882" width="9.2" style="424" customWidth="1"/>
    <col min="4883" max="4883" width="13.7" style="424" customWidth="1"/>
    <col min="4884" max="4884" width="12.5" style="424" customWidth="1"/>
    <col min="4885" max="4887" width="13.7" style="424" customWidth="1"/>
    <col min="4888" max="4888" width="15.7" style="424" customWidth="1"/>
    <col min="4889" max="4889" width="9.2" style="424" customWidth="1"/>
    <col min="4890" max="4890" width="22" style="424" customWidth="1"/>
    <col min="4891" max="4891" width="11.7" style="424" customWidth="1"/>
    <col min="4892" max="5119" width="9" style="424"/>
    <col min="5120" max="5120" width="6.5" style="424" customWidth="1"/>
    <col min="5121" max="5121" width="13.2" style="424" customWidth="1"/>
    <col min="5122" max="5123" width="12.7" style="424" customWidth="1"/>
    <col min="5124" max="5124" width="15.7" style="424" customWidth="1"/>
    <col min="5125" max="5125" width="10" style="424" customWidth="1"/>
    <col min="5126" max="5126" width="9" style="424"/>
    <col min="5127" max="5127" width="9.2" style="424" customWidth="1"/>
    <col min="5128" max="5128" width="10" style="424" customWidth="1"/>
    <col min="5129" max="5129" width="11.2" style="424" customWidth="1"/>
    <col min="5130" max="5130" width="17.7" style="424" customWidth="1"/>
    <col min="5131" max="5131" width="14.2" style="424" customWidth="1"/>
    <col min="5132" max="5132" width="32" style="424" customWidth="1"/>
    <col min="5133" max="5134" width="9.2" style="424" customWidth="1"/>
    <col min="5135" max="5135" width="9" style="424"/>
    <col min="5136" max="5136" width="9.2" style="424" customWidth="1"/>
    <col min="5137" max="5137" width="9" style="424"/>
    <col min="5138" max="5138" width="9.2" style="424" customWidth="1"/>
    <col min="5139" max="5139" width="13.7" style="424" customWidth="1"/>
    <col min="5140" max="5140" width="12.5" style="424" customWidth="1"/>
    <col min="5141" max="5143" width="13.7" style="424" customWidth="1"/>
    <col min="5144" max="5144" width="15.7" style="424" customWidth="1"/>
    <col min="5145" max="5145" width="9.2" style="424" customWidth="1"/>
    <col min="5146" max="5146" width="22" style="424" customWidth="1"/>
    <col min="5147" max="5147" width="11.7" style="424" customWidth="1"/>
    <col min="5148" max="5375" width="9" style="424"/>
    <col min="5376" max="5376" width="6.5" style="424" customWidth="1"/>
    <col min="5377" max="5377" width="13.2" style="424" customWidth="1"/>
    <col min="5378" max="5379" width="12.7" style="424" customWidth="1"/>
    <col min="5380" max="5380" width="15.7" style="424" customWidth="1"/>
    <col min="5381" max="5381" width="10" style="424" customWidth="1"/>
    <col min="5382" max="5382" width="9" style="424"/>
    <col min="5383" max="5383" width="9.2" style="424" customWidth="1"/>
    <col min="5384" max="5384" width="10" style="424" customWidth="1"/>
    <col min="5385" max="5385" width="11.2" style="424" customWidth="1"/>
    <col min="5386" max="5386" width="17.7" style="424" customWidth="1"/>
    <col min="5387" max="5387" width="14.2" style="424" customWidth="1"/>
    <col min="5388" max="5388" width="32" style="424" customWidth="1"/>
    <col min="5389" max="5390" width="9.2" style="424" customWidth="1"/>
    <col min="5391" max="5391" width="9" style="424"/>
    <col min="5392" max="5392" width="9.2" style="424" customWidth="1"/>
    <col min="5393" max="5393" width="9" style="424"/>
    <col min="5394" max="5394" width="9.2" style="424" customWidth="1"/>
    <col min="5395" max="5395" width="13.7" style="424" customWidth="1"/>
    <col min="5396" max="5396" width="12.5" style="424" customWidth="1"/>
    <col min="5397" max="5399" width="13.7" style="424" customWidth="1"/>
    <col min="5400" max="5400" width="15.7" style="424" customWidth="1"/>
    <col min="5401" max="5401" width="9.2" style="424" customWidth="1"/>
    <col min="5402" max="5402" width="22" style="424" customWidth="1"/>
    <col min="5403" max="5403" width="11.7" style="424" customWidth="1"/>
    <col min="5404" max="5631" width="9" style="424"/>
    <col min="5632" max="5632" width="6.5" style="424" customWidth="1"/>
    <col min="5633" max="5633" width="13.2" style="424" customWidth="1"/>
    <col min="5634" max="5635" width="12.7" style="424" customWidth="1"/>
    <col min="5636" max="5636" width="15.7" style="424" customWidth="1"/>
    <col min="5637" max="5637" width="10" style="424" customWidth="1"/>
    <col min="5638" max="5638" width="9" style="424"/>
    <col min="5639" max="5639" width="9.2" style="424" customWidth="1"/>
    <col min="5640" max="5640" width="10" style="424" customWidth="1"/>
    <col min="5641" max="5641" width="11.2" style="424" customWidth="1"/>
    <col min="5642" max="5642" width="17.7" style="424" customWidth="1"/>
    <col min="5643" max="5643" width="14.2" style="424" customWidth="1"/>
    <col min="5644" max="5644" width="32" style="424" customWidth="1"/>
    <col min="5645" max="5646" width="9.2" style="424" customWidth="1"/>
    <col min="5647" max="5647" width="9" style="424"/>
    <col min="5648" max="5648" width="9.2" style="424" customWidth="1"/>
    <col min="5649" max="5649" width="9" style="424"/>
    <col min="5650" max="5650" width="9.2" style="424" customWidth="1"/>
    <col min="5651" max="5651" width="13.7" style="424" customWidth="1"/>
    <col min="5652" max="5652" width="12.5" style="424" customWidth="1"/>
    <col min="5653" max="5655" width="13.7" style="424" customWidth="1"/>
    <col min="5656" max="5656" width="15.7" style="424" customWidth="1"/>
    <col min="5657" max="5657" width="9.2" style="424" customWidth="1"/>
    <col min="5658" max="5658" width="22" style="424" customWidth="1"/>
    <col min="5659" max="5659" width="11.7" style="424" customWidth="1"/>
    <col min="5660" max="5887" width="9" style="424"/>
    <col min="5888" max="5888" width="6.5" style="424" customWidth="1"/>
    <col min="5889" max="5889" width="13.2" style="424" customWidth="1"/>
    <col min="5890" max="5891" width="12.7" style="424" customWidth="1"/>
    <col min="5892" max="5892" width="15.7" style="424" customWidth="1"/>
    <col min="5893" max="5893" width="10" style="424" customWidth="1"/>
    <col min="5894" max="5894" width="9" style="424"/>
    <col min="5895" max="5895" width="9.2" style="424" customWidth="1"/>
    <col min="5896" max="5896" width="10" style="424" customWidth="1"/>
    <col min="5897" max="5897" width="11.2" style="424" customWidth="1"/>
    <col min="5898" max="5898" width="17.7" style="424" customWidth="1"/>
    <col min="5899" max="5899" width="14.2" style="424" customWidth="1"/>
    <col min="5900" max="5900" width="32" style="424" customWidth="1"/>
    <col min="5901" max="5902" width="9.2" style="424" customWidth="1"/>
    <col min="5903" max="5903" width="9" style="424"/>
    <col min="5904" max="5904" width="9.2" style="424" customWidth="1"/>
    <col min="5905" max="5905" width="9" style="424"/>
    <col min="5906" max="5906" width="9.2" style="424" customWidth="1"/>
    <col min="5907" max="5907" width="13.7" style="424" customWidth="1"/>
    <col min="5908" max="5908" width="12.5" style="424" customWidth="1"/>
    <col min="5909" max="5911" width="13.7" style="424" customWidth="1"/>
    <col min="5912" max="5912" width="15.7" style="424" customWidth="1"/>
    <col min="5913" max="5913" width="9.2" style="424" customWidth="1"/>
    <col min="5914" max="5914" width="22" style="424" customWidth="1"/>
    <col min="5915" max="5915" width="11.7" style="424" customWidth="1"/>
    <col min="5916" max="6143" width="9" style="424"/>
    <col min="6144" max="6144" width="6.5" style="424" customWidth="1"/>
    <col min="6145" max="6145" width="13.2" style="424" customWidth="1"/>
    <col min="6146" max="6147" width="12.7" style="424" customWidth="1"/>
    <col min="6148" max="6148" width="15.7" style="424" customWidth="1"/>
    <col min="6149" max="6149" width="10" style="424" customWidth="1"/>
    <col min="6150" max="6150" width="9" style="424"/>
    <col min="6151" max="6151" width="9.2" style="424" customWidth="1"/>
    <col min="6152" max="6152" width="10" style="424" customWidth="1"/>
    <col min="6153" max="6153" width="11.2" style="424" customWidth="1"/>
    <col min="6154" max="6154" width="17.7" style="424" customWidth="1"/>
    <col min="6155" max="6155" width="14.2" style="424" customWidth="1"/>
    <col min="6156" max="6156" width="32" style="424" customWidth="1"/>
    <col min="6157" max="6158" width="9.2" style="424" customWidth="1"/>
    <col min="6159" max="6159" width="9" style="424"/>
    <col min="6160" max="6160" width="9.2" style="424" customWidth="1"/>
    <col min="6161" max="6161" width="9" style="424"/>
    <col min="6162" max="6162" width="9.2" style="424" customWidth="1"/>
    <col min="6163" max="6163" width="13.7" style="424" customWidth="1"/>
    <col min="6164" max="6164" width="12.5" style="424" customWidth="1"/>
    <col min="6165" max="6167" width="13.7" style="424" customWidth="1"/>
    <col min="6168" max="6168" width="15.7" style="424" customWidth="1"/>
    <col min="6169" max="6169" width="9.2" style="424" customWidth="1"/>
    <col min="6170" max="6170" width="22" style="424" customWidth="1"/>
    <col min="6171" max="6171" width="11.7" style="424" customWidth="1"/>
    <col min="6172" max="6399" width="9" style="424"/>
    <col min="6400" max="6400" width="6.5" style="424" customWidth="1"/>
    <col min="6401" max="6401" width="13.2" style="424" customWidth="1"/>
    <col min="6402" max="6403" width="12.7" style="424" customWidth="1"/>
    <col min="6404" max="6404" width="15.7" style="424" customWidth="1"/>
    <col min="6405" max="6405" width="10" style="424" customWidth="1"/>
    <col min="6406" max="6406" width="9" style="424"/>
    <col min="6407" max="6407" width="9.2" style="424" customWidth="1"/>
    <col min="6408" max="6408" width="10" style="424" customWidth="1"/>
    <col min="6409" max="6409" width="11.2" style="424" customWidth="1"/>
    <col min="6410" max="6410" width="17.7" style="424" customWidth="1"/>
    <col min="6411" max="6411" width="14.2" style="424" customWidth="1"/>
    <col min="6412" max="6412" width="32" style="424" customWidth="1"/>
    <col min="6413" max="6414" width="9.2" style="424" customWidth="1"/>
    <col min="6415" max="6415" width="9" style="424"/>
    <col min="6416" max="6416" width="9.2" style="424" customWidth="1"/>
    <col min="6417" max="6417" width="9" style="424"/>
    <col min="6418" max="6418" width="9.2" style="424" customWidth="1"/>
    <col min="6419" max="6419" width="13.7" style="424" customWidth="1"/>
    <col min="6420" max="6420" width="12.5" style="424" customWidth="1"/>
    <col min="6421" max="6423" width="13.7" style="424" customWidth="1"/>
    <col min="6424" max="6424" width="15.7" style="424" customWidth="1"/>
    <col min="6425" max="6425" width="9.2" style="424" customWidth="1"/>
    <col min="6426" max="6426" width="22" style="424" customWidth="1"/>
    <col min="6427" max="6427" width="11.7" style="424" customWidth="1"/>
    <col min="6428" max="6655" width="9" style="424"/>
    <col min="6656" max="6656" width="6.5" style="424" customWidth="1"/>
    <col min="6657" max="6657" width="13.2" style="424" customWidth="1"/>
    <col min="6658" max="6659" width="12.7" style="424" customWidth="1"/>
    <col min="6660" max="6660" width="15.7" style="424" customWidth="1"/>
    <col min="6661" max="6661" width="10" style="424" customWidth="1"/>
    <col min="6662" max="6662" width="9" style="424"/>
    <col min="6663" max="6663" width="9.2" style="424" customWidth="1"/>
    <col min="6664" max="6664" width="10" style="424" customWidth="1"/>
    <col min="6665" max="6665" width="11.2" style="424" customWidth="1"/>
    <col min="6666" max="6666" width="17.7" style="424" customWidth="1"/>
    <col min="6667" max="6667" width="14.2" style="424" customWidth="1"/>
    <col min="6668" max="6668" width="32" style="424" customWidth="1"/>
    <col min="6669" max="6670" width="9.2" style="424" customWidth="1"/>
    <col min="6671" max="6671" width="9" style="424"/>
    <col min="6672" max="6672" width="9.2" style="424" customWidth="1"/>
    <col min="6673" max="6673" width="9" style="424"/>
    <col min="6674" max="6674" width="9.2" style="424" customWidth="1"/>
    <col min="6675" max="6675" width="13.7" style="424" customWidth="1"/>
    <col min="6676" max="6676" width="12.5" style="424" customWidth="1"/>
    <col min="6677" max="6679" width="13.7" style="424" customWidth="1"/>
    <col min="6680" max="6680" width="15.7" style="424" customWidth="1"/>
    <col min="6681" max="6681" width="9.2" style="424" customWidth="1"/>
    <col min="6682" max="6682" width="22" style="424" customWidth="1"/>
    <col min="6683" max="6683" width="11.7" style="424" customWidth="1"/>
    <col min="6684" max="6911" width="9" style="424"/>
    <col min="6912" max="6912" width="6.5" style="424" customWidth="1"/>
    <col min="6913" max="6913" width="13.2" style="424" customWidth="1"/>
    <col min="6914" max="6915" width="12.7" style="424" customWidth="1"/>
    <col min="6916" max="6916" width="15.7" style="424" customWidth="1"/>
    <col min="6917" max="6917" width="10" style="424" customWidth="1"/>
    <col min="6918" max="6918" width="9" style="424"/>
    <col min="6919" max="6919" width="9.2" style="424" customWidth="1"/>
    <col min="6920" max="6920" width="10" style="424" customWidth="1"/>
    <col min="6921" max="6921" width="11.2" style="424" customWidth="1"/>
    <col min="6922" max="6922" width="17.7" style="424" customWidth="1"/>
    <col min="6923" max="6923" width="14.2" style="424" customWidth="1"/>
    <col min="6924" max="6924" width="32" style="424" customWidth="1"/>
    <col min="6925" max="6926" width="9.2" style="424" customWidth="1"/>
    <col min="6927" max="6927" width="9" style="424"/>
    <col min="6928" max="6928" width="9.2" style="424" customWidth="1"/>
    <col min="6929" max="6929" width="9" style="424"/>
    <col min="6930" max="6930" width="9.2" style="424" customWidth="1"/>
    <col min="6931" max="6931" width="13.7" style="424" customWidth="1"/>
    <col min="6932" max="6932" width="12.5" style="424" customWidth="1"/>
    <col min="6933" max="6935" width="13.7" style="424" customWidth="1"/>
    <col min="6936" max="6936" width="15.7" style="424" customWidth="1"/>
    <col min="6937" max="6937" width="9.2" style="424" customWidth="1"/>
    <col min="6938" max="6938" width="22" style="424" customWidth="1"/>
    <col min="6939" max="6939" width="11.7" style="424" customWidth="1"/>
    <col min="6940" max="7167" width="9" style="424"/>
    <col min="7168" max="7168" width="6.5" style="424" customWidth="1"/>
    <col min="7169" max="7169" width="13.2" style="424" customWidth="1"/>
    <col min="7170" max="7171" width="12.7" style="424" customWidth="1"/>
    <col min="7172" max="7172" width="15.7" style="424" customWidth="1"/>
    <col min="7173" max="7173" width="10" style="424" customWidth="1"/>
    <col min="7174" max="7174" width="9" style="424"/>
    <col min="7175" max="7175" width="9.2" style="424" customWidth="1"/>
    <col min="7176" max="7176" width="10" style="424" customWidth="1"/>
    <col min="7177" max="7177" width="11.2" style="424" customWidth="1"/>
    <col min="7178" max="7178" width="17.7" style="424" customWidth="1"/>
    <col min="7179" max="7179" width="14.2" style="424" customWidth="1"/>
    <col min="7180" max="7180" width="32" style="424" customWidth="1"/>
    <col min="7181" max="7182" width="9.2" style="424" customWidth="1"/>
    <col min="7183" max="7183" width="9" style="424"/>
    <col min="7184" max="7184" width="9.2" style="424" customWidth="1"/>
    <col min="7185" max="7185" width="9" style="424"/>
    <col min="7186" max="7186" width="9.2" style="424" customWidth="1"/>
    <col min="7187" max="7187" width="13.7" style="424" customWidth="1"/>
    <col min="7188" max="7188" width="12.5" style="424" customWidth="1"/>
    <col min="7189" max="7191" width="13.7" style="424" customWidth="1"/>
    <col min="7192" max="7192" width="15.7" style="424" customWidth="1"/>
    <col min="7193" max="7193" width="9.2" style="424" customWidth="1"/>
    <col min="7194" max="7194" width="22" style="424" customWidth="1"/>
    <col min="7195" max="7195" width="11.7" style="424" customWidth="1"/>
    <col min="7196" max="7423" width="9" style="424"/>
    <col min="7424" max="7424" width="6.5" style="424" customWidth="1"/>
    <col min="7425" max="7425" width="13.2" style="424" customWidth="1"/>
    <col min="7426" max="7427" width="12.7" style="424" customWidth="1"/>
    <col min="7428" max="7428" width="15.7" style="424" customWidth="1"/>
    <col min="7429" max="7429" width="10" style="424" customWidth="1"/>
    <col min="7430" max="7430" width="9" style="424"/>
    <col min="7431" max="7431" width="9.2" style="424" customWidth="1"/>
    <col min="7432" max="7432" width="10" style="424" customWidth="1"/>
    <col min="7433" max="7433" width="11.2" style="424" customWidth="1"/>
    <col min="7434" max="7434" width="17.7" style="424" customWidth="1"/>
    <col min="7435" max="7435" width="14.2" style="424" customWidth="1"/>
    <col min="7436" max="7436" width="32" style="424" customWidth="1"/>
    <col min="7437" max="7438" width="9.2" style="424" customWidth="1"/>
    <col min="7439" max="7439" width="9" style="424"/>
    <col min="7440" max="7440" width="9.2" style="424" customWidth="1"/>
    <col min="7441" max="7441" width="9" style="424"/>
    <col min="7442" max="7442" width="9.2" style="424" customWidth="1"/>
    <col min="7443" max="7443" width="13.7" style="424" customWidth="1"/>
    <col min="7444" max="7444" width="12.5" style="424" customWidth="1"/>
    <col min="7445" max="7447" width="13.7" style="424" customWidth="1"/>
    <col min="7448" max="7448" width="15.7" style="424" customWidth="1"/>
    <col min="7449" max="7449" width="9.2" style="424" customWidth="1"/>
    <col min="7450" max="7450" width="22" style="424" customWidth="1"/>
    <col min="7451" max="7451" width="11.7" style="424" customWidth="1"/>
    <col min="7452" max="7679" width="9" style="424"/>
    <col min="7680" max="7680" width="6.5" style="424" customWidth="1"/>
    <col min="7681" max="7681" width="13.2" style="424" customWidth="1"/>
    <col min="7682" max="7683" width="12.7" style="424" customWidth="1"/>
    <col min="7684" max="7684" width="15.7" style="424" customWidth="1"/>
    <col min="7685" max="7685" width="10" style="424" customWidth="1"/>
    <col min="7686" max="7686" width="9" style="424"/>
    <col min="7687" max="7687" width="9.2" style="424" customWidth="1"/>
    <col min="7688" max="7688" width="10" style="424" customWidth="1"/>
    <col min="7689" max="7689" width="11.2" style="424" customWidth="1"/>
    <col min="7690" max="7690" width="17.7" style="424" customWidth="1"/>
    <col min="7691" max="7691" width="14.2" style="424" customWidth="1"/>
    <col min="7692" max="7692" width="32" style="424" customWidth="1"/>
    <col min="7693" max="7694" width="9.2" style="424" customWidth="1"/>
    <col min="7695" max="7695" width="9" style="424"/>
    <col min="7696" max="7696" width="9.2" style="424" customWidth="1"/>
    <col min="7697" max="7697" width="9" style="424"/>
    <col min="7698" max="7698" width="9.2" style="424" customWidth="1"/>
    <col min="7699" max="7699" width="13.7" style="424" customWidth="1"/>
    <col min="7700" max="7700" width="12.5" style="424" customWidth="1"/>
    <col min="7701" max="7703" width="13.7" style="424" customWidth="1"/>
    <col min="7704" max="7704" width="15.7" style="424" customWidth="1"/>
    <col min="7705" max="7705" width="9.2" style="424" customWidth="1"/>
    <col min="7706" max="7706" width="22" style="424" customWidth="1"/>
    <col min="7707" max="7707" width="11.7" style="424" customWidth="1"/>
    <col min="7708" max="7935" width="9" style="424"/>
    <col min="7936" max="7936" width="6.5" style="424" customWidth="1"/>
    <col min="7937" max="7937" width="13.2" style="424" customWidth="1"/>
    <col min="7938" max="7939" width="12.7" style="424" customWidth="1"/>
    <col min="7940" max="7940" width="15.7" style="424" customWidth="1"/>
    <col min="7941" max="7941" width="10" style="424" customWidth="1"/>
    <col min="7942" max="7942" width="9" style="424"/>
    <col min="7943" max="7943" width="9.2" style="424" customWidth="1"/>
    <col min="7944" max="7944" width="10" style="424" customWidth="1"/>
    <col min="7945" max="7945" width="11.2" style="424" customWidth="1"/>
    <col min="7946" max="7946" width="17.7" style="424" customWidth="1"/>
    <col min="7947" max="7947" width="14.2" style="424" customWidth="1"/>
    <col min="7948" max="7948" width="32" style="424" customWidth="1"/>
    <col min="7949" max="7950" width="9.2" style="424" customWidth="1"/>
    <col min="7951" max="7951" width="9" style="424"/>
    <col min="7952" max="7952" width="9.2" style="424" customWidth="1"/>
    <col min="7953" max="7953" width="9" style="424"/>
    <col min="7954" max="7954" width="9.2" style="424" customWidth="1"/>
    <col min="7955" max="7955" width="13.7" style="424" customWidth="1"/>
    <col min="7956" max="7956" width="12.5" style="424" customWidth="1"/>
    <col min="7957" max="7959" width="13.7" style="424" customWidth="1"/>
    <col min="7960" max="7960" width="15.7" style="424" customWidth="1"/>
    <col min="7961" max="7961" width="9.2" style="424" customWidth="1"/>
    <col min="7962" max="7962" width="22" style="424" customWidth="1"/>
    <col min="7963" max="7963" width="11.7" style="424" customWidth="1"/>
    <col min="7964" max="8191" width="9" style="424"/>
    <col min="8192" max="8192" width="6.5" style="424" customWidth="1"/>
    <col min="8193" max="8193" width="13.2" style="424" customWidth="1"/>
    <col min="8194" max="8195" width="12.7" style="424" customWidth="1"/>
    <col min="8196" max="8196" width="15.7" style="424" customWidth="1"/>
    <col min="8197" max="8197" width="10" style="424" customWidth="1"/>
    <col min="8198" max="8198" width="9" style="424"/>
    <col min="8199" max="8199" width="9.2" style="424" customWidth="1"/>
    <col min="8200" max="8200" width="10" style="424" customWidth="1"/>
    <col min="8201" max="8201" width="11.2" style="424" customWidth="1"/>
    <col min="8202" max="8202" width="17.7" style="424" customWidth="1"/>
    <col min="8203" max="8203" width="14.2" style="424" customWidth="1"/>
    <col min="8204" max="8204" width="32" style="424" customWidth="1"/>
    <col min="8205" max="8206" width="9.2" style="424" customWidth="1"/>
    <col min="8207" max="8207" width="9" style="424"/>
    <col min="8208" max="8208" width="9.2" style="424" customWidth="1"/>
    <col min="8209" max="8209" width="9" style="424"/>
    <col min="8210" max="8210" width="9.2" style="424" customWidth="1"/>
    <col min="8211" max="8211" width="13.7" style="424" customWidth="1"/>
    <col min="8212" max="8212" width="12.5" style="424" customWidth="1"/>
    <col min="8213" max="8215" width="13.7" style="424" customWidth="1"/>
    <col min="8216" max="8216" width="15.7" style="424" customWidth="1"/>
    <col min="8217" max="8217" width="9.2" style="424" customWidth="1"/>
    <col min="8218" max="8218" width="22" style="424" customWidth="1"/>
    <col min="8219" max="8219" width="11.7" style="424" customWidth="1"/>
    <col min="8220" max="8447" width="9" style="424"/>
    <col min="8448" max="8448" width="6.5" style="424" customWidth="1"/>
    <col min="8449" max="8449" width="13.2" style="424" customWidth="1"/>
    <col min="8450" max="8451" width="12.7" style="424" customWidth="1"/>
    <col min="8452" max="8452" width="15.7" style="424" customWidth="1"/>
    <col min="8453" max="8453" width="10" style="424" customWidth="1"/>
    <col min="8454" max="8454" width="9" style="424"/>
    <col min="8455" max="8455" width="9.2" style="424" customWidth="1"/>
    <col min="8456" max="8456" width="10" style="424" customWidth="1"/>
    <col min="8457" max="8457" width="11.2" style="424" customWidth="1"/>
    <col min="8458" max="8458" width="17.7" style="424" customWidth="1"/>
    <col min="8459" max="8459" width="14.2" style="424" customWidth="1"/>
    <col min="8460" max="8460" width="32" style="424" customWidth="1"/>
    <col min="8461" max="8462" width="9.2" style="424" customWidth="1"/>
    <col min="8463" max="8463" width="9" style="424"/>
    <col min="8464" max="8464" width="9.2" style="424" customWidth="1"/>
    <col min="8465" max="8465" width="9" style="424"/>
    <col min="8466" max="8466" width="9.2" style="424" customWidth="1"/>
    <col min="8467" max="8467" width="13.7" style="424" customWidth="1"/>
    <col min="8468" max="8468" width="12.5" style="424" customWidth="1"/>
    <col min="8469" max="8471" width="13.7" style="424" customWidth="1"/>
    <col min="8472" max="8472" width="15.7" style="424" customWidth="1"/>
    <col min="8473" max="8473" width="9.2" style="424" customWidth="1"/>
    <col min="8474" max="8474" width="22" style="424" customWidth="1"/>
    <col min="8475" max="8475" width="11.7" style="424" customWidth="1"/>
    <col min="8476" max="8703" width="9" style="424"/>
    <col min="8704" max="8704" width="6.5" style="424" customWidth="1"/>
    <col min="8705" max="8705" width="13.2" style="424" customWidth="1"/>
    <col min="8706" max="8707" width="12.7" style="424" customWidth="1"/>
    <col min="8708" max="8708" width="15.7" style="424" customWidth="1"/>
    <col min="8709" max="8709" width="10" style="424" customWidth="1"/>
    <col min="8710" max="8710" width="9" style="424"/>
    <col min="8711" max="8711" width="9.2" style="424" customWidth="1"/>
    <col min="8712" max="8712" width="10" style="424" customWidth="1"/>
    <col min="8713" max="8713" width="11.2" style="424" customWidth="1"/>
    <col min="8714" max="8714" width="17.7" style="424" customWidth="1"/>
    <col min="8715" max="8715" width="14.2" style="424" customWidth="1"/>
    <col min="8716" max="8716" width="32" style="424" customWidth="1"/>
    <col min="8717" max="8718" width="9.2" style="424" customWidth="1"/>
    <col min="8719" max="8719" width="9" style="424"/>
    <col min="8720" max="8720" width="9.2" style="424" customWidth="1"/>
    <col min="8721" max="8721" width="9" style="424"/>
    <col min="8722" max="8722" width="9.2" style="424" customWidth="1"/>
    <col min="8723" max="8723" width="13.7" style="424" customWidth="1"/>
    <col min="8724" max="8724" width="12.5" style="424" customWidth="1"/>
    <col min="8725" max="8727" width="13.7" style="424" customWidth="1"/>
    <col min="8728" max="8728" width="15.7" style="424" customWidth="1"/>
    <col min="8729" max="8729" width="9.2" style="424" customWidth="1"/>
    <col min="8730" max="8730" width="22" style="424" customWidth="1"/>
    <col min="8731" max="8731" width="11.7" style="424" customWidth="1"/>
    <col min="8732" max="8959" width="9" style="424"/>
    <col min="8960" max="8960" width="6.5" style="424" customWidth="1"/>
    <col min="8961" max="8961" width="13.2" style="424" customWidth="1"/>
    <col min="8962" max="8963" width="12.7" style="424" customWidth="1"/>
    <col min="8964" max="8964" width="15.7" style="424" customWidth="1"/>
    <col min="8965" max="8965" width="10" style="424" customWidth="1"/>
    <col min="8966" max="8966" width="9" style="424"/>
    <col min="8967" max="8967" width="9.2" style="424" customWidth="1"/>
    <col min="8968" max="8968" width="10" style="424" customWidth="1"/>
    <col min="8969" max="8969" width="11.2" style="424" customWidth="1"/>
    <col min="8970" max="8970" width="17.7" style="424" customWidth="1"/>
    <col min="8971" max="8971" width="14.2" style="424" customWidth="1"/>
    <col min="8972" max="8972" width="32" style="424" customWidth="1"/>
    <col min="8973" max="8974" width="9.2" style="424" customWidth="1"/>
    <col min="8975" max="8975" width="9" style="424"/>
    <col min="8976" max="8976" width="9.2" style="424" customWidth="1"/>
    <col min="8977" max="8977" width="9" style="424"/>
    <col min="8978" max="8978" width="9.2" style="424" customWidth="1"/>
    <col min="8979" max="8979" width="13.7" style="424" customWidth="1"/>
    <col min="8980" max="8980" width="12.5" style="424" customWidth="1"/>
    <col min="8981" max="8983" width="13.7" style="424" customWidth="1"/>
    <col min="8984" max="8984" width="15.7" style="424" customWidth="1"/>
    <col min="8985" max="8985" width="9.2" style="424" customWidth="1"/>
    <col min="8986" max="8986" width="22" style="424" customWidth="1"/>
    <col min="8987" max="8987" width="11.7" style="424" customWidth="1"/>
    <col min="8988" max="9215" width="9" style="424"/>
    <col min="9216" max="9216" width="6.5" style="424" customWidth="1"/>
    <col min="9217" max="9217" width="13.2" style="424" customWidth="1"/>
    <col min="9218" max="9219" width="12.7" style="424" customWidth="1"/>
    <col min="9220" max="9220" width="15.7" style="424" customWidth="1"/>
    <col min="9221" max="9221" width="10" style="424" customWidth="1"/>
    <col min="9222" max="9222" width="9" style="424"/>
    <col min="9223" max="9223" width="9.2" style="424" customWidth="1"/>
    <col min="9224" max="9224" width="10" style="424" customWidth="1"/>
    <col min="9225" max="9225" width="11.2" style="424" customWidth="1"/>
    <col min="9226" max="9226" width="17.7" style="424" customWidth="1"/>
    <col min="9227" max="9227" width="14.2" style="424" customWidth="1"/>
    <col min="9228" max="9228" width="32" style="424" customWidth="1"/>
    <col min="9229" max="9230" width="9.2" style="424" customWidth="1"/>
    <col min="9231" max="9231" width="9" style="424"/>
    <col min="9232" max="9232" width="9.2" style="424" customWidth="1"/>
    <col min="9233" max="9233" width="9" style="424"/>
    <col min="9234" max="9234" width="9.2" style="424" customWidth="1"/>
    <col min="9235" max="9235" width="13.7" style="424" customWidth="1"/>
    <col min="9236" max="9236" width="12.5" style="424" customWidth="1"/>
    <col min="9237" max="9239" width="13.7" style="424" customWidth="1"/>
    <col min="9240" max="9240" width="15.7" style="424" customWidth="1"/>
    <col min="9241" max="9241" width="9.2" style="424" customWidth="1"/>
    <col min="9242" max="9242" width="22" style="424" customWidth="1"/>
    <col min="9243" max="9243" width="11.7" style="424" customWidth="1"/>
    <col min="9244" max="9471" width="9" style="424"/>
    <col min="9472" max="9472" width="6.5" style="424" customWidth="1"/>
    <col min="9473" max="9473" width="13.2" style="424" customWidth="1"/>
    <col min="9474" max="9475" width="12.7" style="424" customWidth="1"/>
    <col min="9476" max="9476" width="15.7" style="424" customWidth="1"/>
    <col min="9477" max="9477" width="10" style="424" customWidth="1"/>
    <col min="9478" max="9478" width="9" style="424"/>
    <col min="9479" max="9479" width="9.2" style="424" customWidth="1"/>
    <col min="9480" max="9480" width="10" style="424" customWidth="1"/>
    <col min="9481" max="9481" width="11.2" style="424" customWidth="1"/>
    <col min="9482" max="9482" width="17.7" style="424" customWidth="1"/>
    <col min="9483" max="9483" width="14.2" style="424" customWidth="1"/>
    <col min="9484" max="9484" width="32" style="424" customWidth="1"/>
    <col min="9485" max="9486" width="9.2" style="424" customWidth="1"/>
    <col min="9487" max="9487" width="9" style="424"/>
    <col min="9488" max="9488" width="9.2" style="424" customWidth="1"/>
    <col min="9489" max="9489" width="9" style="424"/>
    <col min="9490" max="9490" width="9.2" style="424" customWidth="1"/>
    <col min="9491" max="9491" width="13.7" style="424" customWidth="1"/>
    <col min="9492" max="9492" width="12.5" style="424" customWidth="1"/>
    <col min="9493" max="9495" width="13.7" style="424" customWidth="1"/>
    <col min="9496" max="9496" width="15.7" style="424" customWidth="1"/>
    <col min="9497" max="9497" width="9.2" style="424" customWidth="1"/>
    <col min="9498" max="9498" width="22" style="424" customWidth="1"/>
    <col min="9499" max="9499" width="11.7" style="424" customWidth="1"/>
    <col min="9500" max="9727" width="9" style="424"/>
    <col min="9728" max="9728" width="6.5" style="424" customWidth="1"/>
    <col min="9729" max="9729" width="13.2" style="424" customWidth="1"/>
    <col min="9730" max="9731" width="12.7" style="424" customWidth="1"/>
    <col min="9732" max="9732" width="15.7" style="424" customWidth="1"/>
    <col min="9733" max="9733" width="10" style="424" customWidth="1"/>
    <col min="9734" max="9734" width="9" style="424"/>
    <col min="9735" max="9735" width="9.2" style="424" customWidth="1"/>
    <col min="9736" max="9736" width="10" style="424" customWidth="1"/>
    <col min="9737" max="9737" width="11.2" style="424" customWidth="1"/>
    <col min="9738" max="9738" width="17.7" style="424" customWidth="1"/>
    <col min="9739" max="9739" width="14.2" style="424" customWidth="1"/>
    <col min="9740" max="9740" width="32" style="424" customWidth="1"/>
    <col min="9741" max="9742" width="9.2" style="424" customWidth="1"/>
    <col min="9743" max="9743" width="9" style="424"/>
    <col min="9744" max="9744" width="9.2" style="424" customWidth="1"/>
    <col min="9745" max="9745" width="9" style="424"/>
    <col min="9746" max="9746" width="9.2" style="424" customWidth="1"/>
    <col min="9747" max="9747" width="13.7" style="424" customWidth="1"/>
    <col min="9748" max="9748" width="12.5" style="424" customWidth="1"/>
    <col min="9749" max="9751" width="13.7" style="424" customWidth="1"/>
    <col min="9752" max="9752" width="15.7" style="424" customWidth="1"/>
    <col min="9753" max="9753" width="9.2" style="424" customWidth="1"/>
    <col min="9754" max="9754" width="22" style="424" customWidth="1"/>
    <col min="9755" max="9755" width="11.7" style="424" customWidth="1"/>
    <col min="9756" max="9983" width="9" style="424"/>
    <col min="9984" max="9984" width="6.5" style="424" customWidth="1"/>
    <col min="9985" max="9985" width="13.2" style="424" customWidth="1"/>
    <col min="9986" max="9987" width="12.7" style="424" customWidth="1"/>
    <col min="9988" max="9988" width="15.7" style="424" customWidth="1"/>
    <col min="9989" max="9989" width="10" style="424" customWidth="1"/>
    <col min="9990" max="9990" width="9" style="424"/>
    <col min="9991" max="9991" width="9.2" style="424" customWidth="1"/>
    <col min="9992" max="9992" width="10" style="424" customWidth="1"/>
    <col min="9993" max="9993" width="11.2" style="424" customWidth="1"/>
    <col min="9994" max="9994" width="17.7" style="424" customWidth="1"/>
    <col min="9995" max="9995" width="14.2" style="424" customWidth="1"/>
    <col min="9996" max="9996" width="32" style="424" customWidth="1"/>
    <col min="9997" max="9998" width="9.2" style="424" customWidth="1"/>
    <col min="9999" max="9999" width="9" style="424"/>
    <col min="10000" max="10000" width="9.2" style="424" customWidth="1"/>
    <col min="10001" max="10001" width="9" style="424"/>
    <col min="10002" max="10002" width="9.2" style="424" customWidth="1"/>
    <col min="10003" max="10003" width="13.7" style="424" customWidth="1"/>
    <col min="10004" max="10004" width="12.5" style="424" customWidth="1"/>
    <col min="10005" max="10007" width="13.7" style="424" customWidth="1"/>
    <col min="10008" max="10008" width="15.7" style="424" customWidth="1"/>
    <col min="10009" max="10009" width="9.2" style="424" customWidth="1"/>
    <col min="10010" max="10010" width="22" style="424" customWidth="1"/>
    <col min="10011" max="10011" width="11.7" style="424" customWidth="1"/>
    <col min="10012" max="10239" width="9" style="424"/>
    <col min="10240" max="10240" width="6.5" style="424" customWidth="1"/>
    <col min="10241" max="10241" width="13.2" style="424" customWidth="1"/>
    <col min="10242" max="10243" width="12.7" style="424" customWidth="1"/>
    <col min="10244" max="10244" width="15.7" style="424" customWidth="1"/>
    <col min="10245" max="10245" width="10" style="424" customWidth="1"/>
    <col min="10246" max="10246" width="9" style="424"/>
    <col min="10247" max="10247" width="9.2" style="424" customWidth="1"/>
    <col min="10248" max="10248" width="10" style="424" customWidth="1"/>
    <col min="10249" max="10249" width="11.2" style="424" customWidth="1"/>
    <col min="10250" max="10250" width="17.7" style="424" customWidth="1"/>
    <col min="10251" max="10251" width="14.2" style="424" customWidth="1"/>
    <col min="10252" max="10252" width="32" style="424" customWidth="1"/>
    <col min="10253" max="10254" width="9.2" style="424" customWidth="1"/>
    <col min="10255" max="10255" width="9" style="424"/>
    <col min="10256" max="10256" width="9.2" style="424" customWidth="1"/>
    <col min="10257" max="10257" width="9" style="424"/>
    <col min="10258" max="10258" width="9.2" style="424" customWidth="1"/>
    <col min="10259" max="10259" width="13.7" style="424" customWidth="1"/>
    <col min="10260" max="10260" width="12.5" style="424" customWidth="1"/>
    <col min="10261" max="10263" width="13.7" style="424" customWidth="1"/>
    <col min="10264" max="10264" width="15.7" style="424" customWidth="1"/>
    <col min="10265" max="10265" width="9.2" style="424" customWidth="1"/>
    <col min="10266" max="10266" width="22" style="424" customWidth="1"/>
    <col min="10267" max="10267" width="11.7" style="424" customWidth="1"/>
    <col min="10268" max="10495" width="9" style="424"/>
    <col min="10496" max="10496" width="6.5" style="424" customWidth="1"/>
    <col min="10497" max="10497" width="13.2" style="424" customWidth="1"/>
    <col min="10498" max="10499" width="12.7" style="424" customWidth="1"/>
    <col min="10500" max="10500" width="15.7" style="424" customWidth="1"/>
    <col min="10501" max="10501" width="10" style="424" customWidth="1"/>
    <col min="10502" max="10502" width="9" style="424"/>
    <col min="10503" max="10503" width="9.2" style="424" customWidth="1"/>
    <col min="10504" max="10504" width="10" style="424" customWidth="1"/>
    <col min="10505" max="10505" width="11.2" style="424" customWidth="1"/>
    <col min="10506" max="10506" width="17.7" style="424" customWidth="1"/>
    <col min="10507" max="10507" width="14.2" style="424" customWidth="1"/>
    <col min="10508" max="10508" width="32" style="424" customWidth="1"/>
    <col min="10509" max="10510" width="9.2" style="424" customWidth="1"/>
    <col min="10511" max="10511" width="9" style="424"/>
    <col min="10512" max="10512" width="9.2" style="424" customWidth="1"/>
    <col min="10513" max="10513" width="9" style="424"/>
    <col min="10514" max="10514" width="9.2" style="424" customWidth="1"/>
    <col min="10515" max="10515" width="13.7" style="424" customWidth="1"/>
    <col min="10516" max="10516" width="12.5" style="424" customWidth="1"/>
    <col min="10517" max="10519" width="13.7" style="424" customWidth="1"/>
    <col min="10520" max="10520" width="15.7" style="424" customWidth="1"/>
    <col min="10521" max="10521" width="9.2" style="424" customWidth="1"/>
    <col min="10522" max="10522" width="22" style="424" customWidth="1"/>
    <col min="10523" max="10523" width="11.7" style="424" customWidth="1"/>
    <col min="10524" max="10751" width="9" style="424"/>
    <col min="10752" max="10752" width="6.5" style="424" customWidth="1"/>
    <col min="10753" max="10753" width="13.2" style="424" customWidth="1"/>
    <col min="10754" max="10755" width="12.7" style="424" customWidth="1"/>
    <col min="10756" max="10756" width="15.7" style="424" customWidth="1"/>
    <col min="10757" max="10757" width="10" style="424" customWidth="1"/>
    <col min="10758" max="10758" width="9" style="424"/>
    <col min="10759" max="10759" width="9.2" style="424" customWidth="1"/>
    <col min="10760" max="10760" width="10" style="424" customWidth="1"/>
    <col min="10761" max="10761" width="11.2" style="424" customWidth="1"/>
    <col min="10762" max="10762" width="17.7" style="424" customWidth="1"/>
    <col min="10763" max="10763" width="14.2" style="424" customWidth="1"/>
    <col min="10764" max="10764" width="32" style="424" customWidth="1"/>
    <col min="10765" max="10766" width="9.2" style="424" customWidth="1"/>
    <col min="10767" max="10767" width="9" style="424"/>
    <col min="10768" max="10768" width="9.2" style="424" customWidth="1"/>
    <col min="10769" max="10769" width="9" style="424"/>
    <col min="10770" max="10770" width="9.2" style="424" customWidth="1"/>
    <col min="10771" max="10771" width="13.7" style="424" customWidth="1"/>
    <col min="10772" max="10772" width="12.5" style="424" customWidth="1"/>
    <col min="10773" max="10775" width="13.7" style="424" customWidth="1"/>
    <col min="10776" max="10776" width="15.7" style="424" customWidth="1"/>
    <col min="10777" max="10777" width="9.2" style="424" customWidth="1"/>
    <col min="10778" max="10778" width="22" style="424" customWidth="1"/>
    <col min="10779" max="10779" width="11.7" style="424" customWidth="1"/>
    <col min="10780" max="11007" width="9" style="424"/>
    <col min="11008" max="11008" width="6.5" style="424" customWidth="1"/>
    <col min="11009" max="11009" width="13.2" style="424" customWidth="1"/>
    <col min="11010" max="11011" width="12.7" style="424" customWidth="1"/>
    <col min="11012" max="11012" width="15.7" style="424" customWidth="1"/>
    <col min="11013" max="11013" width="10" style="424" customWidth="1"/>
    <col min="11014" max="11014" width="9" style="424"/>
    <col min="11015" max="11015" width="9.2" style="424" customWidth="1"/>
    <col min="11016" max="11016" width="10" style="424" customWidth="1"/>
    <col min="11017" max="11017" width="11.2" style="424" customWidth="1"/>
    <col min="11018" max="11018" width="17.7" style="424" customWidth="1"/>
    <col min="11019" max="11019" width="14.2" style="424" customWidth="1"/>
    <col min="11020" max="11020" width="32" style="424" customWidth="1"/>
    <col min="11021" max="11022" width="9.2" style="424" customWidth="1"/>
    <col min="11023" max="11023" width="9" style="424"/>
    <col min="11024" max="11024" width="9.2" style="424" customWidth="1"/>
    <col min="11025" max="11025" width="9" style="424"/>
    <col min="11026" max="11026" width="9.2" style="424" customWidth="1"/>
    <col min="11027" max="11027" width="13.7" style="424" customWidth="1"/>
    <col min="11028" max="11028" width="12.5" style="424" customWidth="1"/>
    <col min="11029" max="11031" width="13.7" style="424" customWidth="1"/>
    <col min="11032" max="11032" width="15.7" style="424" customWidth="1"/>
    <col min="11033" max="11033" width="9.2" style="424" customWidth="1"/>
    <col min="11034" max="11034" width="22" style="424" customWidth="1"/>
    <col min="11035" max="11035" width="11.7" style="424" customWidth="1"/>
    <col min="11036" max="11263" width="9" style="424"/>
    <col min="11264" max="11264" width="6.5" style="424" customWidth="1"/>
    <col min="11265" max="11265" width="13.2" style="424" customWidth="1"/>
    <col min="11266" max="11267" width="12.7" style="424" customWidth="1"/>
    <col min="11268" max="11268" width="15.7" style="424" customWidth="1"/>
    <col min="11269" max="11269" width="10" style="424" customWidth="1"/>
    <col min="11270" max="11270" width="9" style="424"/>
    <col min="11271" max="11271" width="9.2" style="424" customWidth="1"/>
    <col min="11272" max="11272" width="10" style="424" customWidth="1"/>
    <col min="11273" max="11273" width="11.2" style="424" customWidth="1"/>
    <col min="11274" max="11274" width="17.7" style="424" customWidth="1"/>
    <col min="11275" max="11275" width="14.2" style="424" customWidth="1"/>
    <col min="11276" max="11276" width="32" style="424" customWidth="1"/>
    <col min="11277" max="11278" width="9.2" style="424" customWidth="1"/>
    <col min="11279" max="11279" width="9" style="424"/>
    <col min="11280" max="11280" width="9.2" style="424" customWidth="1"/>
    <col min="11281" max="11281" width="9" style="424"/>
    <col min="11282" max="11282" width="9.2" style="424" customWidth="1"/>
    <col min="11283" max="11283" width="13.7" style="424" customWidth="1"/>
    <col min="11284" max="11284" width="12.5" style="424" customWidth="1"/>
    <col min="11285" max="11287" width="13.7" style="424" customWidth="1"/>
    <col min="11288" max="11288" width="15.7" style="424" customWidth="1"/>
    <col min="11289" max="11289" width="9.2" style="424" customWidth="1"/>
    <col min="11290" max="11290" width="22" style="424" customWidth="1"/>
    <col min="11291" max="11291" width="11.7" style="424" customWidth="1"/>
    <col min="11292" max="11519" width="9" style="424"/>
    <col min="11520" max="11520" width="6.5" style="424" customWidth="1"/>
    <col min="11521" max="11521" width="13.2" style="424" customWidth="1"/>
    <col min="11522" max="11523" width="12.7" style="424" customWidth="1"/>
    <col min="11524" max="11524" width="15.7" style="424" customWidth="1"/>
    <col min="11525" max="11525" width="10" style="424" customWidth="1"/>
    <col min="11526" max="11526" width="9" style="424"/>
    <col min="11527" max="11527" width="9.2" style="424" customWidth="1"/>
    <col min="11528" max="11528" width="10" style="424" customWidth="1"/>
    <col min="11529" max="11529" width="11.2" style="424" customWidth="1"/>
    <col min="11530" max="11530" width="17.7" style="424" customWidth="1"/>
    <col min="11531" max="11531" width="14.2" style="424" customWidth="1"/>
    <col min="11532" max="11532" width="32" style="424" customWidth="1"/>
    <col min="11533" max="11534" width="9.2" style="424" customWidth="1"/>
    <col min="11535" max="11535" width="9" style="424"/>
    <col min="11536" max="11536" width="9.2" style="424" customWidth="1"/>
    <col min="11537" max="11537" width="9" style="424"/>
    <col min="11538" max="11538" width="9.2" style="424" customWidth="1"/>
    <col min="11539" max="11539" width="13.7" style="424" customWidth="1"/>
    <col min="11540" max="11540" width="12.5" style="424" customWidth="1"/>
    <col min="11541" max="11543" width="13.7" style="424" customWidth="1"/>
    <col min="11544" max="11544" width="15.7" style="424" customWidth="1"/>
    <col min="11545" max="11545" width="9.2" style="424" customWidth="1"/>
    <col min="11546" max="11546" width="22" style="424" customWidth="1"/>
    <col min="11547" max="11547" width="11.7" style="424" customWidth="1"/>
    <col min="11548" max="11775" width="9" style="424"/>
    <col min="11776" max="11776" width="6.5" style="424" customWidth="1"/>
    <col min="11777" max="11777" width="13.2" style="424" customWidth="1"/>
    <col min="11778" max="11779" width="12.7" style="424" customWidth="1"/>
    <col min="11780" max="11780" width="15.7" style="424" customWidth="1"/>
    <col min="11781" max="11781" width="10" style="424" customWidth="1"/>
    <col min="11782" max="11782" width="9" style="424"/>
    <col min="11783" max="11783" width="9.2" style="424" customWidth="1"/>
    <col min="11784" max="11784" width="10" style="424" customWidth="1"/>
    <col min="11785" max="11785" width="11.2" style="424" customWidth="1"/>
    <col min="11786" max="11786" width="17.7" style="424" customWidth="1"/>
    <col min="11787" max="11787" width="14.2" style="424" customWidth="1"/>
    <col min="11788" max="11788" width="32" style="424" customWidth="1"/>
    <col min="11789" max="11790" width="9.2" style="424" customWidth="1"/>
    <col min="11791" max="11791" width="9" style="424"/>
    <col min="11792" max="11792" width="9.2" style="424" customWidth="1"/>
    <col min="11793" max="11793" width="9" style="424"/>
    <col min="11794" max="11794" width="9.2" style="424" customWidth="1"/>
    <col min="11795" max="11795" width="13.7" style="424" customWidth="1"/>
    <col min="11796" max="11796" width="12.5" style="424" customWidth="1"/>
    <col min="11797" max="11799" width="13.7" style="424" customWidth="1"/>
    <col min="11800" max="11800" width="15.7" style="424" customWidth="1"/>
    <col min="11801" max="11801" width="9.2" style="424" customWidth="1"/>
    <col min="11802" max="11802" width="22" style="424" customWidth="1"/>
    <col min="11803" max="11803" width="11.7" style="424" customWidth="1"/>
    <col min="11804" max="12031" width="9" style="424"/>
    <col min="12032" max="12032" width="6.5" style="424" customWidth="1"/>
    <col min="12033" max="12033" width="13.2" style="424" customWidth="1"/>
    <col min="12034" max="12035" width="12.7" style="424" customWidth="1"/>
    <col min="12036" max="12036" width="15.7" style="424" customWidth="1"/>
    <col min="12037" max="12037" width="10" style="424" customWidth="1"/>
    <col min="12038" max="12038" width="9" style="424"/>
    <col min="12039" max="12039" width="9.2" style="424" customWidth="1"/>
    <col min="12040" max="12040" width="10" style="424" customWidth="1"/>
    <col min="12041" max="12041" width="11.2" style="424" customWidth="1"/>
    <col min="12042" max="12042" width="17.7" style="424" customWidth="1"/>
    <col min="12043" max="12043" width="14.2" style="424" customWidth="1"/>
    <col min="12044" max="12044" width="32" style="424" customWidth="1"/>
    <col min="12045" max="12046" width="9.2" style="424" customWidth="1"/>
    <col min="12047" max="12047" width="9" style="424"/>
    <col min="12048" max="12048" width="9.2" style="424" customWidth="1"/>
    <col min="12049" max="12049" width="9" style="424"/>
    <col min="12050" max="12050" width="9.2" style="424" customWidth="1"/>
    <col min="12051" max="12051" width="13.7" style="424" customWidth="1"/>
    <col min="12052" max="12052" width="12.5" style="424" customWidth="1"/>
    <col min="12053" max="12055" width="13.7" style="424" customWidth="1"/>
    <col min="12056" max="12056" width="15.7" style="424" customWidth="1"/>
    <col min="12057" max="12057" width="9.2" style="424" customWidth="1"/>
    <col min="12058" max="12058" width="22" style="424" customWidth="1"/>
    <col min="12059" max="12059" width="11.7" style="424" customWidth="1"/>
    <col min="12060" max="12287" width="9" style="424"/>
    <col min="12288" max="12288" width="6.5" style="424" customWidth="1"/>
    <col min="12289" max="12289" width="13.2" style="424" customWidth="1"/>
    <col min="12290" max="12291" width="12.7" style="424" customWidth="1"/>
    <col min="12292" max="12292" width="15.7" style="424" customWidth="1"/>
    <col min="12293" max="12293" width="10" style="424" customWidth="1"/>
    <col min="12294" max="12294" width="9" style="424"/>
    <col min="12295" max="12295" width="9.2" style="424" customWidth="1"/>
    <col min="12296" max="12296" width="10" style="424" customWidth="1"/>
    <col min="12297" max="12297" width="11.2" style="424" customWidth="1"/>
    <col min="12298" max="12298" width="17.7" style="424" customWidth="1"/>
    <col min="12299" max="12299" width="14.2" style="424" customWidth="1"/>
    <col min="12300" max="12300" width="32" style="424" customWidth="1"/>
    <col min="12301" max="12302" width="9.2" style="424" customWidth="1"/>
    <col min="12303" max="12303" width="9" style="424"/>
    <col min="12304" max="12304" width="9.2" style="424" customWidth="1"/>
    <col min="12305" max="12305" width="9" style="424"/>
    <col min="12306" max="12306" width="9.2" style="424" customWidth="1"/>
    <col min="12307" max="12307" width="13.7" style="424" customWidth="1"/>
    <col min="12308" max="12308" width="12.5" style="424" customWidth="1"/>
    <col min="12309" max="12311" width="13.7" style="424" customWidth="1"/>
    <col min="12312" max="12312" width="15.7" style="424" customWidth="1"/>
    <col min="12313" max="12313" width="9.2" style="424" customWidth="1"/>
    <col min="12314" max="12314" width="22" style="424" customWidth="1"/>
    <col min="12315" max="12315" width="11.7" style="424" customWidth="1"/>
    <col min="12316" max="12543" width="9" style="424"/>
    <col min="12544" max="12544" width="6.5" style="424" customWidth="1"/>
    <col min="12545" max="12545" width="13.2" style="424" customWidth="1"/>
    <col min="12546" max="12547" width="12.7" style="424" customWidth="1"/>
    <col min="12548" max="12548" width="15.7" style="424" customWidth="1"/>
    <col min="12549" max="12549" width="10" style="424" customWidth="1"/>
    <col min="12550" max="12550" width="9" style="424"/>
    <col min="12551" max="12551" width="9.2" style="424" customWidth="1"/>
    <col min="12552" max="12552" width="10" style="424" customWidth="1"/>
    <col min="12553" max="12553" width="11.2" style="424" customWidth="1"/>
    <col min="12554" max="12554" width="17.7" style="424" customWidth="1"/>
    <col min="12555" max="12555" width="14.2" style="424" customWidth="1"/>
    <col min="12556" max="12556" width="32" style="424" customWidth="1"/>
    <col min="12557" max="12558" width="9.2" style="424" customWidth="1"/>
    <col min="12559" max="12559" width="9" style="424"/>
    <col min="12560" max="12560" width="9.2" style="424" customWidth="1"/>
    <col min="12561" max="12561" width="9" style="424"/>
    <col min="12562" max="12562" width="9.2" style="424" customWidth="1"/>
    <col min="12563" max="12563" width="13.7" style="424" customWidth="1"/>
    <col min="12564" max="12564" width="12.5" style="424" customWidth="1"/>
    <col min="12565" max="12567" width="13.7" style="424" customWidth="1"/>
    <col min="12568" max="12568" width="15.7" style="424" customWidth="1"/>
    <col min="12569" max="12569" width="9.2" style="424" customWidth="1"/>
    <col min="12570" max="12570" width="22" style="424" customWidth="1"/>
    <col min="12571" max="12571" width="11.7" style="424" customWidth="1"/>
    <col min="12572" max="12799" width="9" style="424"/>
    <col min="12800" max="12800" width="6.5" style="424" customWidth="1"/>
    <col min="12801" max="12801" width="13.2" style="424" customWidth="1"/>
    <col min="12802" max="12803" width="12.7" style="424" customWidth="1"/>
    <col min="12804" max="12804" width="15.7" style="424" customWidth="1"/>
    <col min="12805" max="12805" width="10" style="424" customWidth="1"/>
    <col min="12806" max="12806" width="9" style="424"/>
    <col min="12807" max="12807" width="9.2" style="424" customWidth="1"/>
    <col min="12808" max="12808" width="10" style="424" customWidth="1"/>
    <col min="12809" max="12809" width="11.2" style="424" customWidth="1"/>
    <col min="12810" max="12810" width="17.7" style="424" customWidth="1"/>
    <col min="12811" max="12811" width="14.2" style="424" customWidth="1"/>
    <col min="12812" max="12812" width="32" style="424" customWidth="1"/>
    <col min="12813" max="12814" width="9.2" style="424" customWidth="1"/>
    <col min="12815" max="12815" width="9" style="424"/>
    <col min="12816" max="12816" width="9.2" style="424" customWidth="1"/>
    <col min="12817" max="12817" width="9" style="424"/>
    <col min="12818" max="12818" width="9.2" style="424" customWidth="1"/>
    <col min="12819" max="12819" width="13.7" style="424" customWidth="1"/>
    <col min="12820" max="12820" width="12.5" style="424" customWidth="1"/>
    <col min="12821" max="12823" width="13.7" style="424" customWidth="1"/>
    <col min="12824" max="12824" width="15.7" style="424" customWidth="1"/>
    <col min="12825" max="12825" width="9.2" style="424" customWidth="1"/>
    <col min="12826" max="12826" width="22" style="424" customWidth="1"/>
    <col min="12827" max="12827" width="11.7" style="424" customWidth="1"/>
    <col min="12828" max="13055" width="9" style="424"/>
    <col min="13056" max="13056" width="6.5" style="424" customWidth="1"/>
    <col min="13057" max="13057" width="13.2" style="424" customWidth="1"/>
    <col min="13058" max="13059" width="12.7" style="424" customWidth="1"/>
    <col min="13060" max="13060" width="15.7" style="424" customWidth="1"/>
    <col min="13061" max="13061" width="10" style="424" customWidth="1"/>
    <col min="13062" max="13062" width="9" style="424"/>
    <col min="13063" max="13063" width="9.2" style="424" customWidth="1"/>
    <col min="13064" max="13064" width="10" style="424" customWidth="1"/>
    <col min="13065" max="13065" width="11.2" style="424" customWidth="1"/>
    <col min="13066" max="13066" width="17.7" style="424" customWidth="1"/>
    <col min="13067" max="13067" width="14.2" style="424" customWidth="1"/>
    <col min="13068" max="13068" width="32" style="424" customWidth="1"/>
    <col min="13069" max="13070" width="9.2" style="424" customWidth="1"/>
    <col min="13071" max="13071" width="9" style="424"/>
    <col min="13072" max="13072" width="9.2" style="424" customWidth="1"/>
    <col min="13073" max="13073" width="9" style="424"/>
    <col min="13074" max="13074" width="9.2" style="424" customWidth="1"/>
    <col min="13075" max="13075" width="13.7" style="424" customWidth="1"/>
    <col min="13076" max="13076" width="12.5" style="424" customWidth="1"/>
    <col min="13077" max="13079" width="13.7" style="424" customWidth="1"/>
    <col min="13080" max="13080" width="15.7" style="424" customWidth="1"/>
    <col min="13081" max="13081" width="9.2" style="424" customWidth="1"/>
    <col min="13082" max="13082" width="22" style="424" customWidth="1"/>
    <col min="13083" max="13083" width="11.7" style="424" customWidth="1"/>
    <col min="13084" max="13311" width="9" style="424"/>
    <col min="13312" max="13312" width="6.5" style="424" customWidth="1"/>
    <col min="13313" max="13313" width="13.2" style="424" customWidth="1"/>
    <col min="13314" max="13315" width="12.7" style="424" customWidth="1"/>
    <col min="13316" max="13316" width="15.7" style="424" customWidth="1"/>
    <col min="13317" max="13317" width="10" style="424" customWidth="1"/>
    <col min="13318" max="13318" width="9" style="424"/>
    <col min="13319" max="13319" width="9.2" style="424" customWidth="1"/>
    <col min="13320" max="13320" width="10" style="424" customWidth="1"/>
    <col min="13321" max="13321" width="11.2" style="424" customWidth="1"/>
    <col min="13322" max="13322" width="17.7" style="424" customWidth="1"/>
    <col min="13323" max="13323" width="14.2" style="424" customWidth="1"/>
    <col min="13324" max="13324" width="32" style="424" customWidth="1"/>
    <col min="13325" max="13326" width="9.2" style="424" customWidth="1"/>
    <col min="13327" max="13327" width="9" style="424"/>
    <col min="13328" max="13328" width="9.2" style="424" customWidth="1"/>
    <col min="13329" max="13329" width="9" style="424"/>
    <col min="13330" max="13330" width="9.2" style="424" customWidth="1"/>
    <col min="13331" max="13331" width="13.7" style="424" customWidth="1"/>
    <col min="13332" max="13332" width="12.5" style="424" customWidth="1"/>
    <col min="13333" max="13335" width="13.7" style="424" customWidth="1"/>
    <col min="13336" max="13336" width="15.7" style="424" customWidth="1"/>
    <col min="13337" max="13337" width="9.2" style="424" customWidth="1"/>
    <col min="13338" max="13338" width="22" style="424" customWidth="1"/>
    <col min="13339" max="13339" width="11.7" style="424" customWidth="1"/>
    <col min="13340" max="13567" width="9" style="424"/>
    <col min="13568" max="13568" width="6.5" style="424" customWidth="1"/>
    <col min="13569" max="13569" width="13.2" style="424" customWidth="1"/>
    <col min="13570" max="13571" width="12.7" style="424" customWidth="1"/>
    <col min="13572" max="13572" width="15.7" style="424" customWidth="1"/>
    <col min="13573" max="13573" width="10" style="424" customWidth="1"/>
    <col min="13574" max="13574" width="9" style="424"/>
    <col min="13575" max="13575" width="9.2" style="424" customWidth="1"/>
    <col min="13576" max="13576" width="10" style="424" customWidth="1"/>
    <col min="13577" max="13577" width="11.2" style="424" customWidth="1"/>
    <col min="13578" max="13578" width="17.7" style="424" customWidth="1"/>
    <col min="13579" max="13579" width="14.2" style="424" customWidth="1"/>
    <col min="13580" max="13580" width="32" style="424" customWidth="1"/>
    <col min="13581" max="13582" width="9.2" style="424" customWidth="1"/>
    <col min="13583" max="13583" width="9" style="424"/>
    <col min="13584" max="13584" width="9.2" style="424" customWidth="1"/>
    <col min="13585" max="13585" width="9" style="424"/>
    <col min="13586" max="13586" width="9.2" style="424" customWidth="1"/>
    <col min="13587" max="13587" width="13.7" style="424" customWidth="1"/>
    <col min="13588" max="13588" width="12.5" style="424" customWidth="1"/>
    <col min="13589" max="13591" width="13.7" style="424" customWidth="1"/>
    <col min="13592" max="13592" width="15.7" style="424" customWidth="1"/>
    <col min="13593" max="13593" width="9.2" style="424" customWidth="1"/>
    <col min="13594" max="13594" width="22" style="424" customWidth="1"/>
    <col min="13595" max="13595" width="11.7" style="424" customWidth="1"/>
    <col min="13596" max="13823" width="9" style="424"/>
    <col min="13824" max="13824" width="6.5" style="424" customWidth="1"/>
    <col min="13825" max="13825" width="13.2" style="424" customWidth="1"/>
    <col min="13826" max="13827" width="12.7" style="424" customWidth="1"/>
    <col min="13828" max="13828" width="15.7" style="424" customWidth="1"/>
    <col min="13829" max="13829" width="10" style="424" customWidth="1"/>
    <col min="13830" max="13830" width="9" style="424"/>
    <col min="13831" max="13831" width="9.2" style="424" customWidth="1"/>
    <col min="13832" max="13832" width="10" style="424" customWidth="1"/>
    <col min="13833" max="13833" width="11.2" style="424" customWidth="1"/>
    <col min="13834" max="13834" width="17.7" style="424" customWidth="1"/>
    <col min="13835" max="13835" width="14.2" style="424" customWidth="1"/>
    <col min="13836" max="13836" width="32" style="424" customWidth="1"/>
    <col min="13837" max="13838" width="9.2" style="424" customWidth="1"/>
    <col min="13839" max="13839" width="9" style="424"/>
    <col min="13840" max="13840" width="9.2" style="424" customWidth="1"/>
    <col min="13841" max="13841" width="9" style="424"/>
    <col min="13842" max="13842" width="9.2" style="424" customWidth="1"/>
    <col min="13843" max="13843" width="13.7" style="424" customWidth="1"/>
    <col min="13844" max="13844" width="12.5" style="424" customWidth="1"/>
    <col min="13845" max="13847" width="13.7" style="424" customWidth="1"/>
    <col min="13848" max="13848" width="15.7" style="424" customWidth="1"/>
    <col min="13849" max="13849" width="9.2" style="424" customWidth="1"/>
    <col min="13850" max="13850" width="22" style="424" customWidth="1"/>
    <col min="13851" max="13851" width="11.7" style="424" customWidth="1"/>
    <col min="13852" max="14079" width="9" style="424"/>
    <col min="14080" max="14080" width="6.5" style="424" customWidth="1"/>
    <col min="14081" max="14081" width="13.2" style="424" customWidth="1"/>
    <col min="14082" max="14083" width="12.7" style="424" customWidth="1"/>
    <col min="14084" max="14084" width="15.7" style="424" customWidth="1"/>
    <col min="14085" max="14085" width="10" style="424" customWidth="1"/>
    <col min="14086" max="14086" width="9" style="424"/>
    <col min="14087" max="14087" width="9.2" style="424" customWidth="1"/>
    <col min="14088" max="14088" width="10" style="424" customWidth="1"/>
    <col min="14089" max="14089" width="11.2" style="424" customWidth="1"/>
    <col min="14090" max="14090" width="17.7" style="424" customWidth="1"/>
    <col min="14091" max="14091" width="14.2" style="424" customWidth="1"/>
    <col min="14092" max="14092" width="32" style="424" customWidth="1"/>
    <col min="14093" max="14094" width="9.2" style="424" customWidth="1"/>
    <col min="14095" max="14095" width="9" style="424"/>
    <col min="14096" max="14096" width="9.2" style="424" customWidth="1"/>
    <col min="14097" max="14097" width="9" style="424"/>
    <col min="14098" max="14098" width="9.2" style="424" customWidth="1"/>
    <col min="14099" max="14099" width="13.7" style="424" customWidth="1"/>
    <col min="14100" max="14100" width="12.5" style="424" customWidth="1"/>
    <col min="14101" max="14103" width="13.7" style="424" customWidth="1"/>
    <col min="14104" max="14104" width="15.7" style="424" customWidth="1"/>
    <col min="14105" max="14105" width="9.2" style="424" customWidth="1"/>
    <col min="14106" max="14106" width="22" style="424" customWidth="1"/>
    <col min="14107" max="14107" width="11.7" style="424" customWidth="1"/>
    <col min="14108" max="14335" width="9" style="424"/>
    <col min="14336" max="14336" width="6.5" style="424" customWidth="1"/>
    <col min="14337" max="14337" width="13.2" style="424" customWidth="1"/>
    <col min="14338" max="14339" width="12.7" style="424" customWidth="1"/>
    <col min="14340" max="14340" width="15.7" style="424" customWidth="1"/>
    <col min="14341" max="14341" width="10" style="424" customWidth="1"/>
    <col min="14342" max="14342" width="9" style="424"/>
    <col min="14343" max="14343" width="9.2" style="424" customWidth="1"/>
    <col min="14344" max="14344" width="10" style="424" customWidth="1"/>
    <col min="14345" max="14345" width="11.2" style="424" customWidth="1"/>
    <col min="14346" max="14346" width="17.7" style="424" customWidth="1"/>
    <col min="14347" max="14347" width="14.2" style="424" customWidth="1"/>
    <col min="14348" max="14348" width="32" style="424" customWidth="1"/>
    <col min="14349" max="14350" width="9.2" style="424" customWidth="1"/>
    <col min="14351" max="14351" width="9" style="424"/>
    <col min="14352" max="14352" width="9.2" style="424" customWidth="1"/>
    <col min="14353" max="14353" width="9" style="424"/>
    <col min="14354" max="14354" width="9.2" style="424" customWidth="1"/>
    <col min="14355" max="14355" width="13.7" style="424" customWidth="1"/>
    <col min="14356" max="14356" width="12.5" style="424" customWidth="1"/>
    <col min="14357" max="14359" width="13.7" style="424" customWidth="1"/>
    <col min="14360" max="14360" width="15.7" style="424" customWidth="1"/>
    <col min="14361" max="14361" width="9.2" style="424" customWidth="1"/>
    <col min="14362" max="14362" width="22" style="424" customWidth="1"/>
    <col min="14363" max="14363" width="11.7" style="424" customWidth="1"/>
    <col min="14364" max="14591" width="9" style="424"/>
    <col min="14592" max="14592" width="6.5" style="424" customWidth="1"/>
    <col min="14593" max="14593" width="13.2" style="424" customWidth="1"/>
    <col min="14594" max="14595" width="12.7" style="424" customWidth="1"/>
    <col min="14596" max="14596" width="15.7" style="424" customWidth="1"/>
    <col min="14597" max="14597" width="10" style="424" customWidth="1"/>
    <col min="14598" max="14598" width="9" style="424"/>
    <col min="14599" max="14599" width="9.2" style="424" customWidth="1"/>
    <col min="14600" max="14600" width="10" style="424" customWidth="1"/>
    <col min="14601" max="14601" width="11.2" style="424" customWidth="1"/>
    <col min="14602" max="14602" width="17.7" style="424" customWidth="1"/>
    <col min="14603" max="14603" width="14.2" style="424" customWidth="1"/>
    <col min="14604" max="14604" width="32" style="424" customWidth="1"/>
    <col min="14605" max="14606" width="9.2" style="424" customWidth="1"/>
    <col min="14607" max="14607" width="9" style="424"/>
    <col min="14608" max="14608" width="9.2" style="424" customWidth="1"/>
    <col min="14609" max="14609" width="9" style="424"/>
    <col min="14610" max="14610" width="9.2" style="424" customWidth="1"/>
    <col min="14611" max="14611" width="13.7" style="424" customWidth="1"/>
    <col min="14612" max="14612" width="12.5" style="424" customWidth="1"/>
    <col min="14613" max="14615" width="13.7" style="424" customWidth="1"/>
    <col min="14616" max="14616" width="15.7" style="424" customWidth="1"/>
    <col min="14617" max="14617" width="9.2" style="424" customWidth="1"/>
    <col min="14618" max="14618" width="22" style="424" customWidth="1"/>
    <col min="14619" max="14619" width="11.7" style="424" customWidth="1"/>
    <col min="14620" max="14847" width="9" style="424"/>
    <col min="14848" max="14848" width="6.5" style="424" customWidth="1"/>
    <col min="14849" max="14849" width="13.2" style="424" customWidth="1"/>
    <col min="14850" max="14851" width="12.7" style="424" customWidth="1"/>
    <col min="14852" max="14852" width="15.7" style="424" customWidth="1"/>
    <col min="14853" max="14853" width="10" style="424" customWidth="1"/>
    <col min="14854" max="14854" width="9" style="424"/>
    <col min="14855" max="14855" width="9.2" style="424" customWidth="1"/>
    <col min="14856" max="14856" width="10" style="424" customWidth="1"/>
    <col min="14857" max="14857" width="11.2" style="424" customWidth="1"/>
    <col min="14858" max="14858" width="17.7" style="424" customWidth="1"/>
    <col min="14859" max="14859" width="14.2" style="424" customWidth="1"/>
    <col min="14860" max="14860" width="32" style="424" customWidth="1"/>
    <col min="14861" max="14862" width="9.2" style="424" customWidth="1"/>
    <col min="14863" max="14863" width="9" style="424"/>
    <col min="14864" max="14864" width="9.2" style="424" customWidth="1"/>
    <col min="14865" max="14865" width="9" style="424"/>
    <col min="14866" max="14866" width="9.2" style="424" customWidth="1"/>
    <col min="14867" max="14867" width="13.7" style="424" customWidth="1"/>
    <col min="14868" max="14868" width="12.5" style="424" customWidth="1"/>
    <col min="14869" max="14871" width="13.7" style="424" customWidth="1"/>
    <col min="14872" max="14872" width="15.7" style="424" customWidth="1"/>
    <col min="14873" max="14873" width="9.2" style="424" customWidth="1"/>
    <col min="14874" max="14874" width="22" style="424" customWidth="1"/>
    <col min="14875" max="14875" width="11.7" style="424" customWidth="1"/>
    <col min="14876" max="15103" width="9" style="424"/>
    <col min="15104" max="15104" width="6.5" style="424" customWidth="1"/>
    <col min="15105" max="15105" width="13.2" style="424" customWidth="1"/>
    <col min="15106" max="15107" width="12.7" style="424" customWidth="1"/>
    <col min="15108" max="15108" width="15.7" style="424" customWidth="1"/>
    <col min="15109" max="15109" width="10" style="424" customWidth="1"/>
    <col min="15110" max="15110" width="9" style="424"/>
    <col min="15111" max="15111" width="9.2" style="424" customWidth="1"/>
    <col min="15112" max="15112" width="10" style="424" customWidth="1"/>
    <col min="15113" max="15113" width="11.2" style="424" customWidth="1"/>
    <col min="15114" max="15114" width="17.7" style="424" customWidth="1"/>
    <col min="15115" max="15115" width="14.2" style="424" customWidth="1"/>
    <col min="15116" max="15116" width="32" style="424" customWidth="1"/>
    <col min="15117" max="15118" width="9.2" style="424" customWidth="1"/>
    <col min="15119" max="15119" width="9" style="424"/>
    <col min="15120" max="15120" width="9.2" style="424" customWidth="1"/>
    <col min="15121" max="15121" width="9" style="424"/>
    <col min="15122" max="15122" width="9.2" style="424" customWidth="1"/>
    <col min="15123" max="15123" width="13.7" style="424" customWidth="1"/>
    <col min="15124" max="15124" width="12.5" style="424" customWidth="1"/>
    <col min="15125" max="15127" width="13.7" style="424" customWidth="1"/>
    <col min="15128" max="15128" width="15.7" style="424" customWidth="1"/>
    <col min="15129" max="15129" width="9.2" style="424" customWidth="1"/>
    <col min="15130" max="15130" width="22" style="424" customWidth="1"/>
    <col min="15131" max="15131" width="11.7" style="424" customWidth="1"/>
    <col min="15132" max="15359" width="9" style="424"/>
    <col min="15360" max="15360" width="6.5" style="424" customWidth="1"/>
    <col min="15361" max="15361" width="13.2" style="424" customWidth="1"/>
    <col min="15362" max="15363" width="12.7" style="424" customWidth="1"/>
    <col min="15364" max="15364" width="15.7" style="424" customWidth="1"/>
    <col min="15365" max="15365" width="10" style="424" customWidth="1"/>
    <col min="15366" max="15366" width="9" style="424"/>
    <col min="15367" max="15367" width="9.2" style="424" customWidth="1"/>
    <col min="15368" max="15368" width="10" style="424" customWidth="1"/>
    <col min="15369" max="15369" width="11.2" style="424" customWidth="1"/>
    <col min="15370" max="15370" width="17.7" style="424" customWidth="1"/>
    <col min="15371" max="15371" width="14.2" style="424" customWidth="1"/>
    <col min="15372" max="15372" width="32" style="424" customWidth="1"/>
    <col min="15373" max="15374" width="9.2" style="424" customWidth="1"/>
    <col min="15375" max="15375" width="9" style="424"/>
    <col min="15376" max="15376" width="9.2" style="424" customWidth="1"/>
    <col min="15377" max="15377" width="9" style="424"/>
    <col min="15378" max="15378" width="9.2" style="424" customWidth="1"/>
    <col min="15379" max="15379" width="13.7" style="424" customWidth="1"/>
    <col min="15380" max="15380" width="12.5" style="424" customWidth="1"/>
    <col min="15381" max="15383" width="13.7" style="424" customWidth="1"/>
    <col min="15384" max="15384" width="15.7" style="424" customWidth="1"/>
    <col min="15385" max="15385" width="9.2" style="424" customWidth="1"/>
    <col min="15386" max="15386" width="22" style="424" customWidth="1"/>
    <col min="15387" max="15387" width="11.7" style="424" customWidth="1"/>
    <col min="15388" max="15615" width="9" style="424"/>
    <col min="15616" max="15616" width="6.5" style="424" customWidth="1"/>
    <col min="15617" max="15617" width="13.2" style="424" customWidth="1"/>
    <col min="15618" max="15619" width="12.7" style="424" customWidth="1"/>
    <col min="15620" max="15620" width="15.7" style="424" customWidth="1"/>
    <col min="15621" max="15621" width="10" style="424" customWidth="1"/>
    <col min="15622" max="15622" width="9" style="424"/>
    <col min="15623" max="15623" width="9.2" style="424" customWidth="1"/>
    <col min="15624" max="15624" width="10" style="424" customWidth="1"/>
    <col min="15625" max="15625" width="11.2" style="424" customWidth="1"/>
    <col min="15626" max="15626" width="17.7" style="424" customWidth="1"/>
    <col min="15627" max="15627" width="14.2" style="424" customWidth="1"/>
    <col min="15628" max="15628" width="32" style="424" customWidth="1"/>
    <col min="15629" max="15630" width="9.2" style="424" customWidth="1"/>
    <col min="15631" max="15631" width="9" style="424"/>
    <col min="15632" max="15632" width="9.2" style="424" customWidth="1"/>
    <col min="15633" max="15633" width="9" style="424"/>
    <col min="15634" max="15634" width="9.2" style="424" customWidth="1"/>
    <col min="15635" max="15635" width="13.7" style="424" customWidth="1"/>
    <col min="15636" max="15636" width="12.5" style="424" customWidth="1"/>
    <col min="15637" max="15639" width="13.7" style="424" customWidth="1"/>
    <col min="15640" max="15640" width="15.7" style="424" customWidth="1"/>
    <col min="15641" max="15641" width="9.2" style="424" customWidth="1"/>
    <col min="15642" max="15642" width="22" style="424" customWidth="1"/>
    <col min="15643" max="15643" width="11.7" style="424" customWidth="1"/>
    <col min="15644" max="15871" width="9" style="424"/>
    <col min="15872" max="15872" width="6.5" style="424" customWidth="1"/>
    <col min="15873" max="15873" width="13.2" style="424" customWidth="1"/>
    <col min="15874" max="15875" width="12.7" style="424" customWidth="1"/>
    <col min="15876" max="15876" width="15.7" style="424" customWidth="1"/>
    <col min="15877" max="15877" width="10" style="424" customWidth="1"/>
    <col min="15878" max="15878" width="9" style="424"/>
    <col min="15879" max="15879" width="9.2" style="424" customWidth="1"/>
    <col min="15880" max="15880" width="10" style="424" customWidth="1"/>
    <col min="15881" max="15881" width="11.2" style="424" customWidth="1"/>
    <col min="15882" max="15882" width="17.7" style="424" customWidth="1"/>
    <col min="15883" max="15883" width="14.2" style="424" customWidth="1"/>
    <col min="15884" max="15884" width="32" style="424" customWidth="1"/>
    <col min="15885" max="15886" width="9.2" style="424" customWidth="1"/>
    <col min="15887" max="15887" width="9" style="424"/>
    <col min="15888" max="15888" width="9.2" style="424" customWidth="1"/>
    <col min="15889" max="15889" width="9" style="424"/>
    <col min="15890" max="15890" width="9.2" style="424" customWidth="1"/>
    <col min="15891" max="15891" width="13.7" style="424" customWidth="1"/>
    <col min="15892" max="15892" width="12.5" style="424" customWidth="1"/>
    <col min="15893" max="15895" width="13.7" style="424" customWidth="1"/>
    <col min="15896" max="15896" width="15.7" style="424" customWidth="1"/>
    <col min="15897" max="15897" width="9.2" style="424" customWidth="1"/>
    <col min="15898" max="15898" width="22" style="424" customWidth="1"/>
    <col min="15899" max="15899" width="11.7" style="424" customWidth="1"/>
    <col min="15900" max="16127" width="9" style="424"/>
    <col min="16128" max="16128" width="6.5" style="424" customWidth="1"/>
    <col min="16129" max="16129" width="13.2" style="424" customWidth="1"/>
    <col min="16130" max="16131" width="12.7" style="424" customWidth="1"/>
    <col min="16132" max="16132" width="15.7" style="424" customWidth="1"/>
    <col min="16133" max="16133" width="10" style="424" customWidth="1"/>
    <col min="16134" max="16134" width="9" style="424"/>
    <col min="16135" max="16135" width="9.2" style="424" customWidth="1"/>
    <col min="16136" max="16136" width="10" style="424" customWidth="1"/>
    <col min="16137" max="16137" width="11.2" style="424" customWidth="1"/>
    <col min="16138" max="16138" width="17.7" style="424" customWidth="1"/>
    <col min="16139" max="16139" width="14.2" style="424" customWidth="1"/>
    <col min="16140" max="16140" width="32" style="424" customWidth="1"/>
    <col min="16141" max="16142" width="9.2" style="424" customWidth="1"/>
    <col min="16143" max="16143" width="9" style="424"/>
    <col min="16144" max="16144" width="9.2" style="424" customWidth="1"/>
    <col min="16145" max="16145" width="9" style="424"/>
    <col min="16146" max="16146" width="9.2" style="424" customWidth="1"/>
    <col min="16147" max="16147" width="13.7" style="424" customWidth="1"/>
    <col min="16148" max="16148" width="12.5" style="424" customWidth="1"/>
    <col min="16149" max="16151" width="13.7" style="424" customWidth="1"/>
    <col min="16152" max="16152" width="15.7" style="424" customWidth="1"/>
    <col min="16153" max="16153" width="9.2" style="424" customWidth="1"/>
    <col min="16154" max="16154" width="22" style="424" customWidth="1"/>
    <col min="16155" max="16155" width="11.7" style="424" customWidth="1"/>
    <col min="16156" max="16384" width="9" style="424"/>
  </cols>
  <sheetData>
    <row r="1" spans="1:28">
      <c r="A1" s="6" t="s">
        <v>333</v>
      </c>
      <c r="AA1" s="486" t="str">
        <f t="array" ref="AA1:AB1">"请勿删除此列"</f>
        <v>请勿删除此列</v>
      </c>
      <c r="AB1" s="426" t="str">
        <v>请勿删除此列</v>
      </c>
    </row>
    <row r="2" s="421" customFormat="1" ht="30" customHeight="1" spans="1:28">
      <c r="A2" s="427" t="s">
        <v>938</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86"/>
      <c r="AB2" s="496"/>
    </row>
    <row r="3" s="421" customFormat="1" spans="1:28">
      <c r="A3" s="428" t="str">
        <f>"评估基准日："&amp;TEXT(基本信息输入表!M7,"yyyy年mm月dd日")</f>
        <v>评估基准日：2026年01月15日</v>
      </c>
      <c r="B3" s="428"/>
      <c r="C3" s="428"/>
      <c r="D3" s="428"/>
      <c r="E3" s="428"/>
      <c r="F3" s="428"/>
      <c r="G3" s="428"/>
      <c r="H3" s="428"/>
      <c r="I3" s="428"/>
      <c r="J3" s="428"/>
      <c r="K3" s="428"/>
      <c r="L3" s="428"/>
      <c r="M3" s="428"/>
      <c r="N3" s="428"/>
      <c r="O3" s="428"/>
      <c r="P3" s="428"/>
      <c r="Q3" s="428"/>
      <c r="R3" s="428"/>
      <c r="S3" s="428"/>
      <c r="T3" s="428"/>
      <c r="U3" s="428"/>
      <c r="V3" s="428"/>
      <c r="W3" s="428"/>
      <c r="X3" s="428"/>
      <c r="Y3" s="428"/>
      <c r="Z3" s="428"/>
      <c r="AA3" s="486"/>
      <c r="AB3" s="496"/>
    </row>
    <row r="4" s="421" customFormat="1" ht="14.25" customHeight="1" spans="1:28">
      <c r="A4" s="428"/>
      <c r="B4" s="428"/>
      <c r="C4" s="428"/>
      <c r="D4" s="428"/>
      <c r="E4" s="428"/>
      <c r="F4" s="428"/>
      <c r="G4" s="428"/>
      <c r="H4" s="487"/>
      <c r="I4" s="487"/>
      <c r="J4" s="458"/>
      <c r="K4" s="458"/>
      <c r="L4" s="459"/>
      <c r="M4" s="459"/>
      <c r="Y4" s="459" t="s">
        <v>939</v>
      </c>
      <c r="Z4" s="459"/>
      <c r="AA4" s="486"/>
      <c r="AB4" s="496" t="str">
        <f t="array" ref="AB4:AB8">""</f>
        <v/>
      </c>
    </row>
    <row r="5" s="421" customFormat="1" ht="15.75" customHeight="1" spans="1:28">
      <c r="A5" s="3" t="str">
        <f>基本信息输入表!K6&amp;"："&amp;基本信息输入表!M6</f>
        <v>被评估单位：中国石油集团工程技术研究院有限公司</v>
      </c>
      <c r="E5" s="433"/>
      <c r="F5" s="433"/>
      <c r="G5" s="433"/>
      <c r="H5" s="488"/>
      <c r="I5" s="488"/>
      <c r="J5" s="433"/>
      <c r="K5" s="433"/>
      <c r="L5" s="433"/>
      <c r="M5" s="460"/>
      <c r="Y5" s="433"/>
      <c r="Z5" s="8" t="str">
        <f>"金额单位："&amp;基本信息输入表!M10&amp;"元"</f>
        <v>金额单位：人民币元</v>
      </c>
      <c r="AA5" s="486"/>
      <c r="AB5" s="496" t="str">
        <v/>
      </c>
    </row>
    <row r="6" s="422" customFormat="1" ht="15" customHeight="1" spans="1:31">
      <c r="A6" s="489" t="s">
        <v>137</v>
      </c>
      <c r="B6" s="435" t="s">
        <v>940</v>
      </c>
      <c r="C6" s="435" t="s">
        <v>941</v>
      </c>
      <c r="D6" s="435" t="s">
        <v>942</v>
      </c>
      <c r="E6" s="435" t="s">
        <v>943</v>
      </c>
      <c r="F6" s="436" t="s">
        <v>944</v>
      </c>
      <c r="G6" s="435" t="s">
        <v>945</v>
      </c>
      <c r="H6" s="490" t="s">
        <v>946</v>
      </c>
      <c r="I6" s="490" t="s">
        <v>947</v>
      </c>
      <c r="J6" s="435" t="s">
        <v>948</v>
      </c>
      <c r="K6" s="435" t="s">
        <v>949</v>
      </c>
      <c r="L6" s="435" t="s">
        <v>950</v>
      </c>
      <c r="M6" s="435" t="s">
        <v>951</v>
      </c>
      <c r="N6" s="435" t="s">
        <v>952</v>
      </c>
      <c r="O6" s="435"/>
      <c r="P6" s="435"/>
      <c r="Q6" s="435"/>
      <c r="R6" s="435"/>
      <c r="S6" s="435"/>
      <c r="T6" s="436" t="s">
        <v>656</v>
      </c>
      <c r="U6" s="465" t="s">
        <v>158</v>
      </c>
      <c r="V6" s="466" t="s">
        <v>953</v>
      </c>
      <c r="W6" s="467" t="s">
        <v>173</v>
      </c>
      <c r="X6" s="467" t="s">
        <v>159</v>
      </c>
      <c r="Y6" s="467" t="s">
        <v>172</v>
      </c>
      <c r="Z6" s="465" t="s">
        <v>142</v>
      </c>
      <c r="AA6" s="497"/>
      <c r="AB6" s="496" t="str">
        <v/>
      </c>
      <c r="AC6" s="477"/>
      <c r="AD6" s="477"/>
      <c r="AE6" s="477"/>
    </row>
    <row r="7" s="422" customFormat="1" ht="24" spans="1:31">
      <c r="A7" s="437"/>
      <c r="B7" s="438"/>
      <c r="C7" s="437"/>
      <c r="D7" s="438"/>
      <c r="E7" s="438"/>
      <c r="F7" s="439"/>
      <c r="G7" s="438"/>
      <c r="H7" s="461"/>
      <c r="I7" s="461"/>
      <c r="J7" s="437" t="s">
        <v>954</v>
      </c>
      <c r="K7" s="437" t="s">
        <v>954</v>
      </c>
      <c r="L7" s="437" t="s">
        <v>954</v>
      </c>
      <c r="M7" s="437" t="s">
        <v>954</v>
      </c>
      <c r="N7" s="462" t="s">
        <v>955</v>
      </c>
      <c r="O7" s="462" t="s">
        <v>956</v>
      </c>
      <c r="P7" s="462" t="s">
        <v>957</v>
      </c>
      <c r="Q7" s="462" t="s">
        <v>958</v>
      </c>
      <c r="R7" s="462" t="s">
        <v>959</v>
      </c>
      <c r="S7" s="462" t="s">
        <v>960</v>
      </c>
      <c r="T7" s="468"/>
      <c r="U7" s="469"/>
      <c r="V7" s="470"/>
      <c r="W7" s="471"/>
      <c r="X7" s="493"/>
      <c r="Y7" s="493"/>
      <c r="Z7" s="479"/>
      <c r="AA7" s="24" t="s">
        <v>738</v>
      </c>
      <c r="AB7" s="496" t="str">
        <v/>
      </c>
      <c r="AC7" s="477"/>
      <c r="AD7" s="477"/>
      <c r="AE7" s="477"/>
    </row>
    <row r="8" s="484" customFormat="1" ht="12.75" spans="1:30">
      <c r="A8" s="14" t="str">
        <f>IF(C8="","",ROW()-7)</f>
        <v/>
      </c>
      <c r="B8" s="441"/>
      <c r="C8" s="442"/>
      <c r="D8" s="441"/>
      <c r="E8" s="443"/>
      <c r="F8" s="443"/>
      <c r="G8" s="443"/>
      <c r="H8" s="463"/>
      <c r="I8" s="463"/>
      <c r="J8" s="447"/>
      <c r="K8" s="447"/>
      <c r="L8" s="447"/>
      <c r="M8" s="447"/>
      <c r="N8" s="17"/>
      <c r="O8" s="17"/>
      <c r="P8" s="17"/>
      <c r="Q8" s="17"/>
      <c r="R8" s="17"/>
      <c r="S8" s="17"/>
      <c r="T8" s="17"/>
      <c r="U8" s="17"/>
      <c r="V8" s="17"/>
      <c r="W8" s="17"/>
      <c r="X8" s="17"/>
      <c r="Y8" s="17" t="str">
        <f t="shared" ref="Y8:Y16" si="0">IF(U8-V8=0,"",(X8-U8+V8)/(U8-V8)*100)</f>
        <v/>
      </c>
      <c r="Z8" s="443"/>
      <c r="AA8" s="24" t="s">
        <v>739</v>
      </c>
      <c r="AB8" s="498" t="str">
        <v/>
      </c>
      <c r="AC8" s="499"/>
      <c r="AD8" s="499"/>
    </row>
    <row r="9" s="484" customFormat="1" ht="12.75" spans="1:30">
      <c r="A9" s="14" t="str">
        <f t="shared" ref="A9:A27" si="1">IF(C9="","",ROW()-7)</f>
        <v/>
      </c>
      <c r="B9" s="441"/>
      <c r="C9" s="442"/>
      <c r="D9" s="441"/>
      <c r="E9" s="441"/>
      <c r="F9" s="441"/>
      <c r="G9" s="441"/>
      <c r="H9" s="464"/>
      <c r="I9" s="464"/>
      <c r="J9" s="442"/>
      <c r="K9" s="442"/>
      <c r="L9" s="442"/>
      <c r="M9" s="442"/>
      <c r="N9" s="17"/>
      <c r="O9" s="17"/>
      <c r="P9" s="17"/>
      <c r="Q9" s="17"/>
      <c r="R9" s="17"/>
      <c r="S9" s="17"/>
      <c r="T9" s="17"/>
      <c r="U9" s="17"/>
      <c r="V9" s="17"/>
      <c r="W9" s="17"/>
      <c r="X9" s="17"/>
      <c r="Y9" s="17" t="str">
        <f t="shared" si="0"/>
        <v/>
      </c>
      <c r="Z9" s="443"/>
      <c r="AA9" s="24" t="s">
        <v>740</v>
      </c>
      <c r="AB9" s="498"/>
      <c r="AC9" s="499"/>
      <c r="AD9" s="499"/>
    </row>
    <row r="10" s="484" customFormat="1" ht="12.75" spans="1:30">
      <c r="A10" s="14" t="str">
        <f t="shared" si="1"/>
        <v/>
      </c>
      <c r="B10" s="441"/>
      <c r="C10" s="442"/>
      <c r="D10" s="441"/>
      <c r="E10" s="443"/>
      <c r="F10" s="443"/>
      <c r="G10" s="443"/>
      <c r="H10" s="463"/>
      <c r="I10" s="463"/>
      <c r="J10" s="447"/>
      <c r="K10" s="447"/>
      <c r="L10" s="447"/>
      <c r="M10" s="447"/>
      <c r="N10" s="17"/>
      <c r="O10" s="17"/>
      <c r="P10" s="17"/>
      <c r="Q10" s="17"/>
      <c r="R10" s="17"/>
      <c r="S10" s="17"/>
      <c r="T10" s="17"/>
      <c r="U10" s="17"/>
      <c r="V10" s="17"/>
      <c r="W10" s="17"/>
      <c r="X10" s="17"/>
      <c r="Y10" s="17" t="str">
        <f t="shared" si="0"/>
        <v/>
      </c>
      <c r="Z10" s="443"/>
      <c r="AA10" s="24" t="s">
        <v>741</v>
      </c>
      <c r="AB10" s="498"/>
      <c r="AC10" s="499"/>
      <c r="AD10" s="499"/>
    </row>
    <row r="11" s="484" customFormat="1" ht="12.75" spans="1:30">
      <c r="A11" s="14" t="str">
        <f t="shared" si="1"/>
        <v/>
      </c>
      <c r="B11" s="441"/>
      <c r="C11" s="442"/>
      <c r="D11" s="441"/>
      <c r="E11" s="443"/>
      <c r="F11" s="443"/>
      <c r="G11" s="443"/>
      <c r="H11" s="463"/>
      <c r="I11" s="463"/>
      <c r="J11" s="447"/>
      <c r="K11" s="447"/>
      <c r="L11" s="447"/>
      <c r="M11" s="447"/>
      <c r="N11" s="17"/>
      <c r="O11" s="17"/>
      <c r="P11" s="17"/>
      <c r="Q11" s="17"/>
      <c r="R11" s="17"/>
      <c r="S11" s="17"/>
      <c r="T11" s="17"/>
      <c r="U11" s="17"/>
      <c r="V11" s="17"/>
      <c r="W11" s="17"/>
      <c r="X11" s="17"/>
      <c r="Y11" s="17" t="str">
        <f t="shared" si="0"/>
        <v/>
      </c>
      <c r="Z11" s="443"/>
      <c r="AA11" s="24" t="s">
        <v>742</v>
      </c>
      <c r="AB11" s="498"/>
      <c r="AC11" s="499"/>
      <c r="AD11" s="499"/>
    </row>
    <row r="12" s="484" customFormat="1" ht="12.75" spans="1:30">
      <c r="A12" s="14" t="str">
        <f t="shared" si="1"/>
        <v/>
      </c>
      <c r="B12" s="441"/>
      <c r="C12" s="442"/>
      <c r="D12" s="441"/>
      <c r="E12" s="441"/>
      <c r="F12" s="441"/>
      <c r="G12" s="441"/>
      <c r="H12" s="464"/>
      <c r="I12" s="464"/>
      <c r="J12" s="442"/>
      <c r="K12" s="442"/>
      <c r="L12" s="442"/>
      <c r="M12" s="442"/>
      <c r="N12" s="17"/>
      <c r="O12" s="17"/>
      <c r="P12" s="17"/>
      <c r="Q12" s="17"/>
      <c r="R12" s="17"/>
      <c r="S12" s="17"/>
      <c r="T12" s="17"/>
      <c r="U12" s="17"/>
      <c r="V12" s="17"/>
      <c r="W12" s="17"/>
      <c r="X12" s="17"/>
      <c r="Y12" s="17" t="str">
        <f t="shared" si="0"/>
        <v/>
      </c>
      <c r="Z12" s="441"/>
      <c r="AA12" s="24" t="s">
        <v>743</v>
      </c>
      <c r="AB12" s="498"/>
      <c r="AC12" s="499"/>
      <c r="AD12" s="499"/>
    </row>
    <row r="13" s="484" customFormat="1" ht="12.75" spans="1:30">
      <c r="A13" s="14" t="str">
        <f t="shared" si="1"/>
        <v/>
      </c>
      <c r="B13" s="441"/>
      <c r="C13" s="442"/>
      <c r="D13" s="441"/>
      <c r="E13" s="441"/>
      <c r="F13" s="441"/>
      <c r="G13" s="441"/>
      <c r="H13" s="464"/>
      <c r="I13" s="464"/>
      <c r="J13" s="442"/>
      <c r="K13" s="442"/>
      <c r="L13" s="442"/>
      <c r="M13" s="442"/>
      <c r="N13" s="17"/>
      <c r="O13" s="17"/>
      <c r="P13" s="17"/>
      <c r="Q13" s="17"/>
      <c r="R13" s="17"/>
      <c r="S13" s="17"/>
      <c r="T13" s="17"/>
      <c r="U13" s="17"/>
      <c r="V13" s="17"/>
      <c r="W13" s="17"/>
      <c r="X13" s="17"/>
      <c r="Y13" s="17" t="str">
        <f t="shared" si="0"/>
        <v/>
      </c>
      <c r="Z13" s="441"/>
      <c r="AA13" s="24" t="s">
        <v>744</v>
      </c>
      <c r="AB13" s="498"/>
      <c r="AC13" s="499"/>
      <c r="AD13" s="499"/>
    </row>
    <row r="14" s="484" customFormat="1" ht="12.75" spans="1:30">
      <c r="A14" s="14" t="str">
        <f t="shared" si="1"/>
        <v/>
      </c>
      <c r="B14" s="441"/>
      <c r="C14" s="442"/>
      <c r="D14" s="441"/>
      <c r="E14" s="443"/>
      <c r="F14" s="443"/>
      <c r="G14" s="443"/>
      <c r="H14" s="463"/>
      <c r="I14" s="463"/>
      <c r="J14" s="447"/>
      <c r="K14" s="442"/>
      <c r="L14" s="442"/>
      <c r="M14" s="442"/>
      <c r="N14" s="17"/>
      <c r="O14" s="17"/>
      <c r="P14" s="17"/>
      <c r="Q14" s="17"/>
      <c r="R14" s="17"/>
      <c r="S14" s="17"/>
      <c r="T14" s="17"/>
      <c r="U14" s="17"/>
      <c r="V14" s="17"/>
      <c r="W14" s="17"/>
      <c r="X14" s="17"/>
      <c r="Y14" s="17" t="str">
        <f t="shared" si="0"/>
        <v/>
      </c>
      <c r="Z14" s="441"/>
      <c r="AA14" s="24" t="s">
        <v>745</v>
      </c>
      <c r="AB14" s="498"/>
      <c r="AC14" s="499"/>
      <c r="AD14" s="499"/>
    </row>
    <row r="15" s="484" customFormat="1" ht="12.75" spans="1:30">
      <c r="A15" s="14" t="str">
        <f t="shared" si="1"/>
        <v/>
      </c>
      <c r="B15" s="441"/>
      <c r="C15" s="442"/>
      <c r="D15" s="441"/>
      <c r="E15" s="441"/>
      <c r="F15" s="441"/>
      <c r="G15" s="441"/>
      <c r="H15" s="464"/>
      <c r="I15" s="464"/>
      <c r="J15" s="442"/>
      <c r="K15" s="442"/>
      <c r="L15" s="442"/>
      <c r="M15" s="442"/>
      <c r="N15" s="17"/>
      <c r="O15" s="17"/>
      <c r="P15" s="17"/>
      <c r="Q15" s="17"/>
      <c r="R15" s="17"/>
      <c r="S15" s="17"/>
      <c r="T15" s="17"/>
      <c r="U15" s="17"/>
      <c r="V15" s="17"/>
      <c r="W15" s="17"/>
      <c r="X15" s="17"/>
      <c r="Y15" s="17" t="str">
        <f t="shared" si="0"/>
        <v/>
      </c>
      <c r="Z15" s="441"/>
      <c r="AA15" s="24" t="s">
        <v>746</v>
      </c>
      <c r="AB15" s="498"/>
      <c r="AC15" s="499"/>
      <c r="AD15" s="499"/>
    </row>
    <row r="16" s="484" customFormat="1" ht="12.75" spans="1:30">
      <c r="A16" s="14" t="str">
        <f t="shared" si="1"/>
        <v/>
      </c>
      <c r="B16" s="441"/>
      <c r="C16" s="442"/>
      <c r="D16" s="441"/>
      <c r="E16" s="441"/>
      <c r="F16" s="441"/>
      <c r="G16" s="441"/>
      <c r="H16" s="464"/>
      <c r="I16" s="464"/>
      <c r="J16" s="442"/>
      <c r="K16" s="442"/>
      <c r="L16" s="442"/>
      <c r="M16" s="442"/>
      <c r="N16" s="17"/>
      <c r="O16" s="17"/>
      <c r="P16" s="17"/>
      <c r="Q16" s="17"/>
      <c r="R16" s="17"/>
      <c r="S16" s="17"/>
      <c r="T16" s="17"/>
      <c r="U16" s="17"/>
      <c r="V16" s="17"/>
      <c r="W16" s="17"/>
      <c r="X16" s="17"/>
      <c r="Y16" s="17" t="str">
        <f t="shared" si="0"/>
        <v/>
      </c>
      <c r="Z16" s="441"/>
      <c r="AA16" s="24" t="s">
        <v>747</v>
      </c>
      <c r="AB16" s="498"/>
      <c r="AC16" s="499"/>
      <c r="AD16" s="499"/>
    </row>
    <row r="17" s="484" customFormat="1" ht="12.75" spans="1:30">
      <c r="A17" s="14" t="str">
        <f t="shared" si="1"/>
        <v/>
      </c>
      <c r="B17" s="441"/>
      <c r="C17" s="442"/>
      <c r="D17" s="441"/>
      <c r="E17" s="441"/>
      <c r="F17" s="441"/>
      <c r="G17" s="441"/>
      <c r="H17" s="464"/>
      <c r="I17" s="464"/>
      <c r="J17" s="442"/>
      <c r="K17" s="442"/>
      <c r="L17" s="442"/>
      <c r="M17" s="442"/>
      <c r="N17" s="17"/>
      <c r="O17" s="17"/>
      <c r="P17" s="17"/>
      <c r="Q17" s="17"/>
      <c r="R17" s="17"/>
      <c r="S17" s="17"/>
      <c r="T17" s="17"/>
      <c r="U17" s="17"/>
      <c r="V17" s="17"/>
      <c r="W17" s="17"/>
      <c r="X17" s="17"/>
      <c r="Y17" s="17" t="str">
        <f t="shared" ref="Y17:Y30" si="2">IF(U17-V17=0,"",(X17-U17+V17)/(U17-V17)*100)</f>
        <v/>
      </c>
      <c r="Z17" s="441"/>
      <c r="AA17" s="24" t="s">
        <v>748</v>
      </c>
      <c r="AB17" s="498"/>
      <c r="AC17" s="499"/>
      <c r="AD17" s="499"/>
    </row>
    <row r="18" s="484" customFormat="1" ht="12.75" spans="1:30">
      <c r="A18" s="14" t="str">
        <f t="shared" si="1"/>
        <v/>
      </c>
      <c r="B18" s="441"/>
      <c r="C18" s="442"/>
      <c r="D18" s="441"/>
      <c r="E18" s="441"/>
      <c r="F18" s="441"/>
      <c r="G18" s="441"/>
      <c r="H18" s="464"/>
      <c r="I18" s="464"/>
      <c r="J18" s="442"/>
      <c r="K18" s="442"/>
      <c r="L18" s="442"/>
      <c r="M18" s="442"/>
      <c r="N18" s="17"/>
      <c r="O18" s="17"/>
      <c r="P18" s="17"/>
      <c r="Q18" s="17"/>
      <c r="R18" s="17"/>
      <c r="S18" s="17"/>
      <c r="T18" s="17"/>
      <c r="U18" s="17"/>
      <c r="V18" s="17"/>
      <c r="W18" s="17"/>
      <c r="X18" s="17"/>
      <c r="Y18" s="17" t="str">
        <f t="shared" si="2"/>
        <v/>
      </c>
      <c r="Z18" s="441"/>
      <c r="AA18" s="24" t="s">
        <v>749</v>
      </c>
      <c r="AB18" s="498"/>
      <c r="AC18" s="499"/>
      <c r="AD18" s="499"/>
    </row>
    <row r="19" s="484" customFormat="1" ht="12.75" spans="1:30">
      <c r="A19" s="14" t="str">
        <f t="shared" si="1"/>
        <v/>
      </c>
      <c r="B19" s="441"/>
      <c r="C19" s="442"/>
      <c r="D19" s="441"/>
      <c r="E19" s="441"/>
      <c r="F19" s="441"/>
      <c r="G19" s="441"/>
      <c r="H19" s="464"/>
      <c r="I19" s="464"/>
      <c r="J19" s="442"/>
      <c r="K19" s="442"/>
      <c r="L19" s="442"/>
      <c r="M19" s="442"/>
      <c r="N19" s="17"/>
      <c r="O19" s="17"/>
      <c r="P19" s="17"/>
      <c r="Q19" s="17"/>
      <c r="R19" s="17"/>
      <c r="S19" s="17"/>
      <c r="T19" s="17"/>
      <c r="U19" s="17"/>
      <c r="V19" s="17"/>
      <c r="W19" s="17"/>
      <c r="X19" s="17"/>
      <c r="Y19" s="17" t="str">
        <f t="shared" si="2"/>
        <v/>
      </c>
      <c r="Z19" s="441"/>
      <c r="AA19" s="24" t="s">
        <v>750</v>
      </c>
      <c r="AB19" s="498"/>
      <c r="AC19" s="499"/>
      <c r="AD19" s="499"/>
    </row>
    <row r="20" s="484" customFormat="1" ht="12.75" spans="1:30">
      <c r="A20" s="14" t="str">
        <f t="shared" si="1"/>
        <v/>
      </c>
      <c r="B20" s="441"/>
      <c r="C20" s="442"/>
      <c r="D20" s="441"/>
      <c r="E20" s="441"/>
      <c r="F20" s="441"/>
      <c r="G20" s="441"/>
      <c r="H20" s="464"/>
      <c r="I20" s="464"/>
      <c r="J20" s="442"/>
      <c r="K20" s="442"/>
      <c r="L20" s="442"/>
      <c r="M20" s="442"/>
      <c r="N20" s="17"/>
      <c r="O20" s="17"/>
      <c r="P20" s="17"/>
      <c r="Q20" s="17"/>
      <c r="R20" s="17"/>
      <c r="S20" s="17"/>
      <c r="T20" s="17"/>
      <c r="U20" s="17"/>
      <c r="V20" s="17"/>
      <c r="W20" s="17"/>
      <c r="X20" s="17"/>
      <c r="Y20" s="17" t="str">
        <f t="shared" si="2"/>
        <v/>
      </c>
      <c r="Z20" s="441"/>
      <c r="AA20" s="24" t="s">
        <v>751</v>
      </c>
      <c r="AB20" s="498"/>
      <c r="AC20" s="499"/>
      <c r="AD20" s="499"/>
    </row>
    <row r="21" s="484" customFormat="1" ht="12.75" spans="1:30">
      <c r="A21" s="14" t="str">
        <f t="shared" si="1"/>
        <v/>
      </c>
      <c r="B21" s="441"/>
      <c r="C21" s="442"/>
      <c r="D21" s="441"/>
      <c r="E21" s="441"/>
      <c r="F21" s="441"/>
      <c r="G21" s="441"/>
      <c r="H21" s="464"/>
      <c r="I21" s="464"/>
      <c r="J21" s="442"/>
      <c r="K21" s="442"/>
      <c r="L21" s="442"/>
      <c r="M21" s="442"/>
      <c r="N21" s="17"/>
      <c r="O21" s="17"/>
      <c r="P21" s="17"/>
      <c r="Q21" s="17"/>
      <c r="R21" s="17"/>
      <c r="S21" s="17"/>
      <c r="T21" s="17"/>
      <c r="U21" s="17"/>
      <c r="V21" s="17"/>
      <c r="W21" s="17"/>
      <c r="X21" s="17"/>
      <c r="Y21" s="17" t="str">
        <f t="shared" si="2"/>
        <v/>
      </c>
      <c r="Z21" s="441"/>
      <c r="AA21" s="24" t="s">
        <v>752</v>
      </c>
      <c r="AB21" s="498"/>
      <c r="AC21" s="499"/>
      <c r="AD21" s="499"/>
    </row>
    <row r="22" s="484" customFormat="1" ht="12.75" spans="1:30">
      <c r="A22" s="14" t="str">
        <f t="shared" si="1"/>
        <v/>
      </c>
      <c r="B22" s="441"/>
      <c r="C22" s="442"/>
      <c r="D22" s="441"/>
      <c r="E22" s="441"/>
      <c r="F22" s="441"/>
      <c r="G22" s="441"/>
      <c r="H22" s="464"/>
      <c r="I22" s="464"/>
      <c r="J22" s="442"/>
      <c r="K22" s="442"/>
      <c r="L22" s="442"/>
      <c r="M22" s="442"/>
      <c r="N22" s="17"/>
      <c r="O22" s="17"/>
      <c r="P22" s="17"/>
      <c r="Q22" s="17"/>
      <c r="R22" s="17"/>
      <c r="S22" s="17"/>
      <c r="T22" s="17"/>
      <c r="U22" s="17"/>
      <c r="V22" s="17"/>
      <c r="W22" s="17"/>
      <c r="X22" s="17"/>
      <c r="Y22" s="17" t="str">
        <f t="shared" si="2"/>
        <v/>
      </c>
      <c r="Z22" s="441"/>
      <c r="AA22" s="24" t="s">
        <v>753</v>
      </c>
      <c r="AB22" s="498"/>
      <c r="AC22" s="499"/>
      <c r="AD22" s="499"/>
    </row>
    <row r="23" s="484" customFormat="1" ht="12.75" spans="1:30">
      <c r="A23" s="14" t="str">
        <f t="shared" si="1"/>
        <v/>
      </c>
      <c r="B23" s="441"/>
      <c r="C23" s="442"/>
      <c r="D23" s="441"/>
      <c r="E23" s="441"/>
      <c r="F23" s="441"/>
      <c r="G23" s="441"/>
      <c r="H23" s="464"/>
      <c r="I23" s="464"/>
      <c r="J23" s="442"/>
      <c r="K23" s="442"/>
      <c r="L23" s="442"/>
      <c r="M23" s="442"/>
      <c r="N23" s="17"/>
      <c r="O23" s="17"/>
      <c r="P23" s="17"/>
      <c r="Q23" s="17"/>
      <c r="R23" s="17"/>
      <c r="S23" s="17"/>
      <c r="T23" s="17"/>
      <c r="U23" s="17"/>
      <c r="V23" s="17"/>
      <c r="W23" s="17"/>
      <c r="X23" s="17"/>
      <c r="Y23" s="17" t="str">
        <f t="shared" si="2"/>
        <v/>
      </c>
      <c r="Z23" s="441"/>
      <c r="AA23" s="24" t="s">
        <v>754</v>
      </c>
      <c r="AB23" s="498"/>
      <c r="AC23" s="499"/>
      <c r="AD23" s="499"/>
    </row>
    <row r="24" s="422" customFormat="1" ht="12.75" spans="1:30">
      <c r="A24" s="14" t="str">
        <f t="shared" si="1"/>
        <v/>
      </c>
      <c r="B24" s="441"/>
      <c r="C24" s="442"/>
      <c r="D24" s="441"/>
      <c r="E24" s="441"/>
      <c r="F24" s="441"/>
      <c r="G24" s="441"/>
      <c r="H24" s="464"/>
      <c r="I24" s="464"/>
      <c r="J24" s="442"/>
      <c r="K24" s="442"/>
      <c r="L24" s="442"/>
      <c r="M24" s="442"/>
      <c r="N24" s="17"/>
      <c r="O24" s="17"/>
      <c r="P24" s="17"/>
      <c r="Q24" s="17"/>
      <c r="R24" s="17"/>
      <c r="S24" s="17"/>
      <c r="T24" s="17"/>
      <c r="U24" s="17"/>
      <c r="V24" s="17"/>
      <c r="W24" s="17"/>
      <c r="X24" s="17"/>
      <c r="Y24" s="17" t="str">
        <f t="shared" si="2"/>
        <v/>
      </c>
      <c r="Z24" s="441"/>
      <c r="AA24" s="24" t="s">
        <v>755</v>
      </c>
      <c r="AB24" s="482"/>
      <c r="AC24" s="483"/>
      <c r="AD24" s="483"/>
    </row>
    <row r="25" s="422" customFormat="1" ht="12.75" spans="1:30">
      <c r="A25" s="14" t="str">
        <f t="shared" si="1"/>
        <v/>
      </c>
      <c r="B25" s="441"/>
      <c r="C25" s="442"/>
      <c r="D25" s="441"/>
      <c r="E25" s="441"/>
      <c r="F25" s="441"/>
      <c r="G25" s="441"/>
      <c r="H25" s="464"/>
      <c r="I25" s="464"/>
      <c r="J25" s="442"/>
      <c r="K25" s="442"/>
      <c r="L25" s="442"/>
      <c r="M25" s="442"/>
      <c r="N25" s="17"/>
      <c r="O25" s="17"/>
      <c r="P25" s="17"/>
      <c r="Q25" s="17"/>
      <c r="R25" s="17"/>
      <c r="S25" s="17"/>
      <c r="T25" s="17"/>
      <c r="U25" s="17"/>
      <c r="V25" s="17"/>
      <c r="W25" s="17"/>
      <c r="X25" s="17"/>
      <c r="Y25" s="17" t="str">
        <f t="shared" si="2"/>
        <v/>
      </c>
      <c r="Z25" s="441"/>
      <c r="AA25" s="24" t="s">
        <v>756</v>
      </c>
      <c r="AB25" s="482"/>
      <c r="AC25" s="483"/>
      <c r="AD25" s="483"/>
    </row>
    <row r="26" s="422" customFormat="1" ht="12.75" spans="1:30">
      <c r="A26" s="14" t="str">
        <f t="shared" si="1"/>
        <v/>
      </c>
      <c r="B26" s="441"/>
      <c r="C26" s="442"/>
      <c r="D26" s="441"/>
      <c r="E26" s="441"/>
      <c r="F26" s="441"/>
      <c r="G26" s="441"/>
      <c r="H26" s="464"/>
      <c r="I26" s="464"/>
      <c r="J26" s="442"/>
      <c r="K26" s="442"/>
      <c r="L26" s="442"/>
      <c r="M26" s="442"/>
      <c r="N26" s="17"/>
      <c r="O26" s="17"/>
      <c r="P26" s="17"/>
      <c r="Q26" s="17"/>
      <c r="R26" s="17"/>
      <c r="S26" s="17"/>
      <c r="T26" s="17"/>
      <c r="U26" s="17"/>
      <c r="V26" s="17"/>
      <c r="W26" s="17"/>
      <c r="X26" s="17"/>
      <c r="Y26" s="17" t="str">
        <f t="shared" si="2"/>
        <v/>
      </c>
      <c r="Z26" s="441"/>
      <c r="AA26" s="24" t="s">
        <v>757</v>
      </c>
      <c r="AB26" s="482"/>
      <c r="AC26" s="483"/>
      <c r="AD26" s="483"/>
    </row>
    <row r="27" s="422" customFormat="1" ht="12.75" spans="1:34">
      <c r="A27" s="14" t="str">
        <f t="shared" si="1"/>
        <v/>
      </c>
      <c r="B27" s="443"/>
      <c r="C27" s="447"/>
      <c r="D27" s="443"/>
      <c r="E27" s="443"/>
      <c r="F27" s="443"/>
      <c r="G27" s="443"/>
      <c r="H27" s="463"/>
      <c r="I27" s="463"/>
      <c r="J27" s="447"/>
      <c r="K27" s="447"/>
      <c r="L27" s="447"/>
      <c r="M27" s="447"/>
      <c r="N27" s="17"/>
      <c r="O27" s="17"/>
      <c r="P27" s="17"/>
      <c r="Q27" s="17"/>
      <c r="R27" s="17"/>
      <c r="S27" s="17"/>
      <c r="T27" s="17"/>
      <c r="U27" s="17"/>
      <c r="V27" s="17"/>
      <c r="W27" s="17"/>
      <c r="X27" s="17"/>
      <c r="Y27" s="17" t="str">
        <f t="shared" si="2"/>
        <v/>
      </c>
      <c r="Z27" s="443"/>
      <c r="AA27" s="24" t="s">
        <v>758</v>
      </c>
      <c r="AB27" s="480" t="str">
        <f t="array" ref="AB27:AB32">""</f>
        <v/>
      </c>
      <c r="AC27" s="481"/>
      <c r="AD27" s="481"/>
      <c r="AE27" s="477"/>
      <c r="AF27" s="477"/>
      <c r="AG27" s="477"/>
      <c r="AH27" s="477"/>
    </row>
    <row r="28" s="422" customFormat="1" ht="12.75" spans="1:34">
      <c r="A28" s="56" t="s">
        <v>961</v>
      </c>
      <c r="B28" s="15"/>
      <c r="C28" s="447"/>
      <c r="D28" s="443"/>
      <c r="E28" s="443"/>
      <c r="F28" s="443"/>
      <c r="G28" s="443"/>
      <c r="H28" s="463"/>
      <c r="I28" s="463"/>
      <c r="J28" s="447"/>
      <c r="K28" s="447"/>
      <c r="L28" s="447"/>
      <c r="M28" s="447"/>
      <c r="N28" s="17"/>
      <c r="O28" s="17"/>
      <c r="P28" s="17"/>
      <c r="Q28" s="17"/>
      <c r="R28" s="17"/>
      <c r="S28" s="17"/>
      <c r="T28" s="17">
        <f>SUM(T8:T27)</f>
        <v>0</v>
      </c>
      <c r="U28" s="17">
        <f>SUM(U8:U27)</f>
        <v>0</v>
      </c>
      <c r="V28" s="17">
        <f>SUM(V8:V27)</f>
        <v>0</v>
      </c>
      <c r="W28" s="17">
        <f>SUM(W8:W27)</f>
        <v>0</v>
      </c>
      <c r="X28" s="17">
        <f>SUM(X8:X27)</f>
        <v>0</v>
      </c>
      <c r="Y28" s="17" t="str">
        <f t="shared" si="2"/>
        <v/>
      </c>
      <c r="Z28" s="443"/>
      <c r="AA28" s="500"/>
      <c r="AB28" s="480" t="str">
        <v/>
      </c>
      <c r="AC28" s="481"/>
      <c r="AD28" s="481"/>
      <c r="AE28" s="477"/>
      <c r="AF28" s="477"/>
      <c r="AG28" s="477"/>
      <c r="AH28" s="477"/>
    </row>
    <row r="29" s="422" customFormat="1" ht="12.75" spans="1:34">
      <c r="A29" s="56" t="s">
        <v>962</v>
      </c>
      <c r="B29" s="15"/>
      <c r="C29" s="447"/>
      <c r="D29" s="443"/>
      <c r="E29" s="443"/>
      <c r="F29" s="443"/>
      <c r="G29" s="443"/>
      <c r="H29" s="463"/>
      <c r="I29" s="463"/>
      <c r="J29" s="447"/>
      <c r="K29" s="447"/>
      <c r="L29" s="447"/>
      <c r="M29" s="447"/>
      <c r="N29" s="17"/>
      <c r="O29" s="17"/>
      <c r="P29" s="17"/>
      <c r="Q29" s="17"/>
      <c r="R29" s="17"/>
      <c r="S29" s="17"/>
      <c r="T29" s="17">
        <f>V28</f>
        <v>0</v>
      </c>
      <c r="U29" s="17">
        <f>V28</f>
        <v>0</v>
      </c>
      <c r="V29" s="17"/>
      <c r="W29" s="17"/>
      <c r="X29" s="17"/>
      <c r="Y29" s="17" t="str">
        <f t="shared" si="2"/>
        <v/>
      </c>
      <c r="Z29" s="443"/>
      <c r="AA29" s="500"/>
      <c r="AB29" s="480" t="str">
        <v/>
      </c>
      <c r="AC29" s="481"/>
      <c r="AD29" s="481"/>
      <c r="AE29" s="477"/>
      <c r="AF29" s="477"/>
      <c r="AG29" s="477"/>
      <c r="AH29" s="477"/>
    </row>
    <row r="30" s="422" customFormat="1" ht="15" customHeight="1" spans="1:34">
      <c r="A30" s="18" t="s">
        <v>963</v>
      </c>
      <c r="B30" s="19"/>
      <c r="C30" s="491"/>
      <c r="D30" s="454"/>
      <c r="E30" s="454"/>
      <c r="F30" s="454"/>
      <c r="G30" s="454"/>
      <c r="H30" s="492"/>
      <c r="I30" s="492"/>
      <c r="J30" s="454"/>
      <c r="K30" s="454"/>
      <c r="L30" s="454"/>
      <c r="M30" s="454"/>
      <c r="N30" s="17"/>
      <c r="O30" s="17"/>
      <c r="P30" s="17"/>
      <c r="Q30" s="17"/>
      <c r="R30" s="17"/>
      <c r="S30" s="17"/>
      <c r="T30" s="17">
        <f>T28-T29</f>
        <v>0</v>
      </c>
      <c r="U30" s="17">
        <f>U28-U29</f>
        <v>0</v>
      </c>
      <c r="V30" s="17"/>
      <c r="W30" s="17">
        <f>W28</f>
        <v>0</v>
      </c>
      <c r="X30" s="17">
        <f>X28-X29</f>
        <v>0</v>
      </c>
      <c r="Y30" s="17" t="str">
        <f t="shared" si="2"/>
        <v/>
      </c>
      <c r="Z30" s="454"/>
      <c r="AA30" s="500"/>
      <c r="AB30" s="480" t="str">
        <v/>
      </c>
      <c r="AC30" s="481"/>
      <c r="AD30" s="481"/>
      <c r="AE30" s="477"/>
      <c r="AF30" s="477"/>
      <c r="AG30" s="477"/>
      <c r="AH30" s="477"/>
    </row>
    <row r="31" spans="1:28">
      <c r="A31" s="3" t="str">
        <f>基本信息输入表!$K$6&amp;"填表人："&amp;基本信息输入表!$M$37</f>
        <v>被评估单位填表人：</v>
      </c>
      <c r="X31" s="3" t="str">
        <f>"评估人员："&amp;基本信息输入表!$Q$37</f>
        <v>评估人员：</v>
      </c>
      <c r="AA31" s="4"/>
      <c r="AB31" s="426" t="str">
        <v/>
      </c>
    </row>
    <row r="32" spans="1:28">
      <c r="A32" s="3" t="str">
        <f>"填表日期："&amp;YEAR(基本信息输入表!$O$37)&amp;"年"&amp;MONTH(基本信息输入表!$O$37)&amp;"月"&amp;DAY(基本信息输入表!$O$37)&amp;"日"</f>
        <v>填表日期：1900年1月0日</v>
      </c>
      <c r="AB32" s="426" t="str">
        <v/>
      </c>
    </row>
    <row r="33" spans="21:23">
      <c r="U33" s="494"/>
      <c r="V33" s="494"/>
      <c r="W33" s="494"/>
    </row>
    <row r="34" spans="21:23">
      <c r="U34" s="495"/>
      <c r="V34" s="495"/>
      <c r="W34" s="495"/>
    </row>
    <row r="35" spans="21:23">
      <c r="U35" s="494"/>
      <c r="V35" s="494"/>
      <c r="W35" s="494"/>
    </row>
    <row r="41" spans="27:27">
      <c r="AA41" s="501"/>
    </row>
    <row r="42" spans="27:27">
      <c r="AA42" s="501"/>
    </row>
    <row r="43" spans="27:27">
      <c r="AA43" s="501"/>
    </row>
  </sheetData>
  <mergeCells count="24">
    <mergeCell ref="A2:Z2"/>
    <mergeCell ref="A3:Z3"/>
    <mergeCell ref="L4:M4"/>
    <mergeCell ref="Y4:Z4"/>
    <mergeCell ref="N6:S6"/>
    <mergeCell ref="A28:B28"/>
    <mergeCell ref="A29:B29"/>
    <mergeCell ref="A30:B30"/>
    <mergeCell ref="A6:A7"/>
    <mergeCell ref="B6:B7"/>
    <mergeCell ref="C6:C7"/>
    <mergeCell ref="D6:D7"/>
    <mergeCell ref="E6:E7"/>
    <mergeCell ref="F6:F7"/>
    <mergeCell ref="G6:G7"/>
    <mergeCell ref="H6:H7"/>
    <mergeCell ref="I6:I7"/>
    <mergeCell ref="T6:T7"/>
    <mergeCell ref="U6:U7"/>
    <mergeCell ref="V6:V7"/>
    <mergeCell ref="W6:W7"/>
    <mergeCell ref="X6:X7"/>
    <mergeCell ref="Y6:Y7"/>
    <mergeCell ref="Z6:Z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5" fitToHeight="0" orientation="landscape"/>
  <headerFooter scaleWithDoc="0">
    <oddFooter>&amp;C&amp;"宋体,常规"&amp;10第&amp;"Arial Narrow,常规"&amp;P&amp;"宋体,常规"页，共&amp;"Arial Narrow,常规"&amp;N&amp;"宋体,常规"页</oddFooter>
  </headerFooter>
  <colBreaks count="2" manualBreakCount="2">
    <brk id="7" max="28" man="1"/>
    <brk id="20" max="1048575" man="1"/>
  </col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开发成本">
    <pageSetUpPr fitToPage="1"/>
  </sheetPr>
  <dimension ref="A1:AI50"/>
  <sheetViews>
    <sheetView showGridLines="0" zoomScaleSheetLayoutView="70" topLeftCell="E1" workbookViewId="0">
      <selection activeCell="I31" sqref="I31"/>
    </sheetView>
  </sheetViews>
  <sheetFormatPr defaultColWidth="9" defaultRowHeight="12"/>
  <cols>
    <col min="1" max="1" width="5.5" style="424" customWidth="1"/>
    <col min="2" max="2" width="16.7" style="425" customWidth="1"/>
    <col min="3" max="3" width="22.2" style="425" customWidth="1"/>
    <col min="4" max="4" width="11.2" style="425" customWidth="1"/>
    <col min="5" max="5" width="8" style="425" customWidth="1"/>
    <col min="6" max="6" width="8" style="424" customWidth="1"/>
    <col min="7" max="7" width="19" style="424" customWidth="1"/>
    <col min="8" max="8" width="4.7" style="424" customWidth="1"/>
    <col min="9" max="9" width="8" style="424" customWidth="1"/>
    <col min="10" max="10" width="11.2" style="424" customWidth="1"/>
    <col min="11" max="13" width="11.2" style="424" hidden="1" customWidth="1" outlineLevel="1"/>
    <col min="14" max="14" width="8" style="424" hidden="1" customWidth="1" outlineLevel="1"/>
    <col min="15" max="16" width="4.7" style="424" hidden="1" customWidth="1" outlineLevel="1"/>
    <col min="17" max="17" width="8" style="424" hidden="1" customWidth="1" outlineLevel="1"/>
    <col min="18" max="18" width="6.2" style="424" hidden="1" customWidth="1" outlineLevel="1"/>
    <col min="19" max="19" width="8.7" style="424" hidden="1" customWidth="1" outlineLevel="1"/>
    <col min="20" max="20" width="4.7" style="424" hidden="1" customWidth="1" outlineLevel="1"/>
    <col min="21" max="21" width="7" style="424" hidden="1" customWidth="1" outlineLevel="1"/>
    <col min="22" max="22" width="7.7" style="424" customWidth="1" collapsed="1"/>
    <col min="23" max="24" width="7.7" style="424" customWidth="1"/>
    <col min="25" max="25" width="9.5" style="424" customWidth="1"/>
    <col min="26" max="26" width="7.7" style="424" customWidth="1"/>
    <col min="27" max="27" width="16.7" style="424" customWidth="1"/>
    <col min="28" max="28" width="10.2" style="426" customWidth="1"/>
    <col min="29" max="29" width="7.2" style="426" customWidth="1"/>
    <col min="30" max="255" width="9" style="424"/>
    <col min="256" max="256" width="4.7" style="424" customWidth="1"/>
    <col min="257" max="257" width="13.5" style="424" customWidth="1"/>
    <col min="258" max="258" width="11" style="424" customWidth="1"/>
    <col min="259" max="259" width="8.7" style="424" customWidth="1"/>
    <col min="260" max="260" width="8.2" style="424" customWidth="1"/>
    <col min="261" max="261" width="7.2" style="424" customWidth="1"/>
    <col min="262" max="262" width="10" style="424" customWidth="1"/>
    <col min="263" max="263" width="5" style="424" customWidth="1"/>
    <col min="264" max="265" width="13.5" style="424" customWidth="1"/>
    <col min="266" max="266" width="13.2" style="424" customWidth="1"/>
    <col min="267" max="267" width="11.2" style="424" customWidth="1"/>
    <col min="268" max="268" width="11.7" style="424" customWidth="1"/>
    <col min="269" max="269" width="23.7" style="424" customWidth="1"/>
    <col min="270" max="270" width="10.7" style="424" customWidth="1"/>
    <col min="271" max="273" width="9.2" style="424" customWidth="1"/>
    <col min="274" max="275" width="9" style="424"/>
    <col min="276" max="276" width="20.7" style="424" customWidth="1"/>
    <col min="277" max="277" width="15.2" style="424" customWidth="1"/>
    <col min="278" max="280" width="16.2" style="424" customWidth="1"/>
    <col min="281" max="281" width="20.2" style="424" customWidth="1"/>
    <col min="282" max="282" width="11" style="424" customWidth="1"/>
    <col min="283" max="283" width="31.2" style="424" customWidth="1"/>
    <col min="284" max="284" width="17.2" style="424" customWidth="1"/>
    <col min="285" max="511" width="9" style="424"/>
    <col min="512" max="512" width="4.7" style="424" customWidth="1"/>
    <col min="513" max="513" width="13.5" style="424" customWidth="1"/>
    <col min="514" max="514" width="11" style="424" customWidth="1"/>
    <col min="515" max="515" width="8.7" style="424" customWidth="1"/>
    <col min="516" max="516" width="8.2" style="424" customWidth="1"/>
    <col min="517" max="517" width="7.2" style="424" customWidth="1"/>
    <col min="518" max="518" width="10" style="424" customWidth="1"/>
    <col min="519" max="519" width="5" style="424" customWidth="1"/>
    <col min="520" max="521" width="13.5" style="424" customWidth="1"/>
    <col min="522" max="522" width="13.2" style="424" customWidth="1"/>
    <col min="523" max="523" width="11.2" style="424" customWidth="1"/>
    <col min="524" max="524" width="11.7" style="424" customWidth="1"/>
    <col min="525" max="525" width="23.7" style="424" customWidth="1"/>
    <col min="526" max="526" width="10.7" style="424" customWidth="1"/>
    <col min="527" max="529" width="9.2" style="424" customWidth="1"/>
    <col min="530" max="531" width="9" style="424"/>
    <col min="532" max="532" width="20.7" style="424" customWidth="1"/>
    <col min="533" max="533" width="15.2" style="424" customWidth="1"/>
    <col min="534" max="536" width="16.2" style="424" customWidth="1"/>
    <col min="537" max="537" width="20.2" style="424" customWidth="1"/>
    <col min="538" max="538" width="11" style="424" customWidth="1"/>
    <col min="539" max="539" width="31.2" style="424" customWidth="1"/>
    <col min="540" max="540" width="17.2" style="424" customWidth="1"/>
    <col min="541" max="767" width="9" style="424"/>
    <col min="768" max="768" width="4.7" style="424" customWidth="1"/>
    <col min="769" max="769" width="13.5" style="424" customWidth="1"/>
    <col min="770" max="770" width="11" style="424" customWidth="1"/>
    <col min="771" max="771" width="8.7" style="424" customWidth="1"/>
    <col min="772" max="772" width="8.2" style="424" customWidth="1"/>
    <col min="773" max="773" width="7.2" style="424" customWidth="1"/>
    <col min="774" max="774" width="10" style="424" customWidth="1"/>
    <col min="775" max="775" width="5" style="424" customWidth="1"/>
    <col min="776" max="777" width="13.5" style="424" customWidth="1"/>
    <col min="778" max="778" width="13.2" style="424" customWidth="1"/>
    <col min="779" max="779" width="11.2" style="424" customWidth="1"/>
    <col min="780" max="780" width="11.7" style="424" customWidth="1"/>
    <col min="781" max="781" width="23.7" style="424" customWidth="1"/>
    <col min="782" max="782" width="10.7" style="424" customWidth="1"/>
    <col min="783" max="785" width="9.2" style="424" customWidth="1"/>
    <col min="786" max="787" width="9" style="424"/>
    <col min="788" max="788" width="20.7" style="424" customWidth="1"/>
    <col min="789" max="789" width="15.2" style="424" customWidth="1"/>
    <col min="790" max="792" width="16.2" style="424" customWidth="1"/>
    <col min="793" max="793" width="20.2" style="424" customWidth="1"/>
    <col min="794" max="794" width="11" style="424" customWidth="1"/>
    <col min="795" max="795" width="31.2" style="424" customWidth="1"/>
    <col min="796" max="796" width="17.2" style="424" customWidth="1"/>
    <col min="797" max="1023" width="9" style="424"/>
    <col min="1024" max="1024" width="4.7" style="424" customWidth="1"/>
    <col min="1025" max="1025" width="13.5" style="424" customWidth="1"/>
    <col min="1026" max="1026" width="11" style="424" customWidth="1"/>
    <col min="1027" max="1027" width="8.7" style="424" customWidth="1"/>
    <col min="1028" max="1028" width="8.2" style="424" customWidth="1"/>
    <col min="1029" max="1029" width="7.2" style="424" customWidth="1"/>
    <col min="1030" max="1030" width="10" style="424" customWidth="1"/>
    <col min="1031" max="1031" width="5" style="424" customWidth="1"/>
    <col min="1032" max="1033" width="13.5" style="424" customWidth="1"/>
    <col min="1034" max="1034" width="13.2" style="424" customWidth="1"/>
    <col min="1035" max="1035" width="11.2" style="424" customWidth="1"/>
    <col min="1036" max="1036" width="11.7" style="424" customWidth="1"/>
    <col min="1037" max="1037" width="23.7" style="424" customWidth="1"/>
    <col min="1038" max="1038" width="10.7" style="424" customWidth="1"/>
    <col min="1039" max="1041" width="9.2" style="424" customWidth="1"/>
    <col min="1042" max="1043" width="9" style="424"/>
    <col min="1044" max="1044" width="20.7" style="424" customWidth="1"/>
    <col min="1045" max="1045" width="15.2" style="424" customWidth="1"/>
    <col min="1046" max="1048" width="16.2" style="424" customWidth="1"/>
    <col min="1049" max="1049" width="20.2" style="424" customWidth="1"/>
    <col min="1050" max="1050" width="11" style="424" customWidth="1"/>
    <col min="1051" max="1051" width="31.2" style="424" customWidth="1"/>
    <col min="1052" max="1052" width="17.2" style="424" customWidth="1"/>
    <col min="1053" max="1279" width="9" style="424"/>
    <col min="1280" max="1280" width="4.7" style="424" customWidth="1"/>
    <col min="1281" max="1281" width="13.5" style="424" customWidth="1"/>
    <col min="1282" max="1282" width="11" style="424" customWidth="1"/>
    <col min="1283" max="1283" width="8.7" style="424" customWidth="1"/>
    <col min="1284" max="1284" width="8.2" style="424" customWidth="1"/>
    <col min="1285" max="1285" width="7.2" style="424" customWidth="1"/>
    <col min="1286" max="1286" width="10" style="424" customWidth="1"/>
    <col min="1287" max="1287" width="5" style="424" customWidth="1"/>
    <col min="1288" max="1289" width="13.5" style="424" customWidth="1"/>
    <col min="1290" max="1290" width="13.2" style="424" customWidth="1"/>
    <col min="1291" max="1291" width="11.2" style="424" customWidth="1"/>
    <col min="1292" max="1292" width="11.7" style="424" customWidth="1"/>
    <col min="1293" max="1293" width="23.7" style="424" customWidth="1"/>
    <col min="1294" max="1294" width="10.7" style="424" customWidth="1"/>
    <col min="1295" max="1297" width="9.2" style="424" customWidth="1"/>
    <col min="1298" max="1299" width="9" style="424"/>
    <col min="1300" max="1300" width="20.7" style="424" customWidth="1"/>
    <col min="1301" max="1301" width="15.2" style="424" customWidth="1"/>
    <col min="1302" max="1304" width="16.2" style="424" customWidth="1"/>
    <col min="1305" max="1305" width="20.2" style="424" customWidth="1"/>
    <col min="1306" max="1306" width="11" style="424" customWidth="1"/>
    <col min="1307" max="1307" width="31.2" style="424" customWidth="1"/>
    <col min="1308" max="1308" width="17.2" style="424" customWidth="1"/>
    <col min="1309" max="1535" width="9" style="424"/>
    <col min="1536" max="1536" width="4.7" style="424" customWidth="1"/>
    <col min="1537" max="1537" width="13.5" style="424" customWidth="1"/>
    <col min="1538" max="1538" width="11" style="424" customWidth="1"/>
    <col min="1539" max="1539" width="8.7" style="424" customWidth="1"/>
    <col min="1540" max="1540" width="8.2" style="424" customWidth="1"/>
    <col min="1541" max="1541" width="7.2" style="424" customWidth="1"/>
    <col min="1542" max="1542" width="10" style="424" customWidth="1"/>
    <col min="1543" max="1543" width="5" style="424" customWidth="1"/>
    <col min="1544" max="1545" width="13.5" style="424" customWidth="1"/>
    <col min="1546" max="1546" width="13.2" style="424" customWidth="1"/>
    <col min="1547" max="1547" width="11.2" style="424" customWidth="1"/>
    <col min="1548" max="1548" width="11.7" style="424" customWidth="1"/>
    <col min="1549" max="1549" width="23.7" style="424" customWidth="1"/>
    <col min="1550" max="1550" width="10.7" style="424" customWidth="1"/>
    <col min="1551" max="1553" width="9.2" style="424" customWidth="1"/>
    <col min="1554" max="1555" width="9" style="424"/>
    <col min="1556" max="1556" width="20.7" style="424" customWidth="1"/>
    <col min="1557" max="1557" width="15.2" style="424" customWidth="1"/>
    <col min="1558" max="1560" width="16.2" style="424" customWidth="1"/>
    <col min="1561" max="1561" width="20.2" style="424" customWidth="1"/>
    <col min="1562" max="1562" width="11" style="424" customWidth="1"/>
    <col min="1563" max="1563" width="31.2" style="424" customWidth="1"/>
    <col min="1564" max="1564" width="17.2" style="424" customWidth="1"/>
    <col min="1565" max="1791" width="9" style="424"/>
    <col min="1792" max="1792" width="4.7" style="424" customWidth="1"/>
    <col min="1793" max="1793" width="13.5" style="424" customWidth="1"/>
    <col min="1794" max="1794" width="11" style="424" customWidth="1"/>
    <col min="1795" max="1795" width="8.7" style="424" customWidth="1"/>
    <col min="1796" max="1796" width="8.2" style="424" customWidth="1"/>
    <col min="1797" max="1797" width="7.2" style="424" customWidth="1"/>
    <col min="1798" max="1798" width="10" style="424" customWidth="1"/>
    <col min="1799" max="1799" width="5" style="424" customWidth="1"/>
    <col min="1800" max="1801" width="13.5" style="424" customWidth="1"/>
    <col min="1802" max="1802" width="13.2" style="424" customWidth="1"/>
    <col min="1803" max="1803" width="11.2" style="424" customWidth="1"/>
    <col min="1804" max="1804" width="11.7" style="424" customWidth="1"/>
    <col min="1805" max="1805" width="23.7" style="424" customWidth="1"/>
    <col min="1806" max="1806" width="10.7" style="424" customWidth="1"/>
    <col min="1807" max="1809" width="9.2" style="424" customWidth="1"/>
    <col min="1810" max="1811" width="9" style="424"/>
    <col min="1812" max="1812" width="20.7" style="424" customWidth="1"/>
    <col min="1813" max="1813" width="15.2" style="424" customWidth="1"/>
    <col min="1814" max="1816" width="16.2" style="424" customWidth="1"/>
    <col min="1817" max="1817" width="20.2" style="424" customWidth="1"/>
    <col min="1818" max="1818" width="11" style="424" customWidth="1"/>
    <col min="1819" max="1819" width="31.2" style="424" customWidth="1"/>
    <col min="1820" max="1820" width="17.2" style="424" customWidth="1"/>
    <col min="1821" max="2047" width="9" style="424"/>
    <col min="2048" max="2048" width="4.7" style="424" customWidth="1"/>
    <col min="2049" max="2049" width="13.5" style="424" customWidth="1"/>
    <col min="2050" max="2050" width="11" style="424" customWidth="1"/>
    <col min="2051" max="2051" width="8.7" style="424" customWidth="1"/>
    <col min="2052" max="2052" width="8.2" style="424" customWidth="1"/>
    <col min="2053" max="2053" width="7.2" style="424" customWidth="1"/>
    <col min="2054" max="2054" width="10" style="424" customWidth="1"/>
    <col min="2055" max="2055" width="5" style="424" customWidth="1"/>
    <col min="2056" max="2057" width="13.5" style="424" customWidth="1"/>
    <col min="2058" max="2058" width="13.2" style="424" customWidth="1"/>
    <col min="2059" max="2059" width="11.2" style="424" customWidth="1"/>
    <col min="2060" max="2060" width="11.7" style="424" customWidth="1"/>
    <col min="2061" max="2061" width="23.7" style="424" customWidth="1"/>
    <col min="2062" max="2062" width="10.7" style="424" customWidth="1"/>
    <col min="2063" max="2065" width="9.2" style="424" customWidth="1"/>
    <col min="2066" max="2067" width="9" style="424"/>
    <col min="2068" max="2068" width="20.7" style="424" customWidth="1"/>
    <col min="2069" max="2069" width="15.2" style="424" customWidth="1"/>
    <col min="2070" max="2072" width="16.2" style="424" customWidth="1"/>
    <col min="2073" max="2073" width="20.2" style="424" customWidth="1"/>
    <col min="2074" max="2074" width="11" style="424" customWidth="1"/>
    <col min="2075" max="2075" width="31.2" style="424" customWidth="1"/>
    <col min="2076" max="2076" width="17.2" style="424" customWidth="1"/>
    <col min="2077" max="2303" width="9" style="424"/>
    <col min="2304" max="2304" width="4.7" style="424" customWidth="1"/>
    <col min="2305" max="2305" width="13.5" style="424" customWidth="1"/>
    <col min="2306" max="2306" width="11" style="424" customWidth="1"/>
    <col min="2307" max="2307" width="8.7" style="424" customWidth="1"/>
    <col min="2308" max="2308" width="8.2" style="424" customWidth="1"/>
    <col min="2309" max="2309" width="7.2" style="424" customWidth="1"/>
    <col min="2310" max="2310" width="10" style="424" customWidth="1"/>
    <col min="2311" max="2311" width="5" style="424" customWidth="1"/>
    <col min="2312" max="2313" width="13.5" style="424" customWidth="1"/>
    <col min="2314" max="2314" width="13.2" style="424" customWidth="1"/>
    <col min="2315" max="2315" width="11.2" style="424" customWidth="1"/>
    <col min="2316" max="2316" width="11.7" style="424" customWidth="1"/>
    <col min="2317" max="2317" width="23.7" style="424" customWidth="1"/>
    <col min="2318" max="2318" width="10.7" style="424" customWidth="1"/>
    <col min="2319" max="2321" width="9.2" style="424" customWidth="1"/>
    <col min="2322" max="2323" width="9" style="424"/>
    <col min="2324" max="2324" width="20.7" style="424" customWidth="1"/>
    <col min="2325" max="2325" width="15.2" style="424" customWidth="1"/>
    <col min="2326" max="2328" width="16.2" style="424" customWidth="1"/>
    <col min="2329" max="2329" width="20.2" style="424" customWidth="1"/>
    <col min="2330" max="2330" width="11" style="424" customWidth="1"/>
    <col min="2331" max="2331" width="31.2" style="424" customWidth="1"/>
    <col min="2332" max="2332" width="17.2" style="424" customWidth="1"/>
    <col min="2333" max="2559" width="9" style="424"/>
    <col min="2560" max="2560" width="4.7" style="424" customWidth="1"/>
    <col min="2561" max="2561" width="13.5" style="424" customWidth="1"/>
    <col min="2562" max="2562" width="11" style="424" customWidth="1"/>
    <col min="2563" max="2563" width="8.7" style="424" customWidth="1"/>
    <col min="2564" max="2564" width="8.2" style="424" customWidth="1"/>
    <col min="2565" max="2565" width="7.2" style="424" customWidth="1"/>
    <col min="2566" max="2566" width="10" style="424" customWidth="1"/>
    <col min="2567" max="2567" width="5" style="424" customWidth="1"/>
    <col min="2568" max="2569" width="13.5" style="424" customWidth="1"/>
    <col min="2570" max="2570" width="13.2" style="424" customWidth="1"/>
    <col min="2571" max="2571" width="11.2" style="424" customWidth="1"/>
    <col min="2572" max="2572" width="11.7" style="424" customWidth="1"/>
    <col min="2573" max="2573" width="23.7" style="424" customWidth="1"/>
    <col min="2574" max="2574" width="10.7" style="424" customWidth="1"/>
    <col min="2575" max="2577" width="9.2" style="424" customWidth="1"/>
    <col min="2578" max="2579" width="9" style="424"/>
    <col min="2580" max="2580" width="20.7" style="424" customWidth="1"/>
    <col min="2581" max="2581" width="15.2" style="424" customWidth="1"/>
    <col min="2582" max="2584" width="16.2" style="424" customWidth="1"/>
    <col min="2585" max="2585" width="20.2" style="424" customWidth="1"/>
    <col min="2586" max="2586" width="11" style="424" customWidth="1"/>
    <col min="2587" max="2587" width="31.2" style="424" customWidth="1"/>
    <col min="2588" max="2588" width="17.2" style="424" customWidth="1"/>
    <col min="2589" max="2815" width="9" style="424"/>
    <col min="2816" max="2816" width="4.7" style="424" customWidth="1"/>
    <col min="2817" max="2817" width="13.5" style="424" customWidth="1"/>
    <col min="2818" max="2818" width="11" style="424" customWidth="1"/>
    <col min="2819" max="2819" width="8.7" style="424" customWidth="1"/>
    <col min="2820" max="2820" width="8.2" style="424" customWidth="1"/>
    <col min="2821" max="2821" width="7.2" style="424" customWidth="1"/>
    <col min="2822" max="2822" width="10" style="424" customWidth="1"/>
    <col min="2823" max="2823" width="5" style="424" customWidth="1"/>
    <col min="2824" max="2825" width="13.5" style="424" customWidth="1"/>
    <col min="2826" max="2826" width="13.2" style="424" customWidth="1"/>
    <col min="2827" max="2827" width="11.2" style="424" customWidth="1"/>
    <col min="2828" max="2828" width="11.7" style="424" customWidth="1"/>
    <col min="2829" max="2829" width="23.7" style="424" customWidth="1"/>
    <col min="2830" max="2830" width="10.7" style="424" customWidth="1"/>
    <col min="2831" max="2833" width="9.2" style="424" customWidth="1"/>
    <col min="2834" max="2835" width="9" style="424"/>
    <col min="2836" max="2836" width="20.7" style="424" customWidth="1"/>
    <col min="2837" max="2837" width="15.2" style="424" customWidth="1"/>
    <col min="2838" max="2840" width="16.2" style="424" customWidth="1"/>
    <col min="2841" max="2841" width="20.2" style="424" customWidth="1"/>
    <col min="2842" max="2842" width="11" style="424" customWidth="1"/>
    <col min="2843" max="2843" width="31.2" style="424" customWidth="1"/>
    <col min="2844" max="2844" width="17.2" style="424" customWidth="1"/>
    <col min="2845" max="3071" width="9" style="424"/>
    <col min="3072" max="3072" width="4.7" style="424" customWidth="1"/>
    <col min="3073" max="3073" width="13.5" style="424" customWidth="1"/>
    <col min="3074" max="3074" width="11" style="424" customWidth="1"/>
    <col min="3075" max="3075" width="8.7" style="424" customWidth="1"/>
    <col min="3076" max="3076" width="8.2" style="424" customWidth="1"/>
    <col min="3077" max="3077" width="7.2" style="424" customWidth="1"/>
    <col min="3078" max="3078" width="10" style="424" customWidth="1"/>
    <col min="3079" max="3079" width="5" style="424" customWidth="1"/>
    <col min="3080" max="3081" width="13.5" style="424" customWidth="1"/>
    <col min="3082" max="3082" width="13.2" style="424" customWidth="1"/>
    <col min="3083" max="3083" width="11.2" style="424" customWidth="1"/>
    <col min="3084" max="3084" width="11.7" style="424" customWidth="1"/>
    <col min="3085" max="3085" width="23.7" style="424" customWidth="1"/>
    <col min="3086" max="3086" width="10.7" style="424" customWidth="1"/>
    <col min="3087" max="3089" width="9.2" style="424" customWidth="1"/>
    <col min="3090" max="3091" width="9" style="424"/>
    <col min="3092" max="3092" width="20.7" style="424" customWidth="1"/>
    <col min="3093" max="3093" width="15.2" style="424" customWidth="1"/>
    <col min="3094" max="3096" width="16.2" style="424" customWidth="1"/>
    <col min="3097" max="3097" width="20.2" style="424" customWidth="1"/>
    <col min="3098" max="3098" width="11" style="424" customWidth="1"/>
    <col min="3099" max="3099" width="31.2" style="424" customWidth="1"/>
    <col min="3100" max="3100" width="17.2" style="424" customWidth="1"/>
    <col min="3101" max="3327" width="9" style="424"/>
    <col min="3328" max="3328" width="4.7" style="424" customWidth="1"/>
    <col min="3329" max="3329" width="13.5" style="424" customWidth="1"/>
    <col min="3330" max="3330" width="11" style="424" customWidth="1"/>
    <col min="3331" max="3331" width="8.7" style="424" customWidth="1"/>
    <col min="3332" max="3332" width="8.2" style="424" customWidth="1"/>
    <col min="3333" max="3333" width="7.2" style="424" customWidth="1"/>
    <col min="3334" max="3334" width="10" style="424" customWidth="1"/>
    <col min="3335" max="3335" width="5" style="424" customWidth="1"/>
    <col min="3336" max="3337" width="13.5" style="424" customWidth="1"/>
    <col min="3338" max="3338" width="13.2" style="424" customWidth="1"/>
    <col min="3339" max="3339" width="11.2" style="424" customWidth="1"/>
    <col min="3340" max="3340" width="11.7" style="424" customWidth="1"/>
    <col min="3341" max="3341" width="23.7" style="424" customWidth="1"/>
    <col min="3342" max="3342" width="10.7" style="424" customWidth="1"/>
    <col min="3343" max="3345" width="9.2" style="424" customWidth="1"/>
    <col min="3346" max="3347" width="9" style="424"/>
    <col min="3348" max="3348" width="20.7" style="424" customWidth="1"/>
    <col min="3349" max="3349" width="15.2" style="424" customWidth="1"/>
    <col min="3350" max="3352" width="16.2" style="424" customWidth="1"/>
    <col min="3353" max="3353" width="20.2" style="424" customWidth="1"/>
    <col min="3354" max="3354" width="11" style="424" customWidth="1"/>
    <col min="3355" max="3355" width="31.2" style="424" customWidth="1"/>
    <col min="3356" max="3356" width="17.2" style="424" customWidth="1"/>
    <col min="3357" max="3583" width="9" style="424"/>
    <col min="3584" max="3584" width="4.7" style="424" customWidth="1"/>
    <col min="3585" max="3585" width="13.5" style="424" customWidth="1"/>
    <col min="3586" max="3586" width="11" style="424" customWidth="1"/>
    <col min="3587" max="3587" width="8.7" style="424" customWidth="1"/>
    <col min="3588" max="3588" width="8.2" style="424" customWidth="1"/>
    <col min="3589" max="3589" width="7.2" style="424" customWidth="1"/>
    <col min="3590" max="3590" width="10" style="424" customWidth="1"/>
    <col min="3591" max="3591" width="5" style="424" customWidth="1"/>
    <col min="3592" max="3593" width="13.5" style="424" customWidth="1"/>
    <col min="3594" max="3594" width="13.2" style="424" customWidth="1"/>
    <col min="3595" max="3595" width="11.2" style="424" customWidth="1"/>
    <col min="3596" max="3596" width="11.7" style="424" customWidth="1"/>
    <col min="3597" max="3597" width="23.7" style="424" customWidth="1"/>
    <col min="3598" max="3598" width="10.7" style="424" customWidth="1"/>
    <col min="3599" max="3601" width="9.2" style="424" customWidth="1"/>
    <col min="3602" max="3603" width="9" style="424"/>
    <col min="3604" max="3604" width="20.7" style="424" customWidth="1"/>
    <col min="3605" max="3605" width="15.2" style="424" customWidth="1"/>
    <col min="3606" max="3608" width="16.2" style="424" customWidth="1"/>
    <col min="3609" max="3609" width="20.2" style="424" customWidth="1"/>
    <col min="3610" max="3610" width="11" style="424" customWidth="1"/>
    <col min="3611" max="3611" width="31.2" style="424" customWidth="1"/>
    <col min="3612" max="3612" width="17.2" style="424" customWidth="1"/>
    <col min="3613" max="3839" width="9" style="424"/>
    <col min="3840" max="3840" width="4.7" style="424" customWidth="1"/>
    <col min="3841" max="3841" width="13.5" style="424" customWidth="1"/>
    <col min="3842" max="3842" width="11" style="424" customWidth="1"/>
    <col min="3843" max="3843" width="8.7" style="424" customWidth="1"/>
    <col min="3844" max="3844" width="8.2" style="424" customWidth="1"/>
    <col min="3845" max="3845" width="7.2" style="424" customWidth="1"/>
    <col min="3846" max="3846" width="10" style="424" customWidth="1"/>
    <col min="3847" max="3847" width="5" style="424" customWidth="1"/>
    <col min="3848" max="3849" width="13.5" style="424" customWidth="1"/>
    <col min="3850" max="3850" width="13.2" style="424" customWidth="1"/>
    <col min="3851" max="3851" width="11.2" style="424" customWidth="1"/>
    <col min="3852" max="3852" width="11.7" style="424" customWidth="1"/>
    <col min="3853" max="3853" width="23.7" style="424" customWidth="1"/>
    <col min="3854" max="3854" width="10.7" style="424" customWidth="1"/>
    <col min="3855" max="3857" width="9.2" style="424" customWidth="1"/>
    <col min="3858" max="3859" width="9" style="424"/>
    <col min="3860" max="3860" width="20.7" style="424" customWidth="1"/>
    <col min="3861" max="3861" width="15.2" style="424" customWidth="1"/>
    <col min="3862" max="3864" width="16.2" style="424" customWidth="1"/>
    <col min="3865" max="3865" width="20.2" style="424" customWidth="1"/>
    <col min="3866" max="3866" width="11" style="424" customWidth="1"/>
    <col min="3867" max="3867" width="31.2" style="424" customWidth="1"/>
    <col min="3868" max="3868" width="17.2" style="424" customWidth="1"/>
    <col min="3869" max="4095" width="9" style="424"/>
    <col min="4096" max="4096" width="4.7" style="424" customWidth="1"/>
    <col min="4097" max="4097" width="13.5" style="424" customWidth="1"/>
    <col min="4098" max="4098" width="11" style="424" customWidth="1"/>
    <col min="4099" max="4099" width="8.7" style="424" customWidth="1"/>
    <col min="4100" max="4100" width="8.2" style="424" customWidth="1"/>
    <col min="4101" max="4101" width="7.2" style="424" customWidth="1"/>
    <col min="4102" max="4102" width="10" style="424" customWidth="1"/>
    <col min="4103" max="4103" width="5" style="424" customWidth="1"/>
    <col min="4104" max="4105" width="13.5" style="424" customWidth="1"/>
    <col min="4106" max="4106" width="13.2" style="424" customWidth="1"/>
    <col min="4107" max="4107" width="11.2" style="424" customWidth="1"/>
    <col min="4108" max="4108" width="11.7" style="424" customWidth="1"/>
    <col min="4109" max="4109" width="23.7" style="424" customWidth="1"/>
    <col min="4110" max="4110" width="10.7" style="424" customWidth="1"/>
    <col min="4111" max="4113" width="9.2" style="424" customWidth="1"/>
    <col min="4114" max="4115" width="9" style="424"/>
    <col min="4116" max="4116" width="20.7" style="424" customWidth="1"/>
    <col min="4117" max="4117" width="15.2" style="424" customWidth="1"/>
    <col min="4118" max="4120" width="16.2" style="424" customWidth="1"/>
    <col min="4121" max="4121" width="20.2" style="424" customWidth="1"/>
    <col min="4122" max="4122" width="11" style="424" customWidth="1"/>
    <col min="4123" max="4123" width="31.2" style="424" customWidth="1"/>
    <col min="4124" max="4124" width="17.2" style="424" customWidth="1"/>
    <col min="4125" max="4351" width="9" style="424"/>
    <col min="4352" max="4352" width="4.7" style="424" customWidth="1"/>
    <col min="4353" max="4353" width="13.5" style="424" customWidth="1"/>
    <col min="4354" max="4354" width="11" style="424" customWidth="1"/>
    <col min="4355" max="4355" width="8.7" style="424" customWidth="1"/>
    <col min="4356" max="4356" width="8.2" style="424" customWidth="1"/>
    <col min="4357" max="4357" width="7.2" style="424" customWidth="1"/>
    <col min="4358" max="4358" width="10" style="424" customWidth="1"/>
    <col min="4359" max="4359" width="5" style="424" customWidth="1"/>
    <col min="4360" max="4361" width="13.5" style="424" customWidth="1"/>
    <col min="4362" max="4362" width="13.2" style="424" customWidth="1"/>
    <col min="4363" max="4363" width="11.2" style="424" customWidth="1"/>
    <col min="4364" max="4364" width="11.7" style="424" customWidth="1"/>
    <col min="4365" max="4365" width="23.7" style="424" customWidth="1"/>
    <col min="4366" max="4366" width="10.7" style="424" customWidth="1"/>
    <col min="4367" max="4369" width="9.2" style="424" customWidth="1"/>
    <col min="4370" max="4371" width="9" style="424"/>
    <col min="4372" max="4372" width="20.7" style="424" customWidth="1"/>
    <col min="4373" max="4373" width="15.2" style="424" customWidth="1"/>
    <col min="4374" max="4376" width="16.2" style="424" customWidth="1"/>
    <col min="4377" max="4377" width="20.2" style="424" customWidth="1"/>
    <col min="4378" max="4378" width="11" style="424" customWidth="1"/>
    <col min="4379" max="4379" width="31.2" style="424" customWidth="1"/>
    <col min="4380" max="4380" width="17.2" style="424" customWidth="1"/>
    <col min="4381" max="4607" width="9" style="424"/>
    <col min="4608" max="4608" width="4.7" style="424" customWidth="1"/>
    <col min="4609" max="4609" width="13.5" style="424" customWidth="1"/>
    <col min="4610" max="4610" width="11" style="424" customWidth="1"/>
    <col min="4611" max="4611" width="8.7" style="424" customWidth="1"/>
    <col min="4612" max="4612" width="8.2" style="424" customWidth="1"/>
    <col min="4613" max="4613" width="7.2" style="424" customWidth="1"/>
    <col min="4614" max="4614" width="10" style="424" customWidth="1"/>
    <col min="4615" max="4615" width="5" style="424" customWidth="1"/>
    <col min="4616" max="4617" width="13.5" style="424" customWidth="1"/>
    <col min="4618" max="4618" width="13.2" style="424" customWidth="1"/>
    <col min="4619" max="4619" width="11.2" style="424" customWidth="1"/>
    <col min="4620" max="4620" width="11.7" style="424" customWidth="1"/>
    <col min="4621" max="4621" width="23.7" style="424" customWidth="1"/>
    <col min="4622" max="4622" width="10.7" style="424" customWidth="1"/>
    <col min="4623" max="4625" width="9.2" style="424" customWidth="1"/>
    <col min="4626" max="4627" width="9" style="424"/>
    <col min="4628" max="4628" width="20.7" style="424" customWidth="1"/>
    <col min="4629" max="4629" width="15.2" style="424" customWidth="1"/>
    <col min="4630" max="4632" width="16.2" style="424" customWidth="1"/>
    <col min="4633" max="4633" width="20.2" style="424" customWidth="1"/>
    <col min="4634" max="4634" width="11" style="424" customWidth="1"/>
    <col min="4635" max="4635" width="31.2" style="424" customWidth="1"/>
    <col min="4636" max="4636" width="17.2" style="424" customWidth="1"/>
    <col min="4637" max="4863" width="9" style="424"/>
    <col min="4864" max="4864" width="4.7" style="424" customWidth="1"/>
    <col min="4865" max="4865" width="13.5" style="424" customWidth="1"/>
    <col min="4866" max="4866" width="11" style="424" customWidth="1"/>
    <col min="4867" max="4867" width="8.7" style="424" customWidth="1"/>
    <col min="4868" max="4868" width="8.2" style="424" customWidth="1"/>
    <col min="4869" max="4869" width="7.2" style="424" customWidth="1"/>
    <col min="4870" max="4870" width="10" style="424" customWidth="1"/>
    <col min="4871" max="4871" width="5" style="424" customWidth="1"/>
    <col min="4872" max="4873" width="13.5" style="424" customWidth="1"/>
    <col min="4874" max="4874" width="13.2" style="424" customWidth="1"/>
    <col min="4875" max="4875" width="11.2" style="424" customWidth="1"/>
    <col min="4876" max="4876" width="11.7" style="424" customWidth="1"/>
    <col min="4877" max="4877" width="23.7" style="424" customWidth="1"/>
    <col min="4878" max="4878" width="10.7" style="424" customWidth="1"/>
    <col min="4879" max="4881" width="9.2" style="424" customWidth="1"/>
    <col min="4882" max="4883" width="9" style="424"/>
    <col min="4884" max="4884" width="20.7" style="424" customWidth="1"/>
    <col min="4885" max="4885" width="15.2" style="424" customWidth="1"/>
    <col min="4886" max="4888" width="16.2" style="424" customWidth="1"/>
    <col min="4889" max="4889" width="20.2" style="424" customWidth="1"/>
    <col min="4890" max="4890" width="11" style="424" customWidth="1"/>
    <col min="4891" max="4891" width="31.2" style="424" customWidth="1"/>
    <col min="4892" max="4892" width="17.2" style="424" customWidth="1"/>
    <col min="4893" max="5119" width="9" style="424"/>
    <col min="5120" max="5120" width="4.7" style="424" customWidth="1"/>
    <col min="5121" max="5121" width="13.5" style="424" customWidth="1"/>
    <col min="5122" max="5122" width="11" style="424" customWidth="1"/>
    <col min="5123" max="5123" width="8.7" style="424" customWidth="1"/>
    <col min="5124" max="5124" width="8.2" style="424" customWidth="1"/>
    <col min="5125" max="5125" width="7.2" style="424" customWidth="1"/>
    <col min="5126" max="5126" width="10" style="424" customWidth="1"/>
    <col min="5127" max="5127" width="5" style="424" customWidth="1"/>
    <col min="5128" max="5129" width="13.5" style="424" customWidth="1"/>
    <col min="5130" max="5130" width="13.2" style="424" customWidth="1"/>
    <col min="5131" max="5131" width="11.2" style="424" customWidth="1"/>
    <col min="5132" max="5132" width="11.7" style="424" customWidth="1"/>
    <col min="5133" max="5133" width="23.7" style="424" customWidth="1"/>
    <col min="5134" max="5134" width="10.7" style="424" customWidth="1"/>
    <col min="5135" max="5137" width="9.2" style="424" customWidth="1"/>
    <col min="5138" max="5139" width="9" style="424"/>
    <col min="5140" max="5140" width="20.7" style="424" customWidth="1"/>
    <col min="5141" max="5141" width="15.2" style="424" customWidth="1"/>
    <col min="5142" max="5144" width="16.2" style="424" customWidth="1"/>
    <col min="5145" max="5145" width="20.2" style="424" customWidth="1"/>
    <col min="5146" max="5146" width="11" style="424" customWidth="1"/>
    <col min="5147" max="5147" width="31.2" style="424" customWidth="1"/>
    <col min="5148" max="5148" width="17.2" style="424" customWidth="1"/>
    <col min="5149" max="5375" width="9" style="424"/>
    <col min="5376" max="5376" width="4.7" style="424" customWidth="1"/>
    <col min="5377" max="5377" width="13.5" style="424" customWidth="1"/>
    <col min="5378" max="5378" width="11" style="424" customWidth="1"/>
    <col min="5379" max="5379" width="8.7" style="424" customWidth="1"/>
    <col min="5380" max="5380" width="8.2" style="424" customWidth="1"/>
    <col min="5381" max="5381" width="7.2" style="424" customWidth="1"/>
    <col min="5382" max="5382" width="10" style="424" customWidth="1"/>
    <col min="5383" max="5383" width="5" style="424" customWidth="1"/>
    <col min="5384" max="5385" width="13.5" style="424" customWidth="1"/>
    <col min="5386" max="5386" width="13.2" style="424" customWidth="1"/>
    <col min="5387" max="5387" width="11.2" style="424" customWidth="1"/>
    <col min="5388" max="5388" width="11.7" style="424" customWidth="1"/>
    <col min="5389" max="5389" width="23.7" style="424" customWidth="1"/>
    <col min="5390" max="5390" width="10.7" style="424" customWidth="1"/>
    <col min="5391" max="5393" width="9.2" style="424" customWidth="1"/>
    <col min="5394" max="5395" width="9" style="424"/>
    <col min="5396" max="5396" width="20.7" style="424" customWidth="1"/>
    <col min="5397" max="5397" width="15.2" style="424" customWidth="1"/>
    <col min="5398" max="5400" width="16.2" style="424" customWidth="1"/>
    <col min="5401" max="5401" width="20.2" style="424" customWidth="1"/>
    <col min="5402" max="5402" width="11" style="424" customWidth="1"/>
    <col min="5403" max="5403" width="31.2" style="424" customWidth="1"/>
    <col min="5404" max="5404" width="17.2" style="424" customWidth="1"/>
    <col min="5405" max="5631" width="9" style="424"/>
    <col min="5632" max="5632" width="4.7" style="424" customWidth="1"/>
    <col min="5633" max="5633" width="13.5" style="424" customWidth="1"/>
    <col min="5634" max="5634" width="11" style="424" customWidth="1"/>
    <col min="5635" max="5635" width="8.7" style="424" customWidth="1"/>
    <col min="5636" max="5636" width="8.2" style="424" customWidth="1"/>
    <col min="5637" max="5637" width="7.2" style="424" customWidth="1"/>
    <col min="5638" max="5638" width="10" style="424" customWidth="1"/>
    <col min="5639" max="5639" width="5" style="424" customWidth="1"/>
    <col min="5640" max="5641" width="13.5" style="424" customWidth="1"/>
    <col min="5642" max="5642" width="13.2" style="424" customWidth="1"/>
    <col min="5643" max="5643" width="11.2" style="424" customWidth="1"/>
    <col min="5644" max="5644" width="11.7" style="424" customWidth="1"/>
    <col min="5645" max="5645" width="23.7" style="424" customWidth="1"/>
    <col min="5646" max="5646" width="10.7" style="424" customWidth="1"/>
    <col min="5647" max="5649" width="9.2" style="424" customWidth="1"/>
    <col min="5650" max="5651" width="9" style="424"/>
    <col min="5652" max="5652" width="20.7" style="424" customWidth="1"/>
    <col min="5653" max="5653" width="15.2" style="424" customWidth="1"/>
    <col min="5654" max="5656" width="16.2" style="424" customWidth="1"/>
    <col min="5657" max="5657" width="20.2" style="424" customWidth="1"/>
    <col min="5658" max="5658" width="11" style="424" customWidth="1"/>
    <col min="5659" max="5659" width="31.2" style="424" customWidth="1"/>
    <col min="5660" max="5660" width="17.2" style="424" customWidth="1"/>
    <col min="5661" max="5887" width="9" style="424"/>
    <col min="5888" max="5888" width="4.7" style="424" customWidth="1"/>
    <col min="5889" max="5889" width="13.5" style="424" customWidth="1"/>
    <col min="5890" max="5890" width="11" style="424" customWidth="1"/>
    <col min="5891" max="5891" width="8.7" style="424" customWidth="1"/>
    <col min="5892" max="5892" width="8.2" style="424" customWidth="1"/>
    <col min="5893" max="5893" width="7.2" style="424" customWidth="1"/>
    <col min="5894" max="5894" width="10" style="424" customWidth="1"/>
    <col min="5895" max="5895" width="5" style="424" customWidth="1"/>
    <col min="5896" max="5897" width="13.5" style="424" customWidth="1"/>
    <col min="5898" max="5898" width="13.2" style="424" customWidth="1"/>
    <col min="5899" max="5899" width="11.2" style="424" customWidth="1"/>
    <col min="5900" max="5900" width="11.7" style="424" customWidth="1"/>
    <col min="5901" max="5901" width="23.7" style="424" customWidth="1"/>
    <col min="5902" max="5902" width="10.7" style="424" customWidth="1"/>
    <col min="5903" max="5905" width="9.2" style="424" customWidth="1"/>
    <col min="5906" max="5907" width="9" style="424"/>
    <col min="5908" max="5908" width="20.7" style="424" customWidth="1"/>
    <col min="5909" max="5909" width="15.2" style="424" customWidth="1"/>
    <col min="5910" max="5912" width="16.2" style="424" customWidth="1"/>
    <col min="5913" max="5913" width="20.2" style="424" customWidth="1"/>
    <col min="5914" max="5914" width="11" style="424" customWidth="1"/>
    <col min="5915" max="5915" width="31.2" style="424" customWidth="1"/>
    <col min="5916" max="5916" width="17.2" style="424" customWidth="1"/>
    <col min="5917" max="6143" width="9" style="424"/>
    <col min="6144" max="6144" width="4.7" style="424" customWidth="1"/>
    <col min="6145" max="6145" width="13.5" style="424" customWidth="1"/>
    <col min="6146" max="6146" width="11" style="424" customWidth="1"/>
    <col min="6147" max="6147" width="8.7" style="424" customWidth="1"/>
    <col min="6148" max="6148" width="8.2" style="424" customWidth="1"/>
    <col min="6149" max="6149" width="7.2" style="424" customWidth="1"/>
    <col min="6150" max="6150" width="10" style="424" customWidth="1"/>
    <col min="6151" max="6151" width="5" style="424" customWidth="1"/>
    <col min="6152" max="6153" width="13.5" style="424" customWidth="1"/>
    <col min="6154" max="6154" width="13.2" style="424" customWidth="1"/>
    <col min="6155" max="6155" width="11.2" style="424" customWidth="1"/>
    <col min="6156" max="6156" width="11.7" style="424" customWidth="1"/>
    <col min="6157" max="6157" width="23.7" style="424" customWidth="1"/>
    <col min="6158" max="6158" width="10.7" style="424" customWidth="1"/>
    <col min="6159" max="6161" width="9.2" style="424" customWidth="1"/>
    <col min="6162" max="6163" width="9" style="424"/>
    <col min="6164" max="6164" width="20.7" style="424" customWidth="1"/>
    <col min="6165" max="6165" width="15.2" style="424" customWidth="1"/>
    <col min="6166" max="6168" width="16.2" style="424" customWidth="1"/>
    <col min="6169" max="6169" width="20.2" style="424" customWidth="1"/>
    <col min="6170" max="6170" width="11" style="424" customWidth="1"/>
    <col min="6171" max="6171" width="31.2" style="424" customWidth="1"/>
    <col min="6172" max="6172" width="17.2" style="424" customWidth="1"/>
    <col min="6173" max="6399" width="9" style="424"/>
    <col min="6400" max="6400" width="4.7" style="424" customWidth="1"/>
    <col min="6401" max="6401" width="13.5" style="424" customWidth="1"/>
    <col min="6402" max="6402" width="11" style="424" customWidth="1"/>
    <col min="6403" max="6403" width="8.7" style="424" customWidth="1"/>
    <col min="6404" max="6404" width="8.2" style="424" customWidth="1"/>
    <col min="6405" max="6405" width="7.2" style="424" customWidth="1"/>
    <col min="6406" max="6406" width="10" style="424" customWidth="1"/>
    <col min="6407" max="6407" width="5" style="424" customWidth="1"/>
    <col min="6408" max="6409" width="13.5" style="424" customWidth="1"/>
    <col min="6410" max="6410" width="13.2" style="424" customWidth="1"/>
    <col min="6411" max="6411" width="11.2" style="424" customWidth="1"/>
    <col min="6412" max="6412" width="11.7" style="424" customWidth="1"/>
    <col min="6413" max="6413" width="23.7" style="424" customWidth="1"/>
    <col min="6414" max="6414" width="10.7" style="424" customWidth="1"/>
    <col min="6415" max="6417" width="9.2" style="424" customWidth="1"/>
    <col min="6418" max="6419" width="9" style="424"/>
    <col min="6420" max="6420" width="20.7" style="424" customWidth="1"/>
    <col min="6421" max="6421" width="15.2" style="424" customWidth="1"/>
    <col min="6422" max="6424" width="16.2" style="424" customWidth="1"/>
    <col min="6425" max="6425" width="20.2" style="424" customWidth="1"/>
    <col min="6426" max="6426" width="11" style="424" customWidth="1"/>
    <col min="6427" max="6427" width="31.2" style="424" customWidth="1"/>
    <col min="6428" max="6428" width="17.2" style="424" customWidth="1"/>
    <col min="6429" max="6655" width="9" style="424"/>
    <col min="6656" max="6656" width="4.7" style="424" customWidth="1"/>
    <col min="6657" max="6657" width="13.5" style="424" customWidth="1"/>
    <col min="6658" max="6658" width="11" style="424" customWidth="1"/>
    <col min="6659" max="6659" width="8.7" style="424" customWidth="1"/>
    <col min="6660" max="6660" width="8.2" style="424" customWidth="1"/>
    <col min="6661" max="6661" width="7.2" style="424" customWidth="1"/>
    <col min="6662" max="6662" width="10" style="424" customWidth="1"/>
    <col min="6663" max="6663" width="5" style="424" customWidth="1"/>
    <col min="6664" max="6665" width="13.5" style="424" customWidth="1"/>
    <col min="6666" max="6666" width="13.2" style="424" customWidth="1"/>
    <col min="6667" max="6667" width="11.2" style="424" customWidth="1"/>
    <col min="6668" max="6668" width="11.7" style="424" customWidth="1"/>
    <col min="6669" max="6669" width="23.7" style="424" customWidth="1"/>
    <col min="6670" max="6670" width="10.7" style="424" customWidth="1"/>
    <col min="6671" max="6673" width="9.2" style="424" customWidth="1"/>
    <col min="6674" max="6675" width="9" style="424"/>
    <col min="6676" max="6676" width="20.7" style="424" customWidth="1"/>
    <col min="6677" max="6677" width="15.2" style="424" customWidth="1"/>
    <col min="6678" max="6680" width="16.2" style="424" customWidth="1"/>
    <col min="6681" max="6681" width="20.2" style="424" customWidth="1"/>
    <col min="6682" max="6682" width="11" style="424" customWidth="1"/>
    <col min="6683" max="6683" width="31.2" style="424" customWidth="1"/>
    <col min="6684" max="6684" width="17.2" style="424" customWidth="1"/>
    <col min="6685" max="6911" width="9" style="424"/>
    <col min="6912" max="6912" width="4.7" style="424" customWidth="1"/>
    <col min="6913" max="6913" width="13.5" style="424" customWidth="1"/>
    <col min="6914" max="6914" width="11" style="424" customWidth="1"/>
    <col min="6915" max="6915" width="8.7" style="424" customWidth="1"/>
    <col min="6916" max="6916" width="8.2" style="424" customWidth="1"/>
    <col min="6917" max="6917" width="7.2" style="424" customWidth="1"/>
    <col min="6918" max="6918" width="10" style="424" customWidth="1"/>
    <col min="6919" max="6919" width="5" style="424" customWidth="1"/>
    <col min="6920" max="6921" width="13.5" style="424" customWidth="1"/>
    <col min="6922" max="6922" width="13.2" style="424" customWidth="1"/>
    <col min="6923" max="6923" width="11.2" style="424" customWidth="1"/>
    <col min="6924" max="6924" width="11.7" style="424" customWidth="1"/>
    <col min="6925" max="6925" width="23.7" style="424" customWidth="1"/>
    <col min="6926" max="6926" width="10.7" style="424" customWidth="1"/>
    <col min="6927" max="6929" width="9.2" style="424" customWidth="1"/>
    <col min="6930" max="6931" width="9" style="424"/>
    <col min="6932" max="6932" width="20.7" style="424" customWidth="1"/>
    <col min="6933" max="6933" width="15.2" style="424" customWidth="1"/>
    <col min="6934" max="6936" width="16.2" style="424" customWidth="1"/>
    <col min="6937" max="6937" width="20.2" style="424" customWidth="1"/>
    <col min="6938" max="6938" width="11" style="424" customWidth="1"/>
    <col min="6939" max="6939" width="31.2" style="424" customWidth="1"/>
    <col min="6940" max="6940" width="17.2" style="424" customWidth="1"/>
    <col min="6941" max="7167" width="9" style="424"/>
    <col min="7168" max="7168" width="4.7" style="424" customWidth="1"/>
    <col min="7169" max="7169" width="13.5" style="424" customWidth="1"/>
    <col min="7170" max="7170" width="11" style="424" customWidth="1"/>
    <col min="7171" max="7171" width="8.7" style="424" customWidth="1"/>
    <col min="7172" max="7172" width="8.2" style="424" customWidth="1"/>
    <col min="7173" max="7173" width="7.2" style="424" customWidth="1"/>
    <col min="7174" max="7174" width="10" style="424" customWidth="1"/>
    <col min="7175" max="7175" width="5" style="424" customWidth="1"/>
    <col min="7176" max="7177" width="13.5" style="424" customWidth="1"/>
    <col min="7178" max="7178" width="13.2" style="424" customWidth="1"/>
    <col min="7179" max="7179" width="11.2" style="424" customWidth="1"/>
    <col min="7180" max="7180" width="11.7" style="424" customWidth="1"/>
    <col min="7181" max="7181" width="23.7" style="424" customWidth="1"/>
    <col min="7182" max="7182" width="10.7" style="424" customWidth="1"/>
    <col min="7183" max="7185" width="9.2" style="424" customWidth="1"/>
    <col min="7186" max="7187" width="9" style="424"/>
    <col min="7188" max="7188" width="20.7" style="424" customWidth="1"/>
    <col min="7189" max="7189" width="15.2" style="424" customWidth="1"/>
    <col min="7190" max="7192" width="16.2" style="424" customWidth="1"/>
    <col min="7193" max="7193" width="20.2" style="424" customWidth="1"/>
    <col min="7194" max="7194" width="11" style="424" customWidth="1"/>
    <col min="7195" max="7195" width="31.2" style="424" customWidth="1"/>
    <col min="7196" max="7196" width="17.2" style="424" customWidth="1"/>
    <col min="7197" max="7423" width="9" style="424"/>
    <col min="7424" max="7424" width="4.7" style="424" customWidth="1"/>
    <col min="7425" max="7425" width="13.5" style="424" customWidth="1"/>
    <col min="7426" max="7426" width="11" style="424" customWidth="1"/>
    <col min="7427" max="7427" width="8.7" style="424" customWidth="1"/>
    <col min="7428" max="7428" width="8.2" style="424" customWidth="1"/>
    <col min="7429" max="7429" width="7.2" style="424" customWidth="1"/>
    <col min="7430" max="7430" width="10" style="424" customWidth="1"/>
    <col min="7431" max="7431" width="5" style="424" customWidth="1"/>
    <col min="7432" max="7433" width="13.5" style="424" customWidth="1"/>
    <col min="7434" max="7434" width="13.2" style="424" customWidth="1"/>
    <col min="7435" max="7435" width="11.2" style="424" customWidth="1"/>
    <col min="7436" max="7436" width="11.7" style="424" customWidth="1"/>
    <col min="7437" max="7437" width="23.7" style="424" customWidth="1"/>
    <col min="7438" max="7438" width="10.7" style="424" customWidth="1"/>
    <col min="7439" max="7441" width="9.2" style="424" customWidth="1"/>
    <col min="7442" max="7443" width="9" style="424"/>
    <col min="7444" max="7444" width="20.7" style="424" customWidth="1"/>
    <col min="7445" max="7445" width="15.2" style="424" customWidth="1"/>
    <col min="7446" max="7448" width="16.2" style="424" customWidth="1"/>
    <col min="7449" max="7449" width="20.2" style="424" customWidth="1"/>
    <col min="7450" max="7450" width="11" style="424" customWidth="1"/>
    <col min="7451" max="7451" width="31.2" style="424" customWidth="1"/>
    <col min="7452" max="7452" width="17.2" style="424" customWidth="1"/>
    <col min="7453" max="7679" width="9" style="424"/>
    <col min="7680" max="7680" width="4.7" style="424" customWidth="1"/>
    <col min="7681" max="7681" width="13.5" style="424" customWidth="1"/>
    <col min="7682" max="7682" width="11" style="424" customWidth="1"/>
    <col min="7683" max="7683" width="8.7" style="424" customWidth="1"/>
    <col min="7684" max="7684" width="8.2" style="424" customWidth="1"/>
    <col min="7685" max="7685" width="7.2" style="424" customWidth="1"/>
    <col min="7686" max="7686" width="10" style="424" customWidth="1"/>
    <col min="7687" max="7687" width="5" style="424" customWidth="1"/>
    <col min="7688" max="7689" width="13.5" style="424" customWidth="1"/>
    <col min="7690" max="7690" width="13.2" style="424" customWidth="1"/>
    <col min="7691" max="7691" width="11.2" style="424" customWidth="1"/>
    <col min="7692" max="7692" width="11.7" style="424" customWidth="1"/>
    <col min="7693" max="7693" width="23.7" style="424" customWidth="1"/>
    <col min="7694" max="7694" width="10.7" style="424" customWidth="1"/>
    <col min="7695" max="7697" width="9.2" style="424" customWidth="1"/>
    <col min="7698" max="7699" width="9" style="424"/>
    <col min="7700" max="7700" width="20.7" style="424" customWidth="1"/>
    <col min="7701" max="7701" width="15.2" style="424" customWidth="1"/>
    <col min="7702" max="7704" width="16.2" style="424" customWidth="1"/>
    <col min="7705" max="7705" width="20.2" style="424" customWidth="1"/>
    <col min="7706" max="7706" width="11" style="424" customWidth="1"/>
    <col min="7707" max="7707" width="31.2" style="424" customWidth="1"/>
    <col min="7708" max="7708" width="17.2" style="424" customWidth="1"/>
    <col min="7709" max="7935" width="9" style="424"/>
    <col min="7936" max="7936" width="4.7" style="424" customWidth="1"/>
    <col min="7937" max="7937" width="13.5" style="424" customWidth="1"/>
    <col min="7938" max="7938" width="11" style="424" customWidth="1"/>
    <col min="7939" max="7939" width="8.7" style="424" customWidth="1"/>
    <col min="7940" max="7940" width="8.2" style="424" customWidth="1"/>
    <col min="7941" max="7941" width="7.2" style="424" customWidth="1"/>
    <col min="7942" max="7942" width="10" style="424" customWidth="1"/>
    <col min="7943" max="7943" width="5" style="424" customWidth="1"/>
    <col min="7944" max="7945" width="13.5" style="424" customWidth="1"/>
    <col min="7946" max="7946" width="13.2" style="424" customWidth="1"/>
    <col min="7947" max="7947" width="11.2" style="424" customWidth="1"/>
    <col min="7948" max="7948" width="11.7" style="424" customWidth="1"/>
    <col min="7949" max="7949" width="23.7" style="424" customWidth="1"/>
    <col min="7950" max="7950" width="10.7" style="424" customWidth="1"/>
    <col min="7951" max="7953" width="9.2" style="424" customWidth="1"/>
    <col min="7954" max="7955" width="9" style="424"/>
    <col min="7956" max="7956" width="20.7" style="424" customWidth="1"/>
    <col min="7957" max="7957" width="15.2" style="424" customWidth="1"/>
    <col min="7958" max="7960" width="16.2" style="424" customWidth="1"/>
    <col min="7961" max="7961" width="20.2" style="424" customWidth="1"/>
    <col min="7962" max="7962" width="11" style="424" customWidth="1"/>
    <col min="7963" max="7963" width="31.2" style="424" customWidth="1"/>
    <col min="7964" max="7964" width="17.2" style="424" customWidth="1"/>
    <col min="7965" max="8191" width="9" style="424"/>
    <col min="8192" max="8192" width="4.7" style="424" customWidth="1"/>
    <col min="8193" max="8193" width="13.5" style="424" customWidth="1"/>
    <col min="8194" max="8194" width="11" style="424" customWidth="1"/>
    <col min="8195" max="8195" width="8.7" style="424" customWidth="1"/>
    <col min="8196" max="8196" width="8.2" style="424" customWidth="1"/>
    <col min="8197" max="8197" width="7.2" style="424" customWidth="1"/>
    <col min="8198" max="8198" width="10" style="424" customWidth="1"/>
    <col min="8199" max="8199" width="5" style="424" customWidth="1"/>
    <col min="8200" max="8201" width="13.5" style="424" customWidth="1"/>
    <col min="8202" max="8202" width="13.2" style="424" customWidth="1"/>
    <col min="8203" max="8203" width="11.2" style="424" customWidth="1"/>
    <col min="8204" max="8204" width="11.7" style="424" customWidth="1"/>
    <col min="8205" max="8205" width="23.7" style="424" customWidth="1"/>
    <col min="8206" max="8206" width="10.7" style="424" customWidth="1"/>
    <col min="8207" max="8209" width="9.2" style="424" customWidth="1"/>
    <col min="8210" max="8211" width="9" style="424"/>
    <col min="8212" max="8212" width="20.7" style="424" customWidth="1"/>
    <col min="8213" max="8213" width="15.2" style="424" customWidth="1"/>
    <col min="8214" max="8216" width="16.2" style="424" customWidth="1"/>
    <col min="8217" max="8217" width="20.2" style="424" customWidth="1"/>
    <col min="8218" max="8218" width="11" style="424" customWidth="1"/>
    <col min="8219" max="8219" width="31.2" style="424" customWidth="1"/>
    <col min="8220" max="8220" width="17.2" style="424" customWidth="1"/>
    <col min="8221" max="8447" width="9" style="424"/>
    <col min="8448" max="8448" width="4.7" style="424" customWidth="1"/>
    <col min="8449" max="8449" width="13.5" style="424" customWidth="1"/>
    <col min="8450" max="8450" width="11" style="424" customWidth="1"/>
    <col min="8451" max="8451" width="8.7" style="424" customWidth="1"/>
    <col min="8452" max="8452" width="8.2" style="424" customWidth="1"/>
    <col min="8453" max="8453" width="7.2" style="424" customWidth="1"/>
    <col min="8454" max="8454" width="10" style="424" customWidth="1"/>
    <col min="8455" max="8455" width="5" style="424" customWidth="1"/>
    <col min="8456" max="8457" width="13.5" style="424" customWidth="1"/>
    <col min="8458" max="8458" width="13.2" style="424" customWidth="1"/>
    <col min="8459" max="8459" width="11.2" style="424" customWidth="1"/>
    <col min="8460" max="8460" width="11.7" style="424" customWidth="1"/>
    <col min="8461" max="8461" width="23.7" style="424" customWidth="1"/>
    <col min="8462" max="8462" width="10.7" style="424" customWidth="1"/>
    <col min="8463" max="8465" width="9.2" style="424" customWidth="1"/>
    <col min="8466" max="8467" width="9" style="424"/>
    <col min="8468" max="8468" width="20.7" style="424" customWidth="1"/>
    <col min="8469" max="8469" width="15.2" style="424" customWidth="1"/>
    <col min="8470" max="8472" width="16.2" style="424" customWidth="1"/>
    <col min="8473" max="8473" width="20.2" style="424" customWidth="1"/>
    <col min="8474" max="8474" width="11" style="424" customWidth="1"/>
    <col min="8475" max="8475" width="31.2" style="424" customWidth="1"/>
    <col min="8476" max="8476" width="17.2" style="424" customWidth="1"/>
    <col min="8477" max="8703" width="9" style="424"/>
    <col min="8704" max="8704" width="4.7" style="424" customWidth="1"/>
    <col min="8705" max="8705" width="13.5" style="424" customWidth="1"/>
    <col min="8706" max="8706" width="11" style="424" customWidth="1"/>
    <col min="8707" max="8707" width="8.7" style="424" customWidth="1"/>
    <col min="8708" max="8708" width="8.2" style="424" customWidth="1"/>
    <col min="8709" max="8709" width="7.2" style="424" customWidth="1"/>
    <col min="8710" max="8710" width="10" style="424" customWidth="1"/>
    <col min="8711" max="8711" width="5" style="424" customWidth="1"/>
    <col min="8712" max="8713" width="13.5" style="424" customWidth="1"/>
    <col min="8714" max="8714" width="13.2" style="424" customWidth="1"/>
    <col min="8715" max="8715" width="11.2" style="424" customWidth="1"/>
    <col min="8716" max="8716" width="11.7" style="424" customWidth="1"/>
    <col min="8717" max="8717" width="23.7" style="424" customWidth="1"/>
    <col min="8718" max="8718" width="10.7" style="424" customWidth="1"/>
    <col min="8719" max="8721" width="9.2" style="424" customWidth="1"/>
    <col min="8722" max="8723" width="9" style="424"/>
    <col min="8724" max="8724" width="20.7" style="424" customWidth="1"/>
    <col min="8725" max="8725" width="15.2" style="424" customWidth="1"/>
    <col min="8726" max="8728" width="16.2" style="424" customWidth="1"/>
    <col min="8729" max="8729" width="20.2" style="424" customWidth="1"/>
    <col min="8730" max="8730" width="11" style="424" customWidth="1"/>
    <col min="8731" max="8731" width="31.2" style="424" customWidth="1"/>
    <col min="8732" max="8732" width="17.2" style="424" customWidth="1"/>
    <col min="8733" max="8959" width="9" style="424"/>
    <col min="8960" max="8960" width="4.7" style="424" customWidth="1"/>
    <col min="8961" max="8961" width="13.5" style="424" customWidth="1"/>
    <col min="8962" max="8962" width="11" style="424" customWidth="1"/>
    <col min="8963" max="8963" width="8.7" style="424" customWidth="1"/>
    <col min="8964" max="8964" width="8.2" style="424" customWidth="1"/>
    <col min="8965" max="8965" width="7.2" style="424" customWidth="1"/>
    <col min="8966" max="8966" width="10" style="424" customWidth="1"/>
    <col min="8967" max="8967" width="5" style="424" customWidth="1"/>
    <col min="8968" max="8969" width="13.5" style="424" customWidth="1"/>
    <col min="8970" max="8970" width="13.2" style="424" customWidth="1"/>
    <col min="8971" max="8971" width="11.2" style="424" customWidth="1"/>
    <col min="8972" max="8972" width="11.7" style="424" customWidth="1"/>
    <col min="8973" max="8973" width="23.7" style="424" customWidth="1"/>
    <col min="8974" max="8974" width="10.7" style="424" customWidth="1"/>
    <col min="8975" max="8977" width="9.2" style="424" customWidth="1"/>
    <col min="8978" max="8979" width="9" style="424"/>
    <col min="8980" max="8980" width="20.7" style="424" customWidth="1"/>
    <col min="8981" max="8981" width="15.2" style="424" customWidth="1"/>
    <col min="8982" max="8984" width="16.2" style="424" customWidth="1"/>
    <col min="8985" max="8985" width="20.2" style="424" customWidth="1"/>
    <col min="8986" max="8986" width="11" style="424" customWidth="1"/>
    <col min="8987" max="8987" width="31.2" style="424" customWidth="1"/>
    <col min="8988" max="8988" width="17.2" style="424" customWidth="1"/>
    <col min="8989" max="9215" width="9" style="424"/>
    <col min="9216" max="9216" width="4.7" style="424" customWidth="1"/>
    <col min="9217" max="9217" width="13.5" style="424" customWidth="1"/>
    <col min="9218" max="9218" width="11" style="424" customWidth="1"/>
    <col min="9219" max="9219" width="8.7" style="424" customWidth="1"/>
    <col min="9220" max="9220" width="8.2" style="424" customWidth="1"/>
    <col min="9221" max="9221" width="7.2" style="424" customWidth="1"/>
    <col min="9222" max="9222" width="10" style="424" customWidth="1"/>
    <col min="9223" max="9223" width="5" style="424" customWidth="1"/>
    <col min="9224" max="9225" width="13.5" style="424" customWidth="1"/>
    <col min="9226" max="9226" width="13.2" style="424" customWidth="1"/>
    <col min="9227" max="9227" width="11.2" style="424" customWidth="1"/>
    <col min="9228" max="9228" width="11.7" style="424" customWidth="1"/>
    <col min="9229" max="9229" width="23.7" style="424" customWidth="1"/>
    <col min="9230" max="9230" width="10.7" style="424" customWidth="1"/>
    <col min="9231" max="9233" width="9.2" style="424" customWidth="1"/>
    <col min="9234" max="9235" width="9" style="424"/>
    <col min="9236" max="9236" width="20.7" style="424" customWidth="1"/>
    <col min="9237" max="9237" width="15.2" style="424" customWidth="1"/>
    <col min="9238" max="9240" width="16.2" style="424" customWidth="1"/>
    <col min="9241" max="9241" width="20.2" style="424" customWidth="1"/>
    <col min="9242" max="9242" width="11" style="424" customWidth="1"/>
    <col min="9243" max="9243" width="31.2" style="424" customWidth="1"/>
    <col min="9244" max="9244" width="17.2" style="424" customWidth="1"/>
    <col min="9245" max="9471" width="9" style="424"/>
    <col min="9472" max="9472" width="4.7" style="424" customWidth="1"/>
    <col min="9473" max="9473" width="13.5" style="424" customWidth="1"/>
    <col min="9474" max="9474" width="11" style="424" customWidth="1"/>
    <col min="9475" max="9475" width="8.7" style="424" customWidth="1"/>
    <col min="9476" max="9476" width="8.2" style="424" customWidth="1"/>
    <col min="9477" max="9477" width="7.2" style="424" customWidth="1"/>
    <col min="9478" max="9478" width="10" style="424" customWidth="1"/>
    <col min="9479" max="9479" width="5" style="424" customWidth="1"/>
    <col min="9480" max="9481" width="13.5" style="424" customWidth="1"/>
    <col min="9482" max="9482" width="13.2" style="424" customWidth="1"/>
    <col min="9483" max="9483" width="11.2" style="424" customWidth="1"/>
    <col min="9484" max="9484" width="11.7" style="424" customWidth="1"/>
    <col min="9485" max="9485" width="23.7" style="424" customWidth="1"/>
    <col min="9486" max="9486" width="10.7" style="424" customWidth="1"/>
    <col min="9487" max="9489" width="9.2" style="424" customWidth="1"/>
    <col min="9490" max="9491" width="9" style="424"/>
    <col min="9492" max="9492" width="20.7" style="424" customWidth="1"/>
    <col min="9493" max="9493" width="15.2" style="424" customWidth="1"/>
    <col min="9494" max="9496" width="16.2" style="424" customWidth="1"/>
    <col min="9497" max="9497" width="20.2" style="424" customWidth="1"/>
    <col min="9498" max="9498" width="11" style="424" customWidth="1"/>
    <col min="9499" max="9499" width="31.2" style="424" customWidth="1"/>
    <col min="9500" max="9500" width="17.2" style="424" customWidth="1"/>
    <col min="9501" max="9727" width="9" style="424"/>
    <col min="9728" max="9728" width="4.7" style="424" customWidth="1"/>
    <col min="9729" max="9729" width="13.5" style="424" customWidth="1"/>
    <col min="9730" max="9730" width="11" style="424" customWidth="1"/>
    <col min="9731" max="9731" width="8.7" style="424" customWidth="1"/>
    <col min="9732" max="9732" width="8.2" style="424" customWidth="1"/>
    <col min="9733" max="9733" width="7.2" style="424" customWidth="1"/>
    <col min="9734" max="9734" width="10" style="424" customWidth="1"/>
    <col min="9735" max="9735" width="5" style="424" customWidth="1"/>
    <col min="9736" max="9737" width="13.5" style="424" customWidth="1"/>
    <col min="9738" max="9738" width="13.2" style="424" customWidth="1"/>
    <col min="9739" max="9739" width="11.2" style="424" customWidth="1"/>
    <col min="9740" max="9740" width="11.7" style="424" customWidth="1"/>
    <col min="9741" max="9741" width="23.7" style="424" customWidth="1"/>
    <col min="9742" max="9742" width="10.7" style="424" customWidth="1"/>
    <col min="9743" max="9745" width="9.2" style="424" customWidth="1"/>
    <col min="9746" max="9747" width="9" style="424"/>
    <col min="9748" max="9748" width="20.7" style="424" customWidth="1"/>
    <col min="9749" max="9749" width="15.2" style="424" customWidth="1"/>
    <col min="9750" max="9752" width="16.2" style="424" customWidth="1"/>
    <col min="9753" max="9753" width="20.2" style="424" customWidth="1"/>
    <col min="9754" max="9754" width="11" style="424" customWidth="1"/>
    <col min="9755" max="9755" width="31.2" style="424" customWidth="1"/>
    <col min="9756" max="9756" width="17.2" style="424" customWidth="1"/>
    <col min="9757" max="9983" width="9" style="424"/>
    <col min="9984" max="9984" width="4.7" style="424" customWidth="1"/>
    <col min="9985" max="9985" width="13.5" style="424" customWidth="1"/>
    <col min="9986" max="9986" width="11" style="424" customWidth="1"/>
    <col min="9987" max="9987" width="8.7" style="424" customWidth="1"/>
    <col min="9988" max="9988" width="8.2" style="424" customWidth="1"/>
    <col min="9989" max="9989" width="7.2" style="424" customWidth="1"/>
    <col min="9990" max="9990" width="10" style="424" customWidth="1"/>
    <col min="9991" max="9991" width="5" style="424" customWidth="1"/>
    <col min="9992" max="9993" width="13.5" style="424" customWidth="1"/>
    <col min="9994" max="9994" width="13.2" style="424" customWidth="1"/>
    <col min="9995" max="9995" width="11.2" style="424" customWidth="1"/>
    <col min="9996" max="9996" width="11.7" style="424" customWidth="1"/>
    <col min="9997" max="9997" width="23.7" style="424" customWidth="1"/>
    <col min="9998" max="9998" width="10.7" style="424" customWidth="1"/>
    <col min="9999" max="10001" width="9.2" style="424" customWidth="1"/>
    <col min="10002" max="10003" width="9" style="424"/>
    <col min="10004" max="10004" width="20.7" style="424" customWidth="1"/>
    <col min="10005" max="10005" width="15.2" style="424" customWidth="1"/>
    <col min="10006" max="10008" width="16.2" style="424" customWidth="1"/>
    <col min="10009" max="10009" width="20.2" style="424" customWidth="1"/>
    <col min="10010" max="10010" width="11" style="424" customWidth="1"/>
    <col min="10011" max="10011" width="31.2" style="424" customWidth="1"/>
    <col min="10012" max="10012" width="17.2" style="424" customWidth="1"/>
    <col min="10013" max="10239" width="9" style="424"/>
    <col min="10240" max="10240" width="4.7" style="424" customWidth="1"/>
    <col min="10241" max="10241" width="13.5" style="424" customWidth="1"/>
    <col min="10242" max="10242" width="11" style="424" customWidth="1"/>
    <col min="10243" max="10243" width="8.7" style="424" customWidth="1"/>
    <col min="10244" max="10244" width="8.2" style="424" customWidth="1"/>
    <col min="10245" max="10245" width="7.2" style="424" customWidth="1"/>
    <col min="10246" max="10246" width="10" style="424" customWidth="1"/>
    <col min="10247" max="10247" width="5" style="424" customWidth="1"/>
    <col min="10248" max="10249" width="13.5" style="424" customWidth="1"/>
    <col min="10250" max="10250" width="13.2" style="424" customWidth="1"/>
    <col min="10251" max="10251" width="11.2" style="424" customWidth="1"/>
    <col min="10252" max="10252" width="11.7" style="424" customWidth="1"/>
    <col min="10253" max="10253" width="23.7" style="424" customWidth="1"/>
    <col min="10254" max="10254" width="10.7" style="424" customWidth="1"/>
    <col min="10255" max="10257" width="9.2" style="424" customWidth="1"/>
    <col min="10258" max="10259" width="9" style="424"/>
    <col min="10260" max="10260" width="20.7" style="424" customWidth="1"/>
    <col min="10261" max="10261" width="15.2" style="424" customWidth="1"/>
    <col min="10262" max="10264" width="16.2" style="424" customWidth="1"/>
    <col min="10265" max="10265" width="20.2" style="424" customWidth="1"/>
    <col min="10266" max="10266" width="11" style="424" customWidth="1"/>
    <col min="10267" max="10267" width="31.2" style="424" customWidth="1"/>
    <col min="10268" max="10268" width="17.2" style="424" customWidth="1"/>
    <col min="10269" max="10495" width="9" style="424"/>
    <col min="10496" max="10496" width="4.7" style="424" customWidth="1"/>
    <col min="10497" max="10497" width="13.5" style="424" customWidth="1"/>
    <col min="10498" max="10498" width="11" style="424" customWidth="1"/>
    <col min="10499" max="10499" width="8.7" style="424" customWidth="1"/>
    <col min="10500" max="10500" width="8.2" style="424" customWidth="1"/>
    <col min="10501" max="10501" width="7.2" style="424" customWidth="1"/>
    <col min="10502" max="10502" width="10" style="424" customWidth="1"/>
    <col min="10503" max="10503" width="5" style="424" customWidth="1"/>
    <col min="10504" max="10505" width="13.5" style="424" customWidth="1"/>
    <col min="10506" max="10506" width="13.2" style="424" customWidth="1"/>
    <col min="10507" max="10507" width="11.2" style="424" customWidth="1"/>
    <col min="10508" max="10508" width="11.7" style="424" customWidth="1"/>
    <col min="10509" max="10509" width="23.7" style="424" customWidth="1"/>
    <col min="10510" max="10510" width="10.7" style="424" customWidth="1"/>
    <col min="10511" max="10513" width="9.2" style="424" customWidth="1"/>
    <col min="10514" max="10515" width="9" style="424"/>
    <col min="10516" max="10516" width="20.7" style="424" customWidth="1"/>
    <col min="10517" max="10517" width="15.2" style="424" customWidth="1"/>
    <col min="10518" max="10520" width="16.2" style="424" customWidth="1"/>
    <col min="10521" max="10521" width="20.2" style="424" customWidth="1"/>
    <col min="10522" max="10522" width="11" style="424" customWidth="1"/>
    <col min="10523" max="10523" width="31.2" style="424" customWidth="1"/>
    <col min="10524" max="10524" width="17.2" style="424" customWidth="1"/>
    <col min="10525" max="10751" width="9" style="424"/>
    <col min="10752" max="10752" width="4.7" style="424" customWidth="1"/>
    <col min="10753" max="10753" width="13.5" style="424" customWidth="1"/>
    <col min="10754" max="10754" width="11" style="424" customWidth="1"/>
    <col min="10755" max="10755" width="8.7" style="424" customWidth="1"/>
    <col min="10756" max="10756" width="8.2" style="424" customWidth="1"/>
    <col min="10757" max="10757" width="7.2" style="424" customWidth="1"/>
    <col min="10758" max="10758" width="10" style="424" customWidth="1"/>
    <col min="10759" max="10759" width="5" style="424" customWidth="1"/>
    <col min="10760" max="10761" width="13.5" style="424" customWidth="1"/>
    <col min="10762" max="10762" width="13.2" style="424" customWidth="1"/>
    <col min="10763" max="10763" width="11.2" style="424" customWidth="1"/>
    <col min="10764" max="10764" width="11.7" style="424" customWidth="1"/>
    <col min="10765" max="10765" width="23.7" style="424" customWidth="1"/>
    <col min="10766" max="10766" width="10.7" style="424" customWidth="1"/>
    <col min="10767" max="10769" width="9.2" style="424" customWidth="1"/>
    <col min="10770" max="10771" width="9" style="424"/>
    <col min="10772" max="10772" width="20.7" style="424" customWidth="1"/>
    <col min="10773" max="10773" width="15.2" style="424" customWidth="1"/>
    <col min="10774" max="10776" width="16.2" style="424" customWidth="1"/>
    <col min="10777" max="10777" width="20.2" style="424" customWidth="1"/>
    <col min="10778" max="10778" width="11" style="424" customWidth="1"/>
    <col min="10779" max="10779" width="31.2" style="424" customWidth="1"/>
    <col min="10780" max="10780" width="17.2" style="424" customWidth="1"/>
    <col min="10781" max="11007" width="9" style="424"/>
    <col min="11008" max="11008" width="4.7" style="424" customWidth="1"/>
    <col min="11009" max="11009" width="13.5" style="424" customWidth="1"/>
    <col min="11010" max="11010" width="11" style="424" customWidth="1"/>
    <col min="11011" max="11011" width="8.7" style="424" customWidth="1"/>
    <col min="11012" max="11012" width="8.2" style="424" customWidth="1"/>
    <col min="11013" max="11013" width="7.2" style="424" customWidth="1"/>
    <col min="11014" max="11014" width="10" style="424" customWidth="1"/>
    <col min="11015" max="11015" width="5" style="424" customWidth="1"/>
    <col min="11016" max="11017" width="13.5" style="424" customWidth="1"/>
    <col min="11018" max="11018" width="13.2" style="424" customWidth="1"/>
    <col min="11019" max="11019" width="11.2" style="424" customWidth="1"/>
    <col min="11020" max="11020" width="11.7" style="424" customWidth="1"/>
    <col min="11021" max="11021" width="23.7" style="424" customWidth="1"/>
    <col min="11022" max="11022" width="10.7" style="424" customWidth="1"/>
    <col min="11023" max="11025" width="9.2" style="424" customWidth="1"/>
    <col min="11026" max="11027" width="9" style="424"/>
    <col min="11028" max="11028" width="20.7" style="424" customWidth="1"/>
    <col min="11029" max="11029" width="15.2" style="424" customWidth="1"/>
    <col min="11030" max="11032" width="16.2" style="424" customWidth="1"/>
    <col min="11033" max="11033" width="20.2" style="424" customWidth="1"/>
    <col min="11034" max="11034" width="11" style="424" customWidth="1"/>
    <col min="11035" max="11035" width="31.2" style="424" customWidth="1"/>
    <col min="11036" max="11036" width="17.2" style="424" customWidth="1"/>
    <col min="11037" max="11263" width="9" style="424"/>
    <col min="11264" max="11264" width="4.7" style="424" customWidth="1"/>
    <col min="11265" max="11265" width="13.5" style="424" customWidth="1"/>
    <col min="11266" max="11266" width="11" style="424" customWidth="1"/>
    <col min="11267" max="11267" width="8.7" style="424" customWidth="1"/>
    <col min="11268" max="11268" width="8.2" style="424" customWidth="1"/>
    <col min="11269" max="11269" width="7.2" style="424" customWidth="1"/>
    <col min="11270" max="11270" width="10" style="424" customWidth="1"/>
    <col min="11271" max="11271" width="5" style="424" customWidth="1"/>
    <col min="11272" max="11273" width="13.5" style="424" customWidth="1"/>
    <col min="11274" max="11274" width="13.2" style="424" customWidth="1"/>
    <col min="11275" max="11275" width="11.2" style="424" customWidth="1"/>
    <col min="11276" max="11276" width="11.7" style="424" customWidth="1"/>
    <col min="11277" max="11277" width="23.7" style="424" customWidth="1"/>
    <col min="11278" max="11278" width="10.7" style="424" customWidth="1"/>
    <col min="11279" max="11281" width="9.2" style="424" customWidth="1"/>
    <col min="11282" max="11283" width="9" style="424"/>
    <col min="11284" max="11284" width="20.7" style="424" customWidth="1"/>
    <col min="11285" max="11285" width="15.2" style="424" customWidth="1"/>
    <col min="11286" max="11288" width="16.2" style="424" customWidth="1"/>
    <col min="11289" max="11289" width="20.2" style="424" customWidth="1"/>
    <col min="11290" max="11290" width="11" style="424" customWidth="1"/>
    <col min="11291" max="11291" width="31.2" style="424" customWidth="1"/>
    <col min="11292" max="11292" width="17.2" style="424" customWidth="1"/>
    <col min="11293" max="11519" width="9" style="424"/>
    <col min="11520" max="11520" width="4.7" style="424" customWidth="1"/>
    <col min="11521" max="11521" width="13.5" style="424" customWidth="1"/>
    <col min="11522" max="11522" width="11" style="424" customWidth="1"/>
    <col min="11523" max="11523" width="8.7" style="424" customWidth="1"/>
    <col min="11524" max="11524" width="8.2" style="424" customWidth="1"/>
    <col min="11525" max="11525" width="7.2" style="424" customWidth="1"/>
    <col min="11526" max="11526" width="10" style="424" customWidth="1"/>
    <col min="11527" max="11527" width="5" style="424" customWidth="1"/>
    <col min="11528" max="11529" width="13.5" style="424" customWidth="1"/>
    <col min="11530" max="11530" width="13.2" style="424" customWidth="1"/>
    <col min="11531" max="11531" width="11.2" style="424" customWidth="1"/>
    <col min="11532" max="11532" width="11.7" style="424" customWidth="1"/>
    <col min="11533" max="11533" width="23.7" style="424" customWidth="1"/>
    <col min="11534" max="11534" width="10.7" style="424" customWidth="1"/>
    <col min="11535" max="11537" width="9.2" style="424" customWidth="1"/>
    <col min="11538" max="11539" width="9" style="424"/>
    <col min="11540" max="11540" width="20.7" style="424" customWidth="1"/>
    <col min="11541" max="11541" width="15.2" style="424" customWidth="1"/>
    <col min="11542" max="11544" width="16.2" style="424" customWidth="1"/>
    <col min="11545" max="11545" width="20.2" style="424" customWidth="1"/>
    <col min="11546" max="11546" width="11" style="424" customWidth="1"/>
    <col min="11547" max="11547" width="31.2" style="424" customWidth="1"/>
    <col min="11548" max="11548" width="17.2" style="424" customWidth="1"/>
    <col min="11549" max="11775" width="9" style="424"/>
    <col min="11776" max="11776" width="4.7" style="424" customWidth="1"/>
    <col min="11777" max="11777" width="13.5" style="424" customWidth="1"/>
    <col min="11778" max="11778" width="11" style="424" customWidth="1"/>
    <col min="11779" max="11779" width="8.7" style="424" customWidth="1"/>
    <col min="11780" max="11780" width="8.2" style="424" customWidth="1"/>
    <col min="11781" max="11781" width="7.2" style="424" customWidth="1"/>
    <col min="11782" max="11782" width="10" style="424" customWidth="1"/>
    <col min="11783" max="11783" width="5" style="424" customWidth="1"/>
    <col min="11784" max="11785" width="13.5" style="424" customWidth="1"/>
    <col min="11786" max="11786" width="13.2" style="424" customWidth="1"/>
    <col min="11787" max="11787" width="11.2" style="424" customWidth="1"/>
    <col min="11788" max="11788" width="11.7" style="424" customWidth="1"/>
    <col min="11789" max="11789" width="23.7" style="424" customWidth="1"/>
    <col min="11790" max="11790" width="10.7" style="424" customWidth="1"/>
    <col min="11791" max="11793" width="9.2" style="424" customWidth="1"/>
    <col min="11794" max="11795" width="9" style="424"/>
    <col min="11796" max="11796" width="20.7" style="424" customWidth="1"/>
    <col min="11797" max="11797" width="15.2" style="424" customWidth="1"/>
    <col min="11798" max="11800" width="16.2" style="424" customWidth="1"/>
    <col min="11801" max="11801" width="20.2" style="424" customWidth="1"/>
    <col min="11802" max="11802" width="11" style="424" customWidth="1"/>
    <col min="11803" max="11803" width="31.2" style="424" customWidth="1"/>
    <col min="11804" max="11804" width="17.2" style="424" customWidth="1"/>
    <col min="11805" max="12031" width="9" style="424"/>
    <col min="12032" max="12032" width="4.7" style="424" customWidth="1"/>
    <col min="12033" max="12033" width="13.5" style="424" customWidth="1"/>
    <col min="12034" max="12034" width="11" style="424" customWidth="1"/>
    <col min="12035" max="12035" width="8.7" style="424" customWidth="1"/>
    <col min="12036" max="12036" width="8.2" style="424" customWidth="1"/>
    <col min="12037" max="12037" width="7.2" style="424" customWidth="1"/>
    <col min="12038" max="12038" width="10" style="424" customWidth="1"/>
    <col min="12039" max="12039" width="5" style="424" customWidth="1"/>
    <col min="12040" max="12041" width="13.5" style="424" customWidth="1"/>
    <col min="12042" max="12042" width="13.2" style="424" customWidth="1"/>
    <col min="12043" max="12043" width="11.2" style="424" customWidth="1"/>
    <col min="12044" max="12044" width="11.7" style="424" customWidth="1"/>
    <col min="12045" max="12045" width="23.7" style="424" customWidth="1"/>
    <col min="12046" max="12046" width="10.7" style="424" customWidth="1"/>
    <col min="12047" max="12049" width="9.2" style="424" customWidth="1"/>
    <col min="12050" max="12051" width="9" style="424"/>
    <col min="12052" max="12052" width="20.7" style="424" customWidth="1"/>
    <col min="12053" max="12053" width="15.2" style="424" customWidth="1"/>
    <col min="12054" max="12056" width="16.2" style="424" customWidth="1"/>
    <col min="12057" max="12057" width="20.2" style="424" customWidth="1"/>
    <col min="12058" max="12058" width="11" style="424" customWidth="1"/>
    <col min="12059" max="12059" width="31.2" style="424" customWidth="1"/>
    <col min="12060" max="12060" width="17.2" style="424" customWidth="1"/>
    <col min="12061" max="12287" width="9" style="424"/>
    <col min="12288" max="12288" width="4.7" style="424" customWidth="1"/>
    <col min="12289" max="12289" width="13.5" style="424" customWidth="1"/>
    <col min="12290" max="12290" width="11" style="424" customWidth="1"/>
    <col min="12291" max="12291" width="8.7" style="424" customWidth="1"/>
    <col min="12292" max="12292" width="8.2" style="424" customWidth="1"/>
    <col min="12293" max="12293" width="7.2" style="424" customWidth="1"/>
    <col min="12294" max="12294" width="10" style="424" customWidth="1"/>
    <col min="12295" max="12295" width="5" style="424" customWidth="1"/>
    <col min="12296" max="12297" width="13.5" style="424" customWidth="1"/>
    <col min="12298" max="12298" width="13.2" style="424" customWidth="1"/>
    <col min="12299" max="12299" width="11.2" style="424" customWidth="1"/>
    <col min="12300" max="12300" width="11.7" style="424" customWidth="1"/>
    <col min="12301" max="12301" width="23.7" style="424" customWidth="1"/>
    <col min="12302" max="12302" width="10.7" style="424" customWidth="1"/>
    <col min="12303" max="12305" width="9.2" style="424" customWidth="1"/>
    <col min="12306" max="12307" width="9" style="424"/>
    <col min="12308" max="12308" width="20.7" style="424" customWidth="1"/>
    <col min="12309" max="12309" width="15.2" style="424" customWidth="1"/>
    <col min="12310" max="12312" width="16.2" style="424" customWidth="1"/>
    <col min="12313" max="12313" width="20.2" style="424" customWidth="1"/>
    <col min="12314" max="12314" width="11" style="424" customWidth="1"/>
    <col min="12315" max="12315" width="31.2" style="424" customWidth="1"/>
    <col min="12316" max="12316" width="17.2" style="424" customWidth="1"/>
    <col min="12317" max="12543" width="9" style="424"/>
    <col min="12544" max="12544" width="4.7" style="424" customWidth="1"/>
    <col min="12545" max="12545" width="13.5" style="424" customWidth="1"/>
    <col min="12546" max="12546" width="11" style="424" customWidth="1"/>
    <col min="12547" max="12547" width="8.7" style="424" customWidth="1"/>
    <col min="12548" max="12548" width="8.2" style="424" customWidth="1"/>
    <col min="12549" max="12549" width="7.2" style="424" customWidth="1"/>
    <col min="12550" max="12550" width="10" style="424" customWidth="1"/>
    <col min="12551" max="12551" width="5" style="424" customWidth="1"/>
    <col min="12552" max="12553" width="13.5" style="424" customWidth="1"/>
    <col min="12554" max="12554" width="13.2" style="424" customWidth="1"/>
    <col min="12555" max="12555" width="11.2" style="424" customWidth="1"/>
    <col min="12556" max="12556" width="11.7" style="424" customWidth="1"/>
    <col min="12557" max="12557" width="23.7" style="424" customWidth="1"/>
    <col min="12558" max="12558" width="10.7" style="424" customWidth="1"/>
    <col min="12559" max="12561" width="9.2" style="424" customWidth="1"/>
    <col min="12562" max="12563" width="9" style="424"/>
    <col min="12564" max="12564" width="20.7" style="424" customWidth="1"/>
    <col min="12565" max="12565" width="15.2" style="424" customWidth="1"/>
    <col min="12566" max="12568" width="16.2" style="424" customWidth="1"/>
    <col min="12569" max="12569" width="20.2" style="424" customWidth="1"/>
    <col min="12570" max="12570" width="11" style="424" customWidth="1"/>
    <col min="12571" max="12571" width="31.2" style="424" customWidth="1"/>
    <col min="12572" max="12572" width="17.2" style="424" customWidth="1"/>
    <col min="12573" max="12799" width="9" style="424"/>
    <col min="12800" max="12800" width="4.7" style="424" customWidth="1"/>
    <col min="12801" max="12801" width="13.5" style="424" customWidth="1"/>
    <col min="12802" max="12802" width="11" style="424" customWidth="1"/>
    <col min="12803" max="12803" width="8.7" style="424" customWidth="1"/>
    <col min="12804" max="12804" width="8.2" style="424" customWidth="1"/>
    <col min="12805" max="12805" width="7.2" style="424" customWidth="1"/>
    <col min="12806" max="12806" width="10" style="424" customWidth="1"/>
    <col min="12807" max="12807" width="5" style="424" customWidth="1"/>
    <col min="12808" max="12809" width="13.5" style="424" customWidth="1"/>
    <col min="12810" max="12810" width="13.2" style="424" customWidth="1"/>
    <col min="12811" max="12811" width="11.2" style="424" customWidth="1"/>
    <col min="12812" max="12812" width="11.7" style="424" customWidth="1"/>
    <col min="12813" max="12813" width="23.7" style="424" customWidth="1"/>
    <col min="12814" max="12814" width="10.7" style="424" customWidth="1"/>
    <col min="12815" max="12817" width="9.2" style="424" customWidth="1"/>
    <col min="12818" max="12819" width="9" style="424"/>
    <col min="12820" max="12820" width="20.7" style="424" customWidth="1"/>
    <col min="12821" max="12821" width="15.2" style="424" customWidth="1"/>
    <col min="12822" max="12824" width="16.2" style="424" customWidth="1"/>
    <col min="12825" max="12825" width="20.2" style="424" customWidth="1"/>
    <col min="12826" max="12826" width="11" style="424" customWidth="1"/>
    <col min="12827" max="12827" width="31.2" style="424" customWidth="1"/>
    <col min="12828" max="12828" width="17.2" style="424" customWidth="1"/>
    <col min="12829" max="13055" width="9" style="424"/>
    <col min="13056" max="13056" width="4.7" style="424" customWidth="1"/>
    <col min="13057" max="13057" width="13.5" style="424" customWidth="1"/>
    <col min="13058" max="13058" width="11" style="424" customWidth="1"/>
    <col min="13059" max="13059" width="8.7" style="424" customWidth="1"/>
    <col min="13060" max="13060" width="8.2" style="424" customWidth="1"/>
    <col min="13061" max="13061" width="7.2" style="424" customWidth="1"/>
    <col min="13062" max="13062" width="10" style="424" customWidth="1"/>
    <col min="13063" max="13063" width="5" style="424" customWidth="1"/>
    <col min="13064" max="13065" width="13.5" style="424" customWidth="1"/>
    <col min="13066" max="13066" width="13.2" style="424" customWidth="1"/>
    <col min="13067" max="13067" width="11.2" style="424" customWidth="1"/>
    <col min="13068" max="13068" width="11.7" style="424" customWidth="1"/>
    <col min="13069" max="13069" width="23.7" style="424" customWidth="1"/>
    <col min="13070" max="13070" width="10.7" style="424" customWidth="1"/>
    <col min="13071" max="13073" width="9.2" style="424" customWidth="1"/>
    <col min="13074" max="13075" width="9" style="424"/>
    <col min="13076" max="13076" width="20.7" style="424" customWidth="1"/>
    <col min="13077" max="13077" width="15.2" style="424" customWidth="1"/>
    <col min="13078" max="13080" width="16.2" style="424" customWidth="1"/>
    <col min="13081" max="13081" width="20.2" style="424" customWidth="1"/>
    <col min="13082" max="13082" width="11" style="424" customWidth="1"/>
    <col min="13083" max="13083" width="31.2" style="424" customWidth="1"/>
    <col min="13084" max="13084" width="17.2" style="424" customWidth="1"/>
    <col min="13085" max="13311" width="9" style="424"/>
    <col min="13312" max="13312" width="4.7" style="424" customWidth="1"/>
    <col min="13313" max="13313" width="13.5" style="424" customWidth="1"/>
    <col min="13314" max="13314" width="11" style="424" customWidth="1"/>
    <col min="13315" max="13315" width="8.7" style="424" customWidth="1"/>
    <col min="13316" max="13316" width="8.2" style="424" customWidth="1"/>
    <col min="13317" max="13317" width="7.2" style="424" customWidth="1"/>
    <col min="13318" max="13318" width="10" style="424" customWidth="1"/>
    <col min="13319" max="13319" width="5" style="424" customWidth="1"/>
    <col min="13320" max="13321" width="13.5" style="424" customWidth="1"/>
    <col min="13322" max="13322" width="13.2" style="424" customWidth="1"/>
    <col min="13323" max="13323" width="11.2" style="424" customWidth="1"/>
    <col min="13324" max="13324" width="11.7" style="424" customWidth="1"/>
    <col min="13325" max="13325" width="23.7" style="424" customWidth="1"/>
    <col min="13326" max="13326" width="10.7" style="424" customWidth="1"/>
    <col min="13327" max="13329" width="9.2" style="424" customWidth="1"/>
    <col min="13330" max="13331" width="9" style="424"/>
    <col min="13332" max="13332" width="20.7" style="424" customWidth="1"/>
    <col min="13333" max="13333" width="15.2" style="424" customWidth="1"/>
    <col min="13334" max="13336" width="16.2" style="424" customWidth="1"/>
    <col min="13337" max="13337" width="20.2" style="424" customWidth="1"/>
    <col min="13338" max="13338" width="11" style="424" customWidth="1"/>
    <col min="13339" max="13339" width="31.2" style="424" customWidth="1"/>
    <col min="13340" max="13340" width="17.2" style="424" customWidth="1"/>
    <col min="13341" max="13567" width="9" style="424"/>
    <col min="13568" max="13568" width="4.7" style="424" customWidth="1"/>
    <col min="13569" max="13569" width="13.5" style="424" customWidth="1"/>
    <col min="13570" max="13570" width="11" style="424" customWidth="1"/>
    <col min="13571" max="13571" width="8.7" style="424" customWidth="1"/>
    <col min="13572" max="13572" width="8.2" style="424" customWidth="1"/>
    <col min="13573" max="13573" width="7.2" style="424" customWidth="1"/>
    <col min="13574" max="13574" width="10" style="424" customWidth="1"/>
    <col min="13575" max="13575" width="5" style="424" customWidth="1"/>
    <col min="13576" max="13577" width="13.5" style="424" customWidth="1"/>
    <col min="13578" max="13578" width="13.2" style="424" customWidth="1"/>
    <col min="13579" max="13579" width="11.2" style="424" customWidth="1"/>
    <col min="13580" max="13580" width="11.7" style="424" customWidth="1"/>
    <col min="13581" max="13581" width="23.7" style="424" customWidth="1"/>
    <col min="13582" max="13582" width="10.7" style="424" customWidth="1"/>
    <col min="13583" max="13585" width="9.2" style="424" customWidth="1"/>
    <col min="13586" max="13587" width="9" style="424"/>
    <col min="13588" max="13588" width="20.7" style="424" customWidth="1"/>
    <col min="13589" max="13589" width="15.2" style="424" customWidth="1"/>
    <col min="13590" max="13592" width="16.2" style="424" customWidth="1"/>
    <col min="13593" max="13593" width="20.2" style="424" customWidth="1"/>
    <col min="13594" max="13594" width="11" style="424" customWidth="1"/>
    <col min="13595" max="13595" width="31.2" style="424" customWidth="1"/>
    <col min="13596" max="13596" width="17.2" style="424" customWidth="1"/>
    <col min="13597" max="13823" width="9" style="424"/>
    <col min="13824" max="13824" width="4.7" style="424" customWidth="1"/>
    <col min="13825" max="13825" width="13.5" style="424" customWidth="1"/>
    <col min="13826" max="13826" width="11" style="424" customWidth="1"/>
    <col min="13827" max="13827" width="8.7" style="424" customWidth="1"/>
    <col min="13828" max="13828" width="8.2" style="424" customWidth="1"/>
    <col min="13829" max="13829" width="7.2" style="424" customWidth="1"/>
    <col min="13830" max="13830" width="10" style="424" customWidth="1"/>
    <col min="13831" max="13831" width="5" style="424" customWidth="1"/>
    <col min="13832" max="13833" width="13.5" style="424" customWidth="1"/>
    <col min="13834" max="13834" width="13.2" style="424" customWidth="1"/>
    <col min="13835" max="13835" width="11.2" style="424" customWidth="1"/>
    <col min="13836" max="13836" width="11.7" style="424" customWidth="1"/>
    <col min="13837" max="13837" width="23.7" style="424" customWidth="1"/>
    <col min="13838" max="13838" width="10.7" style="424" customWidth="1"/>
    <col min="13839" max="13841" width="9.2" style="424" customWidth="1"/>
    <col min="13842" max="13843" width="9" style="424"/>
    <col min="13844" max="13844" width="20.7" style="424" customWidth="1"/>
    <col min="13845" max="13845" width="15.2" style="424" customWidth="1"/>
    <col min="13846" max="13848" width="16.2" style="424" customWidth="1"/>
    <col min="13849" max="13849" width="20.2" style="424" customWidth="1"/>
    <col min="13850" max="13850" width="11" style="424" customWidth="1"/>
    <col min="13851" max="13851" width="31.2" style="424" customWidth="1"/>
    <col min="13852" max="13852" width="17.2" style="424" customWidth="1"/>
    <col min="13853" max="14079" width="9" style="424"/>
    <col min="14080" max="14080" width="4.7" style="424" customWidth="1"/>
    <col min="14081" max="14081" width="13.5" style="424" customWidth="1"/>
    <col min="14082" max="14082" width="11" style="424" customWidth="1"/>
    <col min="14083" max="14083" width="8.7" style="424" customWidth="1"/>
    <col min="14084" max="14084" width="8.2" style="424" customWidth="1"/>
    <col min="14085" max="14085" width="7.2" style="424" customWidth="1"/>
    <col min="14086" max="14086" width="10" style="424" customWidth="1"/>
    <col min="14087" max="14087" width="5" style="424" customWidth="1"/>
    <col min="14088" max="14089" width="13.5" style="424" customWidth="1"/>
    <col min="14090" max="14090" width="13.2" style="424" customWidth="1"/>
    <col min="14091" max="14091" width="11.2" style="424" customWidth="1"/>
    <col min="14092" max="14092" width="11.7" style="424" customWidth="1"/>
    <col min="14093" max="14093" width="23.7" style="424" customWidth="1"/>
    <col min="14094" max="14094" width="10.7" style="424" customWidth="1"/>
    <col min="14095" max="14097" width="9.2" style="424" customWidth="1"/>
    <col min="14098" max="14099" width="9" style="424"/>
    <col min="14100" max="14100" width="20.7" style="424" customWidth="1"/>
    <col min="14101" max="14101" width="15.2" style="424" customWidth="1"/>
    <col min="14102" max="14104" width="16.2" style="424" customWidth="1"/>
    <col min="14105" max="14105" width="20.2" style="424" customWidth="1"/>
    <col min="14106" max="14106" width="11" style="424" customWidth="1"/>
    <col min="14107" max="14107" width="31.2" style="424" customWidth="1"/>
    <col min="14108" max="14108" width="17.2" style="424" customWidth="1"/>
    <col min="14109" max="14335" width="9" style="424"/>
    <col min="14336" max="14336" width="4.7" style="424" customWidth="1"/>
    <col min="14337" max="14337" width="13.5" style="424" customWidth="1"/>
    <col min="14338" max="14338" width="11" style="424" customWidth="1"/>
    <col min="14339" max="14339" width="8.7" style="424" customWidth="1"/>
    <col min="14340" max="14340" width="8.2" style="424" customWidth="1"/>
    <col min="14341" max="14341" width="7.2" style="424" customWidth="1"/>
    <col min="14342" max="14342" width="10" style="424" customWidth="1"/>
    <col min="14343" max="14343" width="5" style="424" customWidth="1"/>
    <col min="14344" max="14345" width="13.5" style="424" customWidth="1"/>
    <col min="14346" max="14346" width="13.2" style="424" customWidth="1"/>
    <col min="14347" max="14347" width="11.2" style="424" customWidth="1"/>
    <col min="14348" max="14348" width="11.7" style="424" customWidth="1"/>
    <col min="14349" max="14349" width="23.7" style="424" customWidth="1"/>
    <col min="14350" max="14350" width="10.7" style="424" customWidth="1"/>
    <col min="14351" max="14353" width="9.2" style="424" customWidth="1"/>
    <col min="14354" max="14355" width="9" style="424"/>
    <col min="14356" max="14356" width="20.7" style="424" customWidth="1"/>
    <col min="14357" max="14357" width="15.2" style="424" customWidth="1"/>
    <col min="14358" max="14360" width="16.2" style="424" customWidth="1"/>
    <col min="14361" max="14361" width="20.2" style="424" customWidth="1"/>
    <col min="14362" max="14362" width="11" style="424" customWidth="1"/>
    <col min="14363" max="14363" width="31.2" style="424" customWidth="1"/>
    <col min="14364" max="14364" width="17.2" style="424" customWidth="1"/>
    <col min="14365" max="14591" width="9" style="424"/>
    <col min="14592" max="14592" width="4.7" style="424" customWidth="1"/>
    <col min="14593" max="14593" width="13.5" style="424" customWidth="1"/>
    <col min="14594" max="14594" width="11" style="424" customWidth="1"/>
    <col min="14595" max="14595" width="8.7" style="424" customWidth="1"/>
    <col min="14596" max="14596" width="8.2" style="424" customWidth="1"/>
    <col min="14597" max="14597" width="7.2" style="424" customWidth="1"/>
    <col min="14598" max="14598" width="10" style="424" customWidth="1"/>
    <col min="14599" max="14599" width="5" style="424" customWidth="1"/>
    <col min="14600" max="14601" width="13.5" style="424" customWidth="1"/>
    <col min="14602" max="14602" width="13.2" style="424" customWidth="1"/>
    <col min="14603" max="14603" width="11.2" style="424" customWidth="1"/>
    <col min="14604" max="14604" width="11.7" style="424" customWidth="1"/>
    <col min="14605" max="14605" width="23.7" style="424" customWidth="1"/>
    <col min="14606" max="14606" width="10.7" style="424" customWidth="1"/>
    <col min="14607" max="14609" width="9.2" style="424" customWidth="1"/>
    <col min="14610" max="14611" width="9" style="424"/>
    <col min="14612" max="14612" width="20.7" style="424" customWidth="1"/>
    <col min="14613" max="14613" width="15.2" style="424" customWidth="1"/>
    <col min="14614" max="14616" width="16.2" style="424" customWidth="1"/>
    <col min="14617" max="14617" width="20.2" style="424" customWidth="1"/>
    <col min="14618" max="14618" width="11" style="424" customWidth="1"/>
    <col min="14619" max="14619" width="31.2" style="424" customWidth="1"/>
    <col min="14620" max="14620" width="17.2" style="424" customWidth="1"/>
    <col min="14621" max="14847" width="9" style="424"/>
    <col min="14848" max="14848" width="4.7" style="424" customWidth="1"/>
    <col min="14849" max="14849" width="13.5" style="424" customWidth="1"/>
    <col min="14850" max="14850" width="11" style="424" customWidth="1"/>
    <col min="14851" max="14851" width="8.7" style="424" customWidth="1"/>
    <col min="14852" max="14852" width="8.2" style="424" customWidth="1"/>
    <col min="14853" max="14853" width="7.2" style="424" customWidth="1"/>
    <col min="14854" max="14854" width="10" style="424" customWidth="1"/>
    <col min="14855" max="14855" width="5" style="424" customWidth="1"/>
    <col min="14856" max="14857" width="13.5" style="424" customWidth="1"/>
    <col min="14858" max="14858" width="13.2" style="424" customWidth="1"/>
    <col min="14859" max="14859" width="11.2" style="424" customWidth="1"/>
    <col min="14860" max="14860" width="11.7" style="424" customWidth="1"/>
    <col min="14861" max="14861" width="23.7" style="424" customWidth="1"/>
    <col min="14862" max="14862" width="10.7" style="424" customWidth="1"/>
    <col min="14863" max="14865" width="9.2" style="424" customWidth="1"/>
    <col min="14866" max="14867" width="9" style="424"/>
    <col min="14868" max="14868" width="20.7" style="424" customWidth="1"/>
    <col min="14869" max="14869" width="15.2" style="424" customWidth="1"/>
    <col min="14870" max="14872" width="16.2" style="424" customWidth="1"/>
    <col min="14873" max="14873" width="20.2" style="424" customWidth="1"/>
    <col min="14874" max="14874" width="11" style="424" customWidth="1"/>
    <col min="14875" max="14875" width="31.2" style="424" customWidth="1"/>
    <col min="14876" max="14876" width="17.2" style="424" customWidth="1"/>
    <col min="14877" max="15103" width="9" style="424"/>
    <col min="15104" max="15104" width="4.7" style="424" customWidth="1"/>
    <col min="15105" max="15105" width="13.5" style="424" customWidth="1"/>
    <col min="15106" max="15106" width="11" style="424" customWidth="1"/>
    <col min="15107" max="15107" width="8.7" style="424" customWidth="1"/>
    <col min="15108" max="15108" width="8.2" style="424" customWidth="1"/>
    <col min="15109" max="15109" width="7.2" style="424" customWidth="1"/>
    <col min="15110" max="15110" width="10" style="424" customWidth="1"/>
    <col min="15111" max="15111" width="5" style="424" customWidth="1"/>
    <col min="15112" max="15113" width="13.5" style="424" customWidth="1"/>
    <col min="15114" max="15114" width="13.2" style="424" customWidth="1"/>
    <col min="15115" max="15115" width="11.2" style="424" customWidth="1"/>
    <col min="15116" max="15116" width="11.7" style="424" customWidth="1"/>
    <col min="15117" max="15117" width="23.7" style="424" customWidth="1"/>
    <col min="15118" max="15118" width="10.7" style="424" customWidth="1"/>
    <col min="15119" max="15121" width="9.2" style="424" customWidth="1"/>
    <col min="15122" max="15123" width="9" style="424"/>
    <col min="15124" max="15124" width="20.7" style="424" customWidth="1"/>
    <col min="15125" max="15125" width="15.2" style="424" customWidth="1"/>
    <col min="15126" max="15128" width="16.2" style="424" customWidth="1"/>
    <col min="15129" max="15129" width="20.2" style="424" customWidth="1"/>
    <col min="15130" max="15130" width="11" style="424" customWidth="1"/>
    <col min="15131" max="15131" width="31.2" style="424" customWidth="1"/>
    <col min="15132" max="15132" width="17.2" style="424" customWidth="1"/>
    <col min="15133" max="15359" width="9" style="424"/>
    <col min="15360" max="15360" width="4.7" style="424" customWidth="1"/>
    <col min="15361" max="15361" width="13.5" style="424" customWidth="1"/>
    <col min="15362" max="15362" width="11" style="424" customWidth="1"/>
    <col min="15363" max="15363" width="8.7" style="424" customWidth="1"/>
    <col min="15364" max="15364" width="8.2" style="424" customWidth="1"/>
    <col min="15365" max="15365" width="7.2" style="424" customWidth="1"/>
    <col min="15366" max="15366" width="10" style="424" customWidth="1"/>
    <col min="15367" max="15367" width="5" style="424" customWidth="1"/>
    <col min="15368" max="15369" width="13.5" style="424" customWidth="1"/>
    <col min="15370" max="15370" width="13.2" style="424" customWidth="1"/>
    <col min="15371" max="15371" width="11.2" style="424" customWidth="1"/>
    <col min="15372" max="15372" width="11.7" style="424" customWidth="1"/>
    <col min="15373" max="15373" width="23.7" style="424" customWidth="1"/>
    <col min="15374" max="15374" width="10.7" style="424" customWidth="1"/>
    <col min="15375" max="15377" width="9.2" style="424" customWidth="1"/>
    <col min="15378" max="15379" width="9" style="424"/>
    <col min="15380" max="15380" width="20.7" style="424" customWidth="1"/>
    <col min="15381" max="15381" width="15.2" style="424" customWidth="1"/>
    <col min="15382" max="15384" width="16.2" style="424" customWidth="1"/>
    <col min="15385" max="15385" width="20.2" style="424" customWidth="1"/>
    <col min="15386" max="15386" width="11" style="424" customWidth="1"/>
    <col min="15387" max="15387" width="31.2" style="424" customWidth="1"/>
    <col min="15388" max="15388" width="17.2" style="424" customWidth="1"/>
    <col min="15389" max="15615" width="9" style="424"/>
    <col min="15616" max="15616" width="4.7" style="424" customWidth="1"/>
    <col min="15617" max="15617" width="13.5" style="424" customWidth="1"/>
    <col min="15618" max="15618" width="11" style="424" customWidth="1"/>
    <col min="15619" max="15619" width="8.7" style="424" customWidth="1"/>
    <col min="15620" max="15620" width="8.2" style="424" customWidth="1"/>
    <col min="15621" max="15621" width="7.2" style="424" customWidth="1"/>
    <col min="15622" max="15622" width="10" style="424" customWidth="1"/>
    <col min="15623" max="15623" width="5" style="424" customWidth="1"/>
    <col min="15624" max="15625" width="13.5" style="424" customWidth="1"/>
    <col min="15626" max="15626" width="13.2" style="424" customWidth="1"/>
    <col min="15627" max="15627" width="11.2" style="424" customWidth="1"/>
    <col min="15628" max="15628" width="11.7" style="424" customWidth="1"/>
    <col min="15629" max="15629" width="23.7" style="424" customWidth="1"/>
    <col min="15630" max="15630" width="10.7" style="424" customWidth="1"/>
    <col min="15631" max="15633" width="9.2" style="424" customWidth="1"/>
    <col min="15634" max="15635" width="9" style="424"/>
    <col min="15636" max="15636" width="20.7" style="424" customWidth="1"/>
    <col min="15637" max="15637" width="15.2" style="424" customWidth="1"/>
    <col min="15638" max="15640" width="16.2" style="424" customWidth="1"/>
    <col min="15641" max="15641" width="20.2" style="424" customWidth="1"/>
    <col min="15642" max="15642" width="11" style="424" customWidth="1"/>
    <col min="15643" max="15643" width="31.2" style="424" customWidth="1"/>
    <col min="15644" max="15644" width="17.2" style="424" customWidth="1"/>
    <col min="15645" max="15871" width="9" style="424"/>
    <col min="15872" max="15872" width="4.7" style="424" customWidth="1"/>
    <col min="15873" max="15873" width="13.5" style="424" customWidth="1"/>
    <col min="15874" max="15874" width="11" style="424" customWidth="1"/>
    <col min="15875" max="15875" width="8.7" style="424" customWidth="1"/>
    <col min="15876" max="15876" width="8.2" style="424" customWidth="1"/>
    <col min="15877" max="15877" width="7.2" style="424" customWidth="1"/>
    <col min="15878" max="15878" width="10" style="424" customWidth="1"/>
    <col min="15879" max="15879" width="5" style="424" customWidth="1"/>
    <col min="15880" max="15881" width="13.5" style="424" customWidth="1"/>
    <col min="15882" max="15882" width="13.2" style="424" customWidth="1"/>
    <col min="15883" max="15883" width="11.2" style="424" customWidth="1"/>
    <col min="15884" max="15884" width="11.7" style="424" customWidth="1"/>
    <col min="15885" max="15885" width="23.7" style="424" customWidth="1"/>
    <col min="15886" max="15886" width="10.7" style="424" customWidth="1"/>
    <col min="15887" max="15889" width="9.2" style="424" customWidth="1"/>
    <col min="15890" max="15891" width="9" style="424"/>
    <col min="15892" max="15892" width="20.7" style="424" customWidth="1"/>
    <col min="15893" max="15893" width="15.2" style="424" customWidth="1"/>
    <col min="15894" max="15896" width="16.2" style="424" customWidth="1"/>
    <col min="15897" max="15897" width="20.2" style="424" customWidth="1"/>
    <col min="15898" max="15898" width="11" style="424" customWidth="1"/>
    <col min="15899" max="15899" width="31.2" style="424" customWidth="1"/>
    <col min="15900" max="15900" width="17.2" style="424" customWidth="1"/>
    <col min="15901" max="16127" width="9" style="424"/>
    <col min="16128" max="16128" width="4.7" style="424" customWidth="1"/>
    <col min="16129" max="16129" width="13.5" style="424" customWidth="1"/>
    <col min="16130" max="16130" width="11" style="424" customWidth="1"/>
    <col min="16131" max="16131" width="8.7" style="424" customWidth="1"/>
    <col min="16132" max="16132" width="8.2" style="424" customWidth="1"/>
    <col min="16133" max="16133" width="7.2" style="424" customWidth="1"/>
    <col min="16134" max="16134" width="10" style="424" customWidth="1"/>
    <col min="16135" max="16135" width="5" style="424" customWidth="1"/>
    <col min="16136" max="16137" width="13.5" style="424" customWidth="1"/>
    <col min="16138" max="16138" width="13.2" style="424" customWidth="1"/>
    <col min="16139" max="16139" width="11.2" style="424" customWidth="1"/>
    <col min="16140" max="16140" width="11.7" style="424" customWidth="1"/>
    <col min="16141" max="16141" width="23.7" style="424" customWidth="1"/>
    <col min="16142" max="16142" width="10.7" style="424" customWidth="1"/>
    <col min="16143" max="16145" width="9.2" style="424" customWidth="1"/>
    <col min="16146" max="16147" width="9" style="424"/>
    <col min="16148" max="16148" width="20.7" style="424" customWidth="1"/>
    <col min="16149" max="16149" width="15.2" style="424" customWidth="1"/>
    <col min="16150" max="16152" width="16.2" style="424" customWidth="1"/>
    <col min="16153" max="16153" width="20.2" style="424" customWidth="1"/>
    <col min="16154" max="16154" width="11" style="424" customWidth="1"/>
    <col min="16155" max="16155" width="31.2" style="424" customWidth="1"/>
    <col min="16156" max="16156" width="17.2" style="424" customWidth="1"/>
    <col min="16157" max="16384" width="9" style="424"/>
  </cols>
  <sheetData>
    <row r="1" spans="1:29">
      <c r="A1" s="6" t="s">
        <v>333</v>
      </c>
      <c r="AB1" s="426" t="str">
        <f t="array" ref="AB1:AC1">"请勿删除此列"</f>
        <v>请勿删除此列</v>
      </c>
      <c r="AC1" s="426" t="str">
        <v>请勿删除此列</v>
      </c>
    </row>
    <row r="2" s="421" customFormat="1" ht="30" customHeight="1" spans="1:29">
      <c r="A2" s="427" t="s">
        <v>964</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75"/>
      <c r="AC2" s="475"/>
    </row>
    <row r="3" s="421" customFormat="1" spans="1:29">
      <c r="A3" s="428" t="str">
        <f>"评估基准日："&amp;TEXT(基本信息输入表!M7,"yyyy年mm月dd日")</f>
        <v>评估基准日：2026年01月15日</v>
      </c>
      <c r="B3" s="428"/>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75"/>
      <c r="AC3" s="475"/>
    </row>
    <row r="4" s="421" customFormat="1" ht="14.25" customHeight="1" spans="1:29">
      <c r="A4" s="428"/>
      <c r="B4" s="429"/>
      <c r="C4" s="429"/>
      <c r="D4" s="429"/>
      <c r="E4" s="429"/>
      <c r="F4" s="428"/>
      <c r="G4" s="428"/>
      <c r="H4" s="428"/>
      <c r="I4" s="458"/>
      <c r="J4" s="458"/>
      <c r="K4" s="458"/>
      <c r="L4" s="458"/>
      <c r="M4" s="459"/>
      <c r="N4" s="459"/>
      <c r="Z4" s="459" t="s">
        <v>965</v>
      </c>
      <c r="AA4" s="459"/>
      <c r="AB4" s="475"/>
      <c r="AC4" s="475" t="str">
        <f t="array" ref="AC4:AC8">""</f>
        <v/>
      </c>
    </row>
    <row r="5" s="421" customFormat="1" ht="15.75" customHeight="1" spans="1:29">
      <c r="A5" s="430" t="str">
        <f>基本信息输入表!K6&amp;"："&amp;基本信息输入表!M6</f>
        <v>被评估单位：中国石油集团工程技术研究院有限公司</v>
      </c>
      <c r="B5" s="431"/>
      <c r="C5" s="431"/>
      <c r="D5" s="431"/>
      <c r="E5" s="432"/>
      <c r="F5" s="433"/>
      <c r="G5" s="433"/>
      <c r="H5" s="433"/>
      <c r="I5" s="433"/>
      <c r="J5" s="433"/>
      <c r="K5" s="433"/>
      <c r="L5" s="433"/>
      <c r="M5" s="433"/>
      <c r="N5" s="460"/>
      <c r="Z5" s="433"/>
      <c r="AA5" s="8" t="str">
        <f>"金额单位："&amp;基本信息输入表!M10&amp;"元"</f>
        <v>金额单位：人民币元</v>
      </c>
      <c r="AB5" s="475"/>
      <c r="AC5" s="475" t="str">
        <v/>
      </c>
    </row>
    <row r="6" s="422" customFormat="1" ht="15.75" customHeight="1" spans="1:32">
      <c r="A6" s="434" t="s">
        <v>137</v>
      </c>
      <c r="B6" s="435" t="s">
        <v>940</v>
      </c>
      <c r="C6" s="435" t="s">
        <v>941</v>
      </c>
      <c r="D6" s="435" t="s">
        <v>942</v>
      </c>
      <c r="E6" s="435" t="s">
        <v>943</v>
      </c>
      <c r="F6" s="436" t="s">
        <v>944</v>
      </c>
      <c r="G6" s="436" t="s">
        <v>966</v>
      </c>
      <c r="H6" s="435" t="s">
        <v>945</v>
      </c>
      <c r="I6" s="435" t="s">
        <v>946</v>
      </c>
      <c r="J6" s="435" t="s">
        <v>967</v>
      </c>
      <c r="K6" s="435" t="s">
        <v>948</v>
      </c>
      <c r="L6" s="435" t="s">
        <v>949</v>
      </c>
      <c r="M6" s="435" t="s">
        <v>950</v>
      </c>
      <c r="N6" s="435" t="s">
        <v>968</v>
      </c>
      <c r="O6" s="435" t="s">
        <v>952</v>
      </c>
      <c r="P6" s="435"/>
      <c r="Q6" s="435"/>
      <c r="R6" s="435"/>
      <c r="S6" s="435"/>
      <c r="T6" s="435"/>
      <c r="U6" s="436" t="s">
        <v>656</v>
      </c>
      <c r="V6" s="465" t="s">
        <v>158</v>
      </c>
      <c r="W6" s="466" t="s">
        <v>969</v>
      </c>
      <c r="X6" s="467" t="s">
        <v>173</v>
      </c>
      <c r="Y6" s="465" t="s">
        <v>159</v>
      </c>
      <c r="Z6" s="465" t="s">
        <v>172</v>
      </c>
      <c r="AA6" s="465" t="s">
        <v>142</v>
      </c>
      <c r="AB6" s="476"/>
      <c r="AC6" s="476" t="str">
        <v/>
      </c>
      <c r="AD6" s="477"/>
      <c r="AE6" s="477"/>
      <c r="AF6" s="477"/>
    </row>
    <row r="7" s="422" customFormat="1" ht="24" spans="1:32">
      <c r="A7" s="437"/>
      <c r="B7" s="438"/>
      <c r="C7" s="437"/>
      <c r="D7" s="438"/>
      <c r="E7" s="438"/>
      <c r="F7" s="439"/>
      <c r="G7" s="440"/>
      <c r="H7" s="438"/>
      <c r="I7" s="461"/>
      <c r="J7" s="461"/>
      <c r="K7" s="437" t="s">
        <v>954</v>
      </c>
      <c r="L7" s="437" t="s">
        <v>954</v>
      </c>
      <c r="M7" s="437" t="s">
        <v>954</v>
      </c>
      <c r="N7" s="437" t="s">
        <v>954</v>
      </c>
      <c r="O7" s="462" t="s">
        <v>955</v>
      </c>
      <c r="P7" s="462" t="s">
        <v>956</v>
      </c>
      <c r="Q7" s="462" t="s">
        <v>957</v>
      </c>
      <c r="R7" s="462" t="s">
        <v>958</v>
      </c>
      <c r="S7" s="462" t="s">
        <v>959</v>
      </c>
      <c r="T7" s="462" t="s">
        <v>960</v>
      </c>
      <c r="U7" s="468"/>
      <c r="V7" s="469"/>
      <c r="W7" s="470"/>
      <c r="X7" s="471"/>
      <c r="Y7" s="469"/>
      <c r="Z7" s="478"/>
      <c r="AA7" s="479"/>
      <c r="AB7" s="24" t="s">
        <v>738</v>
      </c>
      <c r="AC7" s="476" t="str">
        <v/>
      </c>
      <c r="AD7" s="477"/>
      <c r="AE7" s="477"/>
      <c r="AF7" s="477"/>
    </row>
    <row r="8" s="422" customFormat="1" ht="12.75" spans="1:32">
      <c r="A8" s="14" t="str">
        <f>IF(C8="","",ROW()-7)</f>
        <v/>
      </c>
      <c r="B8" s="441"/>
      <c r="C8" s="442"/>
      <c r="D8" s="441"/>
      <c r="E8" s="443"/>
      <c r="F8" s="443"/>
      <c r="G8" s="444"/>
      <c r="H8" s="443"/>
      <c r="I8" s="16"/>
      <c r="J8" s="16"/>
      <c r="K8" s="447"/>
      <c r="L8" s="442"/>
      <c r="M8" s="442"/>
      <c r="N8" s="442"/>
      <c r="O8" s="17"/>
      <c r="P8" s="17"/>
      <c r="Q8" s="17"/>
      <c r="R8" s="17"/>
      <c r="S8" s="17"/>
      <c r="T8" s="17"/>
      <c r="U8" s="17"/>
      <c r="V8" s="17"/>
      <c r="W8" s="17"/>
      <c r="X8" s="17"/>
      <c r="Y8" s="17"/>
      <c r="Z8" s="17" t="str">
        <f>IF(X8=0,"",(Y8-X8)/X8*100)</f>
        <v/>
      </c>
      <c r="AA8" s="443"/>
      <c r="AB8" s="24" t="s">
        <v>739</v>
      </c>
      <c r="AC8" s="476" t="str">
        <v/>
      </c>
      <c r="AD8" s="477"/>
      <c r="AE8" s="477"/>
      <c r="AF8" s="477"/>
    </row>
    <row r="9" s="422" customFormat="1" ht="12.75" spans="1:32">
      <c r="A9" s="14" t="str">
        <f t="shared" ref="A9:A27" si="0">IF(C9="","",ROW()-7)</f>
        <v/>
      </c>
      <c r="B9" s="441"/>
      <c r="C9" s="442"/>
      <c r="D9" s="441"/>
      <c r="E9" s="441"/>
      <c r="F9" s="443"/>
      <c r="G9" s="445"/>
      <c r="H9" s="441"/>
      <c r="I9" s="16"/>
      <c r="J9" s="16"/>
      <c r="K9" s="442"/>
      <c r="L9" s="442"/>
      <c r="M9" s="442"/>
      <c r="N9" s="442"/>
      <c r="O9" s="17"/>
      <c r="P9" s="17"/>
      <c r="Q9" s="17"/>
      <c r="R9" s="17"/>
      <c r="S9" s="17"/>
      <c r="T9" s="17"/>
      <c r="U9" s="17"/>
      <c r="V9" s="17"/>
      <c r="W9" s="17"/>
      <c r="X9" s="17"/>
      <c r="Y9" s="17"/>
      <c r="Z9" s="17" t="str">
        <f t="shared" ref="Z9:Z30" si="1">IF(X9=0,"",(Y9-X9)/X9*100)</f>
        <v/>
      </c>
      <c r="AA9" s="443"/>
      <c r="AB9" s="24" t="s">
        <v>740</v>
      </c>
      <c r="AC9" s="476"/>
      <c r="AD9" s="477"/>
      <c r="AE9" s="477"/>
      <c r="AF9" s="477"/>
    </row>
    <row r="10" s="422" customFormat="1" ht="12.75" spans="1:32">
      <c r="A10" s="14" t="str">
        <f t="shared" si="0"/>
        <v/>
      </c>
      <c r="B10" s="441"/>
      <c r="C10" s="442"/>
      <c r="D10" s="441"/>
      <c r="E10" s="441"/>
      <c r="F10" s="441"/>
      <c r="G10" s="445"/>
      <c r="H10" s="441"/>
      <c r="I10" s="16"/>
      <c r="J10" s="16"/>
      <c r="K10" s="442"/>
      <c r="L10" s="442"/>
      <c r="M10" s="442"/>
      <c r="N10" s="442"/>
      <c r="O10" s="17"/>
      <c r="P10" s="17"/>
      <c r="Q10" s="17"/>
      <c r="R10" s="17"/>
      <c r="S10" s="17"/>
      <c r="T10" s="17"/>
      <c r="U10" s="17"/>
      <c r="V10" s="17"/>
      <c r="W10" s="17"/>
      <c r="X10" s="17"/>
      <c r="Y10" s="17"/>
      <c r="Z10" s="17" t="str">
        <f t="shared" si="1"/>
        <v/>
      </c>
      <c r="AA10" s="443"/>
      <c r="AB10" s="24" t="s">
        <v>741</v>
      </c>
      <c r="AC10" s="476"/>
      <c r="AD10" s="477"/>
      <c r="AE10" s="477"/>
      <c r="AF10" s="477"/>
    </row>
    <row r="11" s="422" customFormat="1" ht="12.75" spans="1:32">
      <c r="A11" s="14" t="str">
        <f t="shared" si="0"/>
        <v/>
      </c>
      <c r="B11" s="441"/>
      <c r="C11" s="442"/>
      <c r="D11" s="441"/>
      <c r="E11" s="441"/>
      <c r="F11" s="443"/>
      <c r="G11" s="444"/>
      <c r="H11" s="441"/>
      <c r="I11" s="16"/>
      <c r="J11" s="16"/>
      <c r="K11" s="442"/>
      <c r="L11" s="442"/>
      <c r="M11" s="442"/>
      <c r="N11" s="442"/>
      <c r="O11" s="17"/>
      <c r="P11" s="17"/>
      <c r="Q11" s="17"/>
      <c r="R11" s="17"/>
      <c r="S11" s="17"/>
      <c r="T11" s="17"/>
      <c r="U11" s="17"/>
      <c r="V11" s="17"/>
      <c r="W11" s="17"/>
      <c r="X11" s="17"/>
      <c r="Y11" s="17"/>
      <c r="Z11" s="17" t="str">
        <f t="shared" si="1"/>
        <v/>
      </c>
      <c r="AA11" s="443"/>
      <c r="AB11" s="24" t="s">
        <v>742</v>
      </c>
      <c r="AC11" s="476"/>
      <c r="AD11" s="477"/>
      <c r="AE11" s="477"/>
      <c r="AF11" s="477"/>
    </row>
    <row r="12" s="422" customFormat="1" ht="12.75" spans="1:35">
      <c r="A12" s="14" t="str">
        <f t="shared" si="0"/>
        <v/>
      </c>
      <c r="B12" s="446"/>
      <c r="C12" s="447"/>
      <c r="D12" s="443"/>
      <c r="E12" s="443"/>
      <c r="F12" s="443"/>
      <c r="G12" s="448"/>
      <c r="H12" s="443"/>
      <c r="I12" s="463"/>
      <c r="J12" s="463"/>
      <c r="K12" s="447"/>
      <c r="L12" s="447"/>
      <c r="M12" s="447"/>
      <c r="N12" s="447"/>
      <c r="O12" s="17"/>
      <c r="P12" s="17"/>
      <c r="Q12" s="17"/>
      <c r="R12" s="17"/>
      <c r="S12" s="17"/>
      <c r="T12" s="17"/>
      <c r="U12" s="17"/>
      <c r="V12" s="17"/>
      <c r="W12" s="17"/>
      <c r="X12" s="17"/>
      <c r="Y12" s="17"/>
      <c r="Z12" s="17" t="str">
        <f t="shared" si="1"/>
        <v/>
      </c>
      <c r="AA12" s="443"/>
      <c r="AB12" s="24" t="s">
        <v>743</v>
      </c>
      <c r="AC12" s="480"/>
      <c r="AD12" s="481"/>
      <c r="AE12" s="481"/>
      <c r="AF12" s="477"/>
      <c r="AG12" s="477"/>
      <c r="AH12" s="477"/>
      <c r="AI12" s="477"/>
    </row>
    <row r="13" s="422" customFormat="1" ht="12.75" spans="1:31">
      <c r="A13" s="14" t="str">
        <f t="shared" si="0"/>
        <v/>
      </c>
      <c r="B13" s="446"/>
      <c r="C13" s="442"/>
      <c r="D13" s="441"/>
      <c r="E13" s="441"/>
      <c r="F13" s="443"/>
      <c r="G13" s="444"/>
      <c r="H13" s="441"/>
      <c r="I13" s="464"/>
      <c r="J13" s="464"/>
      <c r="K13" s="442"/>
      <c r="L13" s="442"/>
      <c r="M13" s="442"/>
      <c r="N13" s="442"/>
      <c r="O13" s="17"/>
      <c r="P13" s="17"/>
      <c r="Q13" s="17"/>
      <c r="R13" s="17"/>
      <c r="S13" s="17"/>
      <c r="T13" s="17"/>
      <c r="U13" s="17"/>
      <c r="V13" s="17"/>
      <c r="W13" s="17"/>
      <c r="X13" s="17"/>
      <c r="Y13" s="17"/>
      <c r="Z13" s="17" t="str">
        <f t="shared" si="1"/>
        <v/>
      </c>
      <c r="AA13" s="443"/>
      <c r="AB13" s="24" t="s">
        <v>744</v>
      </c>
      <c r="AC13" s="482"/>
      <c r="AD13" s="483"/>
      <c r="AE13" s="483"/>
    </row>
    <row r="14" s="422" customFormat="1" ht="12.75" spans="1:31">
      <c r="A14" s="14" t="str">
        <f t="shared" si="0"/>
        <v/>
      </c>
      <c r="B14" s="446"/>
      <c r="C14" s="442"/>
      <c r="D14" s="441"/>
      <c r="E14" s="441"/>
      <c r="F14" s="441"/>
      <c r="G14" s="449"/>
      <c r="H14" s="441"/>
      <c r="I14" s="464"/>
      <c r="J14" s="464"/>
      <c r="K14" s="442"/>
      <c r="L14" s="442"/>
      <c r="M14" s="442"/>
      <c r="N14" s="442"/>
      <c r="O14" s="17"/>
      <c r="P14" s="17"/>
      <c r="Q14" s="17"/>
      <c r="R14" s="17"/>
      <c r="S14" s="17"/>
      <c r="T14" s="17"/>
      <c r="U14" s="17"/>
      <c r="V14" s="17"/>
      <c r="W14" s="17"/>
      <c r="X14" s="17"/>
      <c r="Y14" s="17"/>
      <c r="Z14" s="17" t="str">
        <f t="shared" si="1"/>
        <v/>
      </c>
      <c r="AA14" s="443"/>
      <c r="AB14" s="24" t="s">
        <v>745</v>
      </c>
      <c r="AC14" s="482"/>
      <c r="AD14" s="483"/>
      <c r="AE14" s="483"/>
    </row>
    <row r="15" s="422" customFormat="1" ht="12.75" spans="1:31">
      <c r="A15" s="14" t="str">
        <f t="shared" si="0"/>
        <v/>
      </c>
      <c r="B15" s="446"/>
      <c r="C15" s="442"/>
      <c r="D15" s="441"/>
      <c r="E15" s="441"/>
      <c r="F15" s="441"/>
      <c r="G15" s="449"/>
      <c r="H15" s="441"/>
      <c r="I15" s="464"/>
      <c r="J15" s="464"/>
      <c r="K15" s="442"/>
      <c r="L15" s="442"/>
      <c r="M15" s="442"/>
      <c r="N15" s="442"/>
      <c r="O15" s="17"/>
      <c r="P15" s="17"/>
      <c r="Q15" s="17"/>
      <c r="R15" s="17"/>
      <c r="S15" s="17"/>
      <c r="T15" s="17"/>
      <c r="U15" s="17"/>
      <c r="V15" s="17"/>
      <c r="W15" s="17"/>
      <c r="X15" s="17"/>
      <c r="Y15" s="17"/>
      <c r="Z15" s="17" t="str">
        <f t="shared" si="1"/>
        <v/>
      </c>
      <c r="AA15" s="443"/>
      <c r="AB15" s="24" t="s">
        <v>746</v>
      </c>
      <c r="AC15" s="482"/>
      <c r="AD15" s="483"/>
      <c r="AE15" s="483"/>
    </row>
    <row r="16" s="422" customFormat="1" ht="12.75" spans="1:31">
      <c r="A16" s="14" t="str">
        <f t="shared" si="0"/>
        <v/>
      </c>
      <c r="B16" s="446"/>
      <c r="C16" s="442"/>
      <c r="D16" s="441"/>
      <c r="E16" s="441"/>
      <c r="F16" s="441"/>
      <c r="G16" s="449"/>
      <c r="H16" s="441"/>
      <c r="I16" s="464"/>
      <c r="J16" s="464"/>
      <c r="K16" s="442"/>
      <c r="L16" s="442"/>
      <c r="M16" s="442"/>
      <c r="N16" s="442"/>
      <c r="O16" s="17"/>
      <c r="P16" s="17"/>
      <c r="Q16" s="17"/>
      <c r="R16" s="17"/>
      <c r="S16" s="17"/>
      <c r="T16" s="17"/>
      <c r="U16" s="17"/>
      <c r="V16" s="17"/>
      <c r="W16" s="17"/>
      <c r="X16" s="17"/>
      <c r="Y16" s="17"/>
      <c r="Z16" s="17" t="str">
        <f t="shared" si="1"/>
        <v/>
      </c>
      <c r="AA16" s="443"/>
      <c r="AB16" s="24" t="s">
        <v>747</v>
      </c>
      <c r="AC16" s="482"/>
      <c r="AD16" s="483"/>
      <c r="AE16" s="483"/>
    </row>
    <row r="17" s="422" customFormat="1" ht="12.75" spans="1:31">
      <c r="A17" s="14" t="str">
        <f t="shared" si="0"/>
        <v/>
      </c>
      <c r="B17" s="446"/>
      <c r="C17" s="442"/>
      <c r="D17" s="441"/>
      <c r="E17" s="441"/>
      <c r="F17" s="441"/>
      <c r="G17" s="449"/>
      <c r="H17" s="441"/>
      <c r="I17" s="464"/>
      <c r="J17" s="464"/>
      <c r="K17" s="442"/>
      <c r="L17" s="442"/>
      <c r="M17" s="442"/>
      <c r="N17" s="442"/>
      <c r="O17" s="17"/>
      <c r="P17" s="17"/>
      <c r="Q17" s="17"/>
      <c r="R17" s="17"/>
      <c r="S17" s="17"/>
      <c r="T17" s="17"/>
      <c r="U17" s="17"/>
      <c r="V17" s="17"/>
      <c r="W17" s="17"/>
      <c r="X17" s="17"/>
      <c r="Y17" s="17"/>
      <c r="Z17" s="17" t="str">
        <f t="shared" si="1"/>
        <v/>
      </c>
      <c r="AA17" s="443"/>
      <c r="AB17" s="24" t="s">
        <v>748</v>
      </c>
      <c r="AC17" s="482"/>
      <c r="AD17" s="483"/>
      <c r="AE17" s="483"/>
    </row>
    <row r="18" s="422" customFormat="1" ht="12.75" spans="1:31">
      <c r="A18" s="14" t="str">
        <f t="shared" si="0"/>
        <v/>
      </c>
      <c r="B18" s="446"/>
      <c r="C18" s="442"/>
      <c r="D18" s="441"/>
      <c r="E18" s="441"/>
      <c r="F18" s="441"/>
      <c r="G18" s="449"/>
      <c r="H18" s="441"/>
      <c r="I18" s="464"/>
      <c r="J18" s="464"/>
      <c r="K18" s="442"/>
      <c r="L18" s="442"/>
      <c r="M18" s="442"/>
      <c r="N18" s="442"/>
      <c r="O18" s="17"/>
      <c r="P18" s="17"/>
      <c r="Q18" s="17"/>
      <c r="R18" s="17"/>
      <c r="S18" s="17"/>
      <c r="T18" s="17"/>
      <c r="U18" s="17"/>
      <c r="V18" s="17"/>
      <c r="W18" s="17"/>
      <c r="X18" s="17"/>
      <c r="Y18" s="17"/>
      <c r="Z18" s="17" t="str">
        <f t="shared" si="1"/>
        <v/>
      </c>
      <c r="AA18" s="443"/>
      <c r="AB18" s="24" t="s">
        <v>749</v>
      </c>
      <c r="AC18" s="482"/>
      <c r="AD18" s="483"/>
      <c r="AE18" s="483"/>
    </row>
    <row r="19" s="422" customFormat="1" ht="12.75" spans="1:31">
      <c r="A19" s="14" t="str">
        <f t="shared" si="0"/>
        <v/>
      </c>
      <c r="B19" s="446"/>
      <c r="C19" s="442"/>
      <c r="D19" s="441"/>
      <c r="E19" s="441"/>
      <c r="F19" s="441"/>
      <c r="G19" s="449"/>
      <c r="H19" s="441"/>
      <c r="I19" s="464"/>
      <c r="J19" s="464"/>
      <c r="K19" s="442"/>
      <c r="L19" s="442"/>
      <c r="M19" s="442"/>
      <c r="N19" s="442"/>
      <c r="O19" s="17"/>
      <c r="P19" s="17"/>
      <c r="Q19" s="17"/>
      <c r="R19" s="17"/>
      <c r="S19" s="17"/>
      <c r="T19" s="17"/>
      <c r="U19" s="17"/>
      <c r="V19" s="17"/>
      <c r="W19" s="17"/>
      <c r="X19" s="17"/>
      <c r="Y19" s="17"/>
      <c r="Z19" s="17" t="str">
        <f t="shared" si="1"/>
        <v/>
      </c>
      <c r="AA19" s="443"/>
      <c r="AB19" s="24" t="s">
        <v>750</v>
      </c>
      <c r="AC19" s="482"/>
      <c r="AD19" s="483"/>
      <c r="AE19" s="483"/>
    </row>
    <row r="20" s="422" customFormat="1" ht="12.75" spans="1:31">
      <c r="A20" s="14" t="str">
        <f t="shared" si="0"/>
        <v/>
      </c>
      <c r="B20" s="446"/>
      <c r="C20" s="442"/>
      <c r="D20" s="441"/>
      <c r="E20" s="441"/>
      <c r="F20" s="441"/>
      <c r="G20" s="449"/>
      <c r="H20" s="441"/>
      <c r="I20" s="464"/>
      <c r="J20" s="464"/>
      <c r="K20" s="442"/>
      <c r="L20" s="442"/>
      <c r="M20" s="442"/>
      <c r="N20" s="442"/>
      <c r="O20" s="17"/>
      <c r="P20" s="17"/>
      <c r="Q20" s="17"/>
      <c r="R20" s="17"/>
      <c r="S20" s="17"/>
      <c r="T20" s="17"/>
      <c r="U20" s="17"/>
      <c r="V20" s="17"/>
      <c r="W20" s="17"/>
      <c r="X20" s="17"/>
      <c r="Y20" s="17"/>
      <c r="Z20" s="17" t="str">
        <f t="shared" si="1"/>
        <v/>
      </c>
      <c r="AA20" s="443"/>
      <c r="AB20" s="24" t="s">
        <v>751</v>
      </c>
      <c r="AC20" s="482"/>
      <c r="AD20" s="483"/>
      <c r="AE20" s="483"/>
    </row>
    <row r="21" s="422" customFormat="1" ht="12.75" spans="1:31">
      <c r="A21" s="14" t="str">
        <f t="shared" si="0"/>
        <v/>
      </c>
      <c r="B21" s="446"/>
      <c r="C21" s="442"/>
      <c r="D21" s="441"/>
      <c r="E21" s="441"/>
      <c r="F21" s="441"/>
      <c r="G21" s="449"/>
      <c r="H21" s="441"/>
      <c r="I21" s="464"/>
      <c r="J21" s="464"/>
      <c r="K21" s="442"/>
      <c r="L21" s="442"/>
      <c r="M21" s="442"/>
      <c r="N21" s="442"/>
      <c r="O21" s="17"/>
      <c r="P21" s="17"/>
      <c r="Q21" s="17"/>
      <c r="R21" s="17"/>
      <c r="S21" s="17"/>
      <c r="T21" s="17"/>
      <c r="U21" s="17"/>
      <c r="V21" s="17"/>
      <c r="W21" s="17"/>
      <c r="X21" s="17"/>
      <c r="Y21" s="17"/>
      <c r="Z21" s="17" t="str">
        <f t="shared" si="1"/>
        <v/>
      </c>
      <c r="AA21" s="443"/>
      <c r="AB21" s="24" t="s">
        <v>752</v>
      </c>
      <c r="AC21" s="482"/>
      <c r="AD21" s="483"/>
      <c r="AE21" s="483"/>
    </row>
    <row r="22" s="422" customFormat="1" ht="12.75" spans="1:31">
      <c r="A22" s="14" t="str">
        <f t="shared" si="0"/>
        <v/>
      </c>
      <c r="B22" s="446"/>
      <c r="C22" s="442"/>
      <c r="D22" s="441"/>
      <c r="E22" s="441"/>
      <c r="F22" s="441"/>
      <c r="G22" s="449"/>
      <c r="H22" s="441"/>
      <c r="I22" s="464"/>
      <c r="J22" s="464"/>
      <c r="K22" s="442"/>
      <c r="L22" s="442"/>
      <c r="M22" s="442"/>
      <c r="N22" s="442"/>
      <c r="O22" s="17"/>
      <c r="P22" s="17"/>
      <c r="Q22" s="17"/>
      <c r="R22" s="17"/>
      <c r="S22" s="17"/>
      <c r="T22" s="17"/>
      <c r="U22" s="17"/>
      <c r="V22" s="17"/>
      <c r="W22" s="17"/>
      <c r="X22" s="17"/>
      <c r="Y22" s="17"/>
      <c r="Z22" s="17" t="str">
        <f t="shared" si="1"/>
        <v/>
      </c>
      <c r="AA22" s="443"/>
      <c r="AB22" s="24" t="s">
        <v>753</v>
      </c>
      <c r="AC22" s="482"/>
      <c r="AD22" s="483"/>
      <c r="AE22" s="483"/>
    </row>
    <row r="23" s="422" customFormat="1" ht="12.75" spans="1:31">
      <c r="A23" s="14" t="str">
        <f t="shared" si="0"/>
        <v/>
      </c>
      <c r="B23" s="446"/>
      <c r="C23" s="442"/>
      <c r="D23" s="441"/>
      <c r="E23" s="441"/>
      <c r="F23" s="441"/>
      <c r="G23" s="449"/>
      <c r="H23" s="441"/>
      <c r="I23" s="464"/>
      <c r="J23" s="464"/>
      <c r="K23" s="442"/>
      <c r="L23" s="442"/>
      <c r="M23" s="442"/>
      <c r="N23" s="442"/>
      <c r="O23" s="17"/>
      <c r="P23" s="17"/>
      <c r="Q23" s="17"/>
      <c r="R23" s="17"/>
      <c r="S23" s="17"/>
      <c r="T23" s="17"/>
      <c r="U23" s="17"/>
      <c r="V23" s="17"/>
      <c r="W23" s="17"/>
      <c r="X23" s="17"/>
      <c r="Y23" s="17"/>
      <c r="Z23" s="17" t="str">
        <f t="shared" si="1"/>
        <v/>
      </c>
      <c r="AA23" s="443"/>
      <c r="AB23" s="24" t="s">
        <v>754</v>
      </c>
      <c r="AC23" s="482"/>
      <c r="AD23" s="483"/>
      <c r="AE23" s="483"/>
    </row>
    <row r="24" s="422" customFormat="1" ht="12.75" spans="1:35">
      <c r="A24" s="14" t="str">
        <f t="shared" si="0"/>
        <v/>
      </c>
      <c r="B24" s="446"/>
      <c r="C24" s="447"/>
      <c r="D24" s="443"/>
      <c r="E24" s="443"/>
      <c r="F24" s="443"/>
      <c r="G24" s="448"/>
      <c r="H24" s="443"/>
      <c r="I24" s="463"/>
      <c r="J24" s="463"/>
      <c r="K24" s="447"/>
      <c r="L24" s="447"/>
      <c r="M24" s="447"/>
      <c r="N24" s="447"/>
      <c r="O24" s="17"/>
      <c r="P24" s="17"/>
      <c r="Q24" s="17"/>
      <c r="R24" s="17"/>
      <c r="S24" s="17"/>
      <c r="T24" s="17"/>
      <c r="U24" s="17"/>
      <c r="V24" s="17"/>
      <c r="W24" s="17"/>
      <c r="X24" s="17"/>
      <c r="Y24" s="17"/>
      <c r="Z24" s="17" t="str">
        <f t="shared" si="1"/>
        <v/>
      </c>
      <c r="AA24" s="443"/>
      <c r="AB24" s="24" t="s">
        <v>755</v>
      </c>
      <c r="AC24" s="480"/>
      <c r="AD24" s="481"/>
      <c r="AE24" s="481"/>
      <c r="AF24" s="477"/>
      <c r="AG24" s="477"/>
      <c r="AH24" s="477"/>
      <c r="AI24" s="477"/>
    </row>
    <row r="25" s="422" customFormat="1" ht="12.75" spans="1:35">
      <c r="A25" s="14" t="str">
        <f t="shared" si="0"/>
        <v/>
      </c>
      <c r="B25" s="441"/>
      <c r="C25" s="447"/>
      <c r="D25" s="443"/>
      <c r="E25" s="443"/>
      <c r="F25" s="443"/>
      <c r="G25" s="448"/>
      <c r="H25" s="443"/>
      <c r="I25" s="463"/>
      <c r="J25" s="463"/>
      <c r="K25" s="447"/>
      <c r="L25" s="447"/>
      <c r="M25" s="447"/>
      <c r="N25" s="447"/>
      <c r="O25" s="17"/>
      <c r="P25" s="17"/>
      <c r="Q25" s="17"/>
      <c r="R25" s="17"/>
      <c r="S25" s="17"/>
      <c r="T25" s="17"/>
      <c r="U25" s="17"/>
      <c r="V25" s="17"/>
      <c r="W25" s="17"/>
      <c r="X25" s="17"/>
      <c r="Y25" s="17"/>
      <c r="Z25" s="17" t="str">
        <f t="shared" si="1"/>
        <v/>
      </c>
      <c r="AA25" s="443"/>
      <c r="AB25" s="24" t="s">
        <v>756</v>
      </c>
      <c r="AC25" s="480"/>
      <c r="AD25" s="481"/>
      <c r="AE25" s="481"/>
      <c r="AF25" s="477"/>
      <c r="AG25" s="477"/>
      <c r="AH25" s="477"/>
      <c r="AI25" s="477"/>
    </row>
    <row r="26" s="422" customFormat="1" ht="12.75" spans="1:35">
      <c r="A26" s="14" t="str">
        <f t="shared" si="0"/>
        <v/>
      </c>
      <c r="B26" s="441"/>
      <c r="C26" s="447"/>
      <c r="D26" s="443"/>
      <c r="E26" s="443"/>
      <c r="F26" s="443"/>
      <c r="G26" s="448"/>
      <c r="H26" s="443"/>
      <c r="I26" s="463"/>
      <c r="J26" s="463"/>
      <c r="K26" s="447"/>
      <c r="L26" s="447"/>
      <c r="M26" s="447"/>
      <c r="N26" s="447"/>
      <c r="O26" s="17"/>
      <c r="P26" s="17"/>
      <c r="Q26" s="17"/>
      <c r="R26" s="17"/>
      <c r="S26" s="17"/>
      <c r="T26" s="17"/>
      <c r="U26" s="17"/>
      <c r="V26" s="17"/>
      <c r="W26" s="17"/>
      <c r="X26" s="17"/>
      <c r="Y26" s="17"/>
      <c r="Z26" s="17" t="str">
        <f t="shared" si="1"/>
        <v/>
      </c>
      <c r="AA26" s="443"/>
      <c r="AB26" s="24" t="s">
        <v>757</v>
      </c>
      <c r="AC26" s="480"/>
      <c r="AD26" s="481"/>
      <c r="AE26" s="481"/>
      <c r="AF26" s="477"/>
      <c r="AG26" s="477"/>
      <c r="AH26" s="477"/>
      <c r="AI26" s="477"/>
    </row>
    <row r="27" s="422" customFormat="1" ht="12.75" spans="1:35">
      <c r="A27" s="14" t="str">
        <f t="shared" si="0"/>
        <v/>
      </c>
      <c r="B27" s="441"/>
      <c r="C27" s="447"/>
      <c r="D27" s="443"/>
      <c r="E27" s="443"/>
      <c r="F27" s="443"/>
      <c r="G27" s="448"/>
      <c r="H27" s="443"/>
      <c r="I27" s="463"/>
      <c r="J27" s="463"/>
      <c r="K27" s="447"/>
      <c r="L27" s="447"/>
      <c r="M27" s="447"/>
      <c r="N27" s="447"/>
      <c r="O27" s="17"/>
      <c r="P27" s="17"/>
      <c r="Q27" s="17"/>
      <c r="R27" s="17"/>
      <c r="S27" s="17"/>
      <c r="T27" s="17"/>
      <c r="U27" s="17"/>
      <c r="V27" s="17"/>
      <c r="W27" s="17"/>
      <c r="X27" s="17"/>
      <c r="Y27" s="17"/>
      <c r="Z27" s="17" t="str">
        <f t="shared" si="1"/>
        <v/>
      </c>
      <c r="AA27" s="443"/>
      <c r="AB27" s="24" t="s">
        <v>758</v>
      </c>
      <c r="AC27" s="480" t="str">
        <f t="array" ref="AC27:AC32">""</f>
        <v/>
      </c>
      <c r="AD27" s="481"/>
      <c r="AE27" s="481"/>
      <c r="AF27" s="477"/>
      <c r="AG27" s="477"/>
      <c r="AH27" s="477"/>
      <c r="AI27" s="477"/>
    </row>
    <row r="28" s="422" customFormat="1" ht="12.75" spans="1:35">
      <c r="A28" s="447" t="s">
        <v>970</v>
      </c>
      <c r="B28" s="443"/>
      <c r="C28" s="447"/>
      <c r="D28" s="443"/>
      <c r="E28" s="443"/>
      <c r="F28" s="443"/>
      <c r="G28" s="448"/>
      <c r="H28" s="443"/>
      <c r="I28" s="463"/>
      <c r="J28" s="463"/>
      <c r="K28" s="447"/>
      <c r="L28" s="447"/>
      <c r="M28" s="447"/>
      <c r="N28" s="447"/>
      <c r="O28" s="17"/>
      <c r="P28" s="17"/>
      <c r="Q28" s="17"/>
      <c r="R28" s="17"/>
      <c r="S28" s="17"/>
      <c r="T28" s="17"/>
      <c r="U28" s="17">
        <f>SUM(U8:U27)</f>
        <v>0</v>
      </c>
      <c r="V28" s="17">
        <f>SUM(V8:V27)</f>
        <v>0</v>
      </c>
      <c r="W28" s="17">
        <f t="shared" ref="W28:Y28" si="2">SUM(W8:W27)</f>
        <v>0</v>
      </c>
      <c r="X28" s="17">
        <f t="shared" si="2"/>
        <v>0</v>
      </c>
      <c r="Y28" s="17">
        <f t="shared" si="2"/>
        <v>0</v>
      </c>
      <c r="Z28" s="17" t="str">
        <f t="shared" si="1"/>
        <v/>
      </c>
      <c r="AA28" s="443"/>
      <c r="AB28" s="476"/>
      <c r="AC28" s="480" t="str">
        <v/>
      </c>
      <c r="AD28" s="481"/>
      <c r="AE28" s="481"/>
      <c r="AF28" s="477"/>
      <c r="AG28" s="477"/>
      <c r="AH28" s="477"/>
      <c r="AI28" s="477"/>
    </row>
    <row r="29" s="422" customFormat="1" ht="12.75" spans="1:35">
      <c r="A29" s="447" t="s">
        <v>971</v>
      </c>
      <c r="B29" s="443"/>
      <c r="C29" s="447"/>
      <c r="D29" s="443"/>
      <c r="E29" s="443"/>
      <c r="F29" s="443"/>
      <c r="G29" s="448"/>
      <c r="H29" s="443"/>
      <c r="I29" s="463"/>
      <c r="J29" s="463"/>
      <c r="K29" s="447"/>
      <c r="L29" s="447"/>
      <c r="M29" s="447"/>
      <c r="N29" s="447"/>
      <c r="O29" s="17"/>
      <c r="P29" s="17"/>
      <c r="Q29" s="17"/>
      <c r="R29" s="17"/>
      <c r="S29" s="17"/>
      <c r="T29" s="17"/>
      <c r="U29" s="17">
        <f>W28</f>
        <v>0</v>
      </c>
      <c r="V29" s="17">
        <f>W28</f>
        <v>0</v>
      </c>
      <c r="W29" s="17"/>
      <c r="X29" s="17"/>
      <c r="Y29" s="17"/>
      <c r="Z29" s="17" t="str">
        <f t="shared" si="1"/>
        <v/>
      </c>
      <c r="AA29" s="443"/>
      <c r="AB29" s="476"/>
      <c r="AC29" s="480" t="str">
        <v/>
      </c>
      <c r="AD29" s="481"/>
      <c r="AE29" s="481"/>
      <c r="AF29" s="477"/>
      <c r="AG29" s="477"/>
      <c r="AH29" s="477"/>
      <c r="AI29" s="477"/>
    </row>
    <row r="30" s="422" customFormat="1" ht="18.75" customHeight="1" spans="1:35">
      <c r="A30" s="450" t="s">
        <v>972</v>
      </c>
      <c r="B30" s="451"/>
      <c r="C30" s="452"/>
      <c r="D30" s="453"/>
      <c r="E30" s="453"/>
      <c r="F30" s="454"/>
      <c r="G30" s="455"/>
      <c r="H30" s="454"/>
      <c r="I30" s="454"/>
      <c r="J30" s="454"/>
      <c r="K30" s="454"/>
      <c r="L30" s="454"/>
      <c r="M30" s="454"/>
      <c r="N30" s="454"/>
      <c r="O30" s="17"/>
      <c r="P30" s="17"/>
      <c r="Q30" s="17"/>
      <c r="R30" s="17"/>
      <c r="S30" s="17"/>
      <c r="T30" s="17"/>
      <c r="U30" s="17">
        <f>U28-U29</f>
        <v>0</v>
      </c>
      <c r="V30" s="17">
        <f>V28-V29</f>
        <v>0</v>
      </c>
      <c r="W30" s="17"/>
      <c r="X30" s="17">
        <f>X28-X29</f>
        <v>0</v>
      </c>
      <c r="Y30" s="17">
        <f>Y28-Y29</f>
        <v>0</v>
      </c>
      <c r="Z30" s="17" t="str">
        <f t="shared" si="1"/>
        <v/>
      </c>
      <c r="AA30" s="454"/>
      <c r="AB30" s="476"/>
      <c r="AC30" s="480" t="str">
        <v/>
      </c>
      <c r="AD30" s="481"/>
      <c r="AE30" s="481"/>
      <c r="AF30" s="477"/>
      <c r="AG30" s="477"/>
      <c r="AH30" s="477"/>
      <c r="AI30" s="477"/>
    </row>
    <row r="31" s="423" customFormat="1" spans="1:29">
      <c r="A31" s="270" t="str">
        <f>基本信息输入表!$K$6&amp;"填表人："&amp;基本信息输入表!$M$38</f>
        <v>被评估单位填表人：</v>
      </c>
      <c r="B31" s="456"/>
      <c r="C31" s="456"/>
      <c r="D31" s="456"/>
      <c r="E31" s="456"/>
      <c r="V31" s="472"/>
      <c r="W31" s="472"/>
      <c r="X31" s="472"/>
      <c r="Y31" s="270" t="str">
        <f>"评估人员："&amp;基本信息输入表!$Q$38</f>
        <v>评估人员：</v>
      </c>
      <c r="AB31" s="426"/>
      <c r="AC31" s="426" t="str">
        <v/>
      </c>
    </row>
    <row r="32" spans="1:29">
      <c r="A32" s="3" t="str">
        <f>"填表日期："&amp;YEAR(基本信息输入表!$O$38)&amp;"年"&amp;MONTH(基本信息输入表!$O$38)&amp;"月"&amp;DAY(基本信息输入表!$O$38)&amp;"日"</f>
        <v>填表日期：1900年1月0日</v>
      </c>
      <c r="V32" s="472"/>
      <c r="W32" s="472"/>
      <c r="X32" s="472"/>
      <c r="AC32" s="426" t="str">
        <v/>
      </c>
    </row>
    <row r="33" spans="22:28">
      <c r="V33" s="472"/>
      <c r="W33" s="472"/>
      <c r="X33" s="472"/>
      <c r="Y33" s="474"/>
      <c r="Z33" s="474"/>
      <c r="AB33" s="5"/>
    </row>
    <row r="34" spans="22:24">
      <c r="V34" s="472"/>
      <c r="W34" s="472"/>
      <c r="X34" s="472"/>
    </row>
    <row r="35" spans="22:25">
      <c r="V35" s="472"/>
      <c r="W35" s="472"/>
      <c r="X35" s="472"/>
      <c r="Y35" s="474"/>
    </row>
    <row r="36" spans="22:24">
      <c r="V36" s="472"/>
      <c r="W36" s="472"/>
      <c r="X36" s="472"/>
    </row>
    <row r="37" spans="22:24">
      <c r="V37" s="472"/>
      <c r="W37" s="472"/>
      <c r="X37" s="472"/>
    </row>
    <row r="39" spans="22:24">
      <c r="V39" s="473"/>
      <c r="W39" s="473"/>
      <c r="X39" s="473"/>
    </row>
    <row r="40" spans="22:24">
      <c r="V40" s="474"/>
      <c r="W40" s="474"/>
      <c r="X40" s="474"/>
    </row>
    <row r="41" spans="22:24">
      <c r="V41" s="474"/>
      <c r="W41" s="474"/>
      <c r="X41" s="474"/>
    </row>
    <row r="43" spans="7:24">
      <c r="G43" s="457"/>
      <c r="V43" s="474"/>
      <c r="W43" s="474"/>
      <c r="X43" s="474"/>
    </row>
    <row r="44" spans="7:7">
      <c r="G44" s="457"/>
    </row>
    <row r="45" spans="7:7">
      <c r="G45" s="457"/>
    </row>
    <row r="46" spans="7:7">
      <c r="G46" s="457"/>
    </row>
    <row r="47" spans="7:24">
      <c r="G47" s="457"/>
      <c r="V47" s="474"/>
      <c r="W47" s="474"/>
      <c r="X47" s="474"/>
    </row>
    <row r="48" spans="7:7">
      <c r="G48" s="457"/>
    </row>
    <row r="49" spans="7:7">
      <c r="G49" s="457"/>
    </row>
    <row r="50" spans="7:7">
      <c r="G50" s="457"/>
    </row>
  </sheetData>
  <mergeCells count="25">
    <mergeCell ref="A2:AA2"/>
    <mergeCell ref="A3:AA3"/>
    <mergeCell ref="M4:N4"/>
    <mergeCell ref="Z4:AA4"/>
    <mergeCell ref="O6:T6"/>
    <mergeCell ref="A28:B28"/>
    <mergeCell ref="A29:B29"/>
    <mergeCell ref="A30:B30"/>
    <mergeCell ref="A6:A7"/>
    <mergeCell ref="B6:B7"/>
    <mergeCell ref="C6:C7"/>
    <mergeCell ref="D6:D7"/>
    <mergeCell ref="E6:E7"/>
    <mergeCell ref="F6:F7"/>
    <mergeCell ref="G6:G7"/>
    <mergeCell ref="H6:H7"/>
    <mergeCell ref="I6:I7"/>
    <mergeCell ref="J6:J7"/>
    <mergeCell ref="U6:U7"/>
    <mergeCell ref="V6:V7"/>
    <mergeCell ref="W6:W7"/>
    <mergeCell ref="X6:X7"/>
    <mergeCell ref="Y6:Y7"/>
    <mergeCell ref="Z6:Z7"/>
    <mergeCell ref="AA6:AA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7" fitToHeight="0" orientation="landscape"/>
  <headerFooter scaleWithDoc="0">
    <oddFooter>&amp;C&amp;"宋体,常规"&amp;10第&amp;"Arial Narrow,常规"&amp;P&amp;"宋体,常规"页，共&amp;"Arial Narrow,常规"&amp;N&amp;"宋体,常规"页</oddFooter>
  </headerFooter>
  <colBreaks count="2" manualBreakCount="2">
    <brk id="12" max="28" man="1"/>
    <brk id="21" max="28" man="1"/>
  </col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消耗性生物资产">
    <pageSetUpPr fitToPage="1"/>
  </sheetPr>
  <dimension ref="A1:S70"/>
  <sheetViews>
    <sheetView showGridLines="0" workbookViewId="0">
      <selection activeCell="I31" sqref="I31"/>
    </sheetView>
  </sheetViews>
  <sheetFormatPr defaultColWidth="9" defaultRowHeight="12"/>
  <cols>
    <col min="1" max="1" width="6.7" style="3" customWidth="1"/>
    <col min="2" max="2" width="19.7" style="3" customWidth="1"/>
    <col min="3" max="4" width="8" style="3" customWidth="1"/>
    <col min="5" max="5" width="22.2" style="3" customWidth="1"/>
    <col min="6" max="6" width="12.2" style="3" hidden="1" customWidth="1" outlineLevel="1"/>
    <col min="7" max="8" width="7.2" style="3" hidden="1" customWidth="1" outlineLevel="1"/>
    <col min="9" max="9" width="4.7" style="3" customWidth="1" collapsed="1"/>
    <col min="10" max="10" width="5.5" style="3" customWidth="1"/>
    <col min="11" max="11" width="5.5" style="415" customWidth="1"/>
    <col min="12" max="12" width="15" style="415" customWidth="1"/>
    <col min="13" max="13" width="8" style="3" customWidth="1"/>
    <col min="14" max="14" width="8.7" style="3" customWidth="1"/>
    <col min="15" max="16" width="9.7" style="3" customWidth="1"/>
    <col min="17" max="17" width="9.2" style="3" customWidth="1"/>
    <col min="18" max="19" width="9" style="5"/>
    <col min="20" max="207" width="9" style="3"/>
    <col min="208" max="208" width="4.5" style="3" customWidth="1"/>
    <col min="209" max="209" width="11" style="3" customWidth="1"/>
    <col min="210" max="210" width="8" style="3" customWidth="1"/>
    <col min="211" max="211" width="5.2" style="3" customWidth="1"/>
    <col min="212" max="212" width="13.2" style="3" customWidth="1"/>
    <col min="213" max="213" width="12.5" style="3" customWidth="1"/>
    <col min="214" max="223" width="10.7" style="3" customWidth="1"/>
    <col min="224" max="224" width="12.2" style="3" customWidth="1"/>
    <col min="225" max="225" width="8.2" style="3" customWidth="1"/>
    <col min="226" max="226" width="10.7" style="3" customWidth="1"/>
    <col min="227" max="227" width="10" style="3" customWidth="1"/>
    <col min="228" max="228" width="12.2" style="3" customWidth="1"/>
    <col min="229" max="229" width="9.7" style="3" customWidth="1"/>
    <col min="230" max="230" width="9.2" style="3" customWidth="1"/>
    <col min="231" max="231" width="9" style="3"/>
    <col min="232" max="232" width="8.7" style="3" customWidth="1"/>
    <col min="233" max="233" width="9.7" style="3" customWidth="1"/>
    <col min="234" max="234" width="9.2" style="3" customWidth="1"/>
    <col min="235" max="235" width="7.7" style="3" customWidth="1"/>
    <col min="236" max="236" width="9.2" style="3" customWidth="1"/>
    <col min="237" max="237" width="14.7" style="3" customWidth="1"/>
    <col min="238" max="238" width="13.7" style="3" customWidth="1"/>
    <col min="239" max="239" width="8" style="3" customWidth="1"/>
    <col min="240" max="240" width="7.7" style="3" customWidth="1"/>
    <col min="241" max="241" width="7.2" style="3" customWidth="1"/>
    <col min="242" max="242" width="9.2" style="3" customWidth="1"/>
    <col min="243" max="243" width="7.7" style="3" customWidth="1"/>
    <col min="244" max="245" width="8.7" style="3" customWidth="1"/>
    <col min="246" max="246" width="14.7" style="3" customWidth="1"/>
    <col min="247" max="247" width="13.7" style="3" customWidth="1"/>
    <col min="248" max="248" width="8.7" style="3" customWidth="1"/>
    <col min="249" max="251" width="10.7" style="3" customWidth="1"/>
    <col min="252" max="252" width="16.7" style="3" customWidth="1"/>
    <col min="253" max="256" width="10.7" style="3" customWidth="1"/>
    <col min="257" max="257" width="12" style="3" customWidth="1"/>
    <col min="258" max="258" width="10.7" style="3" customWidth="1"/>
    <col min="259" max="259" width="8.7" style="3" customWidth="1"/>
    <col min="260" max="264" width="13.7" style="3" customWidth="1"/>
    <col min="265" max="268" width="9" style="3" hidden="1" customWidth="1"/>
    <col min="269" max="463" width="9" style="3"/>
    <col min="464" max="464" width="4.5" style="3" customWidth="1"/>
    <col min="465" max="465" width="11" style="3" customWidth="1"/>
    <col min="466" max="466" width="8" style="3" customWidth="1"/>
    <col min="467" max="467" width="5.2" style="3" customWidth="1"/>
    <col min="468" max="468" width="13.2" style="3" customWidth="1"/>
    <col min="469" max="469" width="12.5" style="3" customWidth="1"/>
    <col min="470" max="479" width="10.7" style="3" customWidth="1"/>
    <col min="480" max="480" width="12.2" style="3" customWidth="1"/>
    <col min="481" max="481" width="8.2" style="3" customWidth="1"/>
    <col min="482" max="482" width="10.7" style="3" customWidth="1"/>
    <col min="483" max="483" width="10" style="3" customWidth="1"/>
    <col min="484" max="484" width="12.2" style="3" customWidth="1"/>
    <col min="485" max="485" width="9.7" style="3" customWidth="1"/>
    <col min="486" max="486" width="9.2" style="3" customWidth="1"/>
    <col min="487" max="487" width="9" style="3"/>
    <col min="488" max="488" width="8.7" style="3" customWidth="1"/>
    <col min="489" max="489" width="9.7" style="3" customWidth="1"/>
    <col min="490" max="490" width="9.2" style="3" customWidth="1"/>
    <col min="491" max="491" width="7.7" style="3" customWidth="1"/>
    <col min="492" max="492" width="9.2" style="3" customWidth="1"/>
    <col min="493" max="493" width="14.7" style="3" customWidth="1"/>
    <col min="494" max="494" width="13.7" style="3" customWidth="1"/>
    <col min="495" max="495" width="8" style="3" customWidth="1"/>
    <col min="496" max="496" width="7.7" style="3" customWidth="1"/>
    <col min="497" max="497" width="7.2" style="3" customWidth="1"/>
    <col min="498" max="498" width="9.2" style="3" customWidth="1"/>
    <col min="499" max="499" width="7.7" style="3" customWidth="1"/>
    <col min="500" max="501" width="8.7" style="3" customWidth="1"/>
    <col min="502" max="502" width="14.7" style="3" customWidth="1"/>
    <col min="503" max="503" width="13.7" style="3" customWidth="1"/>
    <col min="504" max="504" width="8.7" style="3" customWidth="1"/>
    <col min="505" max="507" width="10.7" style="3" customWidth="1"/>
    <col min="508" max="508" width="16.7" style="3" customWidth="1"/>
    <col min="509" max="512" width="10.7" style="3" customWidth="1"/>
    <col min="513" max="513" width="12" style="3" customWidth="1"/>
    <col min="514" max="514" width="10.7" style="3" customWidth="1"/>
    <col min="515" max="515" width="8.7" style="3" customWidth="1"/>
    <col min="516" max="520" width="13.7" style="3" customWidth="1"/>
    <col min="521" max="524" width="9" style="3" hidden="1" customWidth="1"/>
    <col min="525" max="719" width="9" style="3"/>
    <col min="720" max="720" width="4.5" style="3" customWidth="1"/>
    <col min="721" max="721" width="11" style="3" customWidth="1"/>
    <col min="722" max="722" width="8" style="3" customWidth="1"/>
    <col min="723" max="723" width="5.2" style="3" customWidth="1"/>
    <col min="724" max="724" width="13.2" style="3" customWidth="1"/>
    <col min="725" max="725" width="12.5" style="3" customWidth="1"/>
    <col min="726" max="735" width="10.7" style="3" customWidth="1"/>
    <col min="736" max="736" width="12.2" style="3" customWidth="1"/>
    <col min="737" max="737" width="8.2" style="3" customWidth="1"/>
    <col min="738" max="738" width="10.7" style="3" customWidth="1"/>
    <col min="739" max="739" width="10" style="3" customWidth="1"/>
    <col min="740" max="740" width="12.2" style="3" customWidth="1"/>
    <col min="741" max="741" width="9.7" style="3" customWidth="1"/>
    <col min="742" max="742" width="9.2" style="3" customWidth="1"/>
    <col min="743" max="743" width="9" style="3"/>
    <col min="744" max="744" width="8.7" style="3" customWidth="1"/>
    <col min="745" max="745" width="9.7" style="3" customWidth="1"/>
    <col min="746" max="746" width="9.2" style="3" customWidth="1"/>
    <col min="747" max="747" width="7.7" style="3" customWidth="1"/>
    <col min="748" max="748" width="9.2" style="3" customWidth="1"/>
    <col min="749" max="749" width="14.7" style="3" customWidth="1"/>
    <col min="750" max="750" width="13.7" style="3" customWidth="1"/>
    <col min="751" max="751" width="8" style="3" customWidth="1"/>
    <col min="752" max="752" width="7.7" style="3" customWidth="1"/>
    <col min="753" max="753" width="7.2" style="3" customWidth="1"/>
    <col min="754" max="754" width="9.2" style="3" customWidth="1"/>
    <col min="755" max="755" width="7.7" style="3" customWidth="1"/>
    <col min="756" max="757" width="8.7" style="3" customWidth="1"/>
    <col min="758" max="758" width="14.7" style="3" customWidth="1"/>
    <col min="759" max="759" width="13.7" style="3" customWidth="1"/>
    <col min="760" max="760" width="8.7" style="3" customWidth="1"/>
    <col min="761" max="763" width="10.7" style="3" customWidth="1"/>
    <col min="764" max="764" width="16.7" style="3" customWidth="1"/>
    <col min="765" max="768" width="10.7" style="3" customWidth="1"/>
    <col min="769" max="769" width="12" style="3" customWidth="1"/>
    <col min="770" max="770" width="10.7" style="3" customWidth="1"/>
    <col min="771" max="771" width="8.7" style="3" customWidth="1"/>
    <col min="772" max="776" width="13.7" style="3" customWidth="1"/>
    <col min="777" max="780" width="9" style="3" hidden="1" customWidth="1"/>
    <col min="781" max="975" width="9" style="3"/>
    <col min="976" max="976" width="4.5" style="3" customWidth="1"/>
    <col min="977" max="977" width="11" style="3" customWidth="1"/>
    <col min="978" max="978" width="8" style="3" customWidth="1"/>
    <col min="979" max="979" width="5.2" style="3" customWidth="1"/>
    <col min="980" max="980" width="13.2" style="3" customWidth="1"/>
    <col min="981" max="981" width="12.5" style="3" customWidth="1"/>
    <col min="982" max="991" width="10.7" style="3" customWidth="1"/>
    <col min="992" max="992" width="12.2" style="3" customWidth="1"/>
    <col min="993" max="993" width="8.2" style="3" customWidth="1"/>
    <col min="994" max="994" width="10.7" style="3" customWidth="1"/>
    <col min="995" max="995" width="10" style="3" customWidth="1"/>
    <col min="996" max="996" width="12.2" style="3" customWidth="1"/>
    <col min="997" max="997" width="9.7" style="3" customWidth="1"/>
    <col min="998" max="998" width="9.2" style="3" customWidth="1"/>
    <col min="999" max="999" width="9" style="3"/>
    <col min="1000" max="1000" width="8.7" style="3" customWidth="1"/>
    <col min="1001" max="1001" width="9.7" style="3" customWidth="1"/>
    <col min="1002" max="1002" width="9.2" style="3" customWidth="1"/>
    <col min="1003" max="1003" width="7.7" style="3" customWidth="1"/>
    <col min="1004" max="1004" width="9.2" style="3" customWidth="1"/>
    <col min="1005" max="1005" width="14.7" style="3" customWidth="1"/>
    <col min="1006" max="1006" width="13.7" style="3" customWidth="1"/>
    <col min="1007" max="1007" width="8" style="3" customWidth="1"/>
    <col min="1008" max="1008" width="7.7" style="3" customWidth="1"/>
    <col min="1009" max="1009" width="7.2" style="3" customWidth="1"/>
    <col min="1010" max="1010" width="9.2" style="3" customWidth="1"/>
    <col min="1011" max="1011" width="7.7" style="3" customWidth="1"/>
    <col min="1012" max="1013" width="8.7" style="3" customWidth="1"/>
    <col min="1014" max="1014" width="14.7" style="3" customWidth="1"/>
    <col min="1015" max="1015" width="13.7" style="3" customWidth="1"/>
    <col min="1016" max="1016" width="8.7" style="3" customWidth="1"/>
    <col min="1017" max="1019" width="10.7" style="3" customWidth="1"/>
    <col min="1020" max="1020" width="16.7" style="3" customWidth="1"/>
    <col min="1021" max="1024" width="10.7" style="3" customWidth="1"/>
    <col min="1025" max="1025" width="12" style="3" customWidth="1"/>
    <col min="1026" max="1026" width="10.7" style="3" customWidth="1"/>
    <col min="1027" max="1027" width="8.7" style="3" customWidth="1"/>
    <col min="1028" max="1032" width="13.7" style="3" customWidth="1"/>
    <col min="1033" max="1036" width="9" style="3" hidden="1" customWidth="1"/>
    <col min="1037" max="1231" width="9" style="3"/>
    <col min="1232" max="1232" width="4.5" style="3" customWidth="1"/>
    <col min="1233" max="1233" width="11" style="3" customWidth="1"/>
    <col min="1234" max="1234" width="8" style="3" customWidth="1"/>
    <col min="1235" max="1235" width="5.2" style="3" customWidth="1"/>
    <col min="1236" max="1236" width="13.2" style="3" customWidth="1"/>
    <col min="1237" max="1237" width="12.5" style="3" customWidth="1"/>
    <col min="1238" max="1247" width="10.7" style="3" customWidth="1"/>
    <col min="1248" max="1248" width="12.2" style="3" customWidth="1"/>
    <col min="1249" max="1249" width="8.2" style="3" customWidth="1"/>
    <col min="1250" max="1250" width="10.7" style="3" customWidth="1"/>
    <col min="1251" max="1251" width="10" style="3" customWidth="1"/>
    <col min="1252" max="1252" width="12.2" style="3" customWidth="1"/>
    <col min="1253" max="1253" width="9.7" style="3" customWidth="1"/>
    <col min="1254" max="1254" width="9.2" style="3" customWidth="1"/>
    <col min="1255" max="1255" width="9" style="3"/>
    <col min="1256" max="1256" width="8.7" style="3" customWidth="1"/>
    <col min="1257" max="1257" width="9.7" style="3" customWidth="1"/>
    <col min="1258" max="1258" width="9.2" style="3" customWidth="1"/>
    <col min="1259" max="1259" width="7.7" style="3" customWidth="1"/>
    <col min="1260" max="1260" width="9.2" style="3" customWidth="1"/>
    <col min="1261" max="1261" width="14.7" style="3" customWidth="1"/>
    <col min="1262" max="1262" width="13.7" style="3" customWidth="1"/>
    <col min="1263" max="1263" width="8" style="3" customWidth="1"/>
    <col min="1264" max="1264" width="7.7" style="3" customWidth="1"/>
    <col min="1265" max="1265" width="7.2" style="3" customWidth="1"/>
    <col min="1266" max="1266" width="9.2" style="3" customWidth="1"/>
    <col min="1267" max="1267" width="7.7" style="3" customWidth="1"/>
    <col min="1268" max="1269" width="8.7" style="3" customWidth="1"/>
    <col min="1270" max="1270" width="14.7" style="3" customWidth="1"/>
    <col min="1271" max="1271" width="13.7" style="3" customWidth="1"/>
    <col min="1272" max="1272" width="8.7" style="3" customWidth="1"/>
    <col min="1273" max="1275" width="10.7" style="3" customWidth="1"/>
    <col min="1276" max="1276" width="16.7" style="3" customWidth="1"/>
    <col min="1277" max="1280" width="10.7" style="3" customWidth="1"/>
    <col min="1281" max="1281" width="12" style="3" customWidth="1"/>
    <col min="1282" max="1282" width="10.7" style="3" customWidth="1"/>
    <col min="1283" max="1283" width="8.7" style="3" customWidth="1"/>
    <col min="1284" max="1288" width="13.7" style="3" customWidth="1"/>
    <col min="1289" max="1292" width="9" style="3" hidden="1" customWidth="1"/>
    <col min="1293" max="1487" width="9" style="3"/>
    <col min="1488" max="1488" width="4.5" style="3" customWidth="1"/>
    <col min="1489" max="1489" width="11" style="3" customWidth="1"/>
    <col min="1490" max="1490" width="8" style="3" customWidth="1"/>
    <col min="1491" max="1491" width="5.2" style="3" customWidth="1"/>
    <col min="1492" max="1492" width="13.2" style="3" customWidth="1"/>
    <col min="1493" max="1493" width="12.5" style="3" customWidth="1"/>
    <col min="1494" max="1503" width="10.7" style="3" customWidth="1"/>
    <col min="1504" max="1504" width="12.2" style="3" customWidth="1"/>
    <col min="1505" max="1505" width="8.2" style="3" customWidth="1"/>
    <col min="1506" max="1506" width="10.7" style="3" customWidth="1"/>
    <col min="1507" max="1507" width="10" style="3" customWidth="1"/>
    <col min="1508" max="1508" width="12.2" style="3" customWidth="1"/>
    <col min="1509" max="1509" width="9.7" style="3" customWidth="1"/>
    <col min="1510" max="1510" width="9.2" style="3" customWidth="1"/>
    <col min="1511" max="1511" width="9" style="3"/>
    <col min="1512" max="1512" width="8.7" style="3" customWidth="1"/>
    <col min="1513" max="1513" width="9.7" style="3" customWidth="1"/>
    <col min="1514" max="1514" width="9.2" style="3" customWidth="1"/>
    <col min="1515" max="1515" width="7.7" style="3" customWidth="1"/>
    <col min="1516" max="1516" width="9.2" style="3" customWidth="1"/>
    <col min="1517" max="1517" width="14.7" style="3" customWidth="1"/>
    <col min="1518" max="1518" width="13.7" style="3" customWidth="1"/>
    <col min="1519" max="1519" width="8" style="3" customWidth="1"/>
    <col min="1520" max="1520" width="7.7" style="3" customWidth="1"/>
    <col min="1521" max="1521" width="7.2" style="3" customWidth="1"/>
    <col min="1522" max="1522" width="9.2" style="3" customWidth="1"/>
    <col min="1523" max="1523" width="7.7" style="3" customWidth="1"/>
    <col min="1524" max="1525" width="8.7" style="3" customWidth="1"/>
    <col min="1526" max="1526" width="14.7" style="3" customWidth="1"/>
    <col min="1527" max="1527" width="13.7" style="3" customWidth="1"/>
    <col min="1528" max="1528" width="8.7" style="3" customWidth="1"/>
    <col min="1529" max="1531" width="10.7" style="3" customWidth="1"/>
    <col min="1532" max="1532" width="16.7" style="3" customWidth="1"/>
    <col min="1533" max="1536" width="10.7" style="3" customWidth="1"/>
    <col min="1537" max="1537" width="12" style="3" customWidth="1"/>
    <col min="1538" max="1538" width="10.7" style="3" customWidth="1"/>
    <col min="1539" max="1539" width="8.7" style="3" customWidth="1"/>
    <col min="1540" max="1544" width="13.7" style="3" customWidth="1"/>
    <col min="1545" max="1548" width="9" style="3" hidden="1" customWidth="1"/>
    <col min="1549" max="1743" width="9" style="3"/>
    <col min="1744" max="1744" width="4.5" style="3" customWidth="1"/>
    <col min="1745" max="1745" width="11" style="3" customWidth="1"/>
    <col min="1746" max="1746" width="8" style="3" customWidth="1"/>
    <col min="1747" max="1747" width="5.2" style="3" customWidth="1"/>
    <col min="1748" max="1748" width="13.2" style="3" customWidth="1"/>
    <col min="1749" max="1749" width="12.5" style="3" customWidth="1"/>
    <col min="1750" max="1759" width="10.7" style="3" customWidth="1"/>
    <col min="1760" max="1760" width="12.2" style="3" customWidth="1"/>
    <col min="1761" max="1761" width="8.2" style="3" customWidth="1"/>
    <col min="1762" max="1762" width="10.7" style="3" customWidth="1"/>
    <col min="1763" max="1763" width="10" style="3" customWidth="1"/>
    <col min="1764" max="1764" width="12.2" style="3" customWidth="1"/>
    <col min="1765" max="1765" width="9.7" style="3" customWidth="1"/>
    <col min="1766" max="1766" width="9.2" style="3" customWidth="1"/>
    <col min="1767" max="1767" width="9" style="3"/>
    <col min="1768" max="1768" width="8.7" style="3" customWidth="1"/>
    <col min="1769" max="1769" width="9.7" style="3" customWidth="1"/>
    <col min="1770" max="1770" width="9.2" style="3" customWidth="1"/>
    <col min="1771" max="1771" width="7.7" style="3" customWidth="1"/>
    <col min="1772" max="1772" width="9.2" style="3" customWidth="1"/>
    <col min="1773" max="1773" width="14.7" style="3" customWidth="1"/>
    <col min="1774" max="1774" width="13.7" style="3" customWidth="1"/>
    <col min="1775" max="1775" width="8" style="3" customWidth="1"/>
    <col min="1776" max="1776" width="7.7" style="3" customWidth="1"/>
    <col min="1777" max="1777" width="7.2" style="3" customWidth="1"/>
    <col min="1778" max="1778" width="9.2" style="3" customWidth="1"/>
    <col min="1779" max="1779" width="7.7" style="3" customWidth="1"/>
    <col min="1780" max="1781" width="8.7" style="3" customWidth="1"/>
    <col min="1782" max="1782" width="14.7" style="3" customWidth="1"/>
    <col min="1783" max="1783" width="13.7" style="3" customWidth="1"/>
    <col min="1784" max="1784" width="8.7" style="3" customWidth="1"/>
    <col min="1785" max="1787" width="10.7" style="3" customWidth="1"/>
    <col min="1788" max="1788" width="16.7" style="3" customWidth="1"/>
    <col min="1789" max="1792" width="10.7" style="3" customWidth="1"/>
    <col min="1793" max="1793" width="12" style="3" customWidth="1"/>
    <col min="1794" max="1794" width="10.7" style="3" customWidth="1"/>
    <col min="1795" max="1795" width="8.7" style="3" customWidth="1"/>
    <col min="1796" max="1800" width="13.7" style="3" customWidth="1"/>
    <col min="1801" max="1804" width="9" style="3" hidden="1" customWidth="1"/>
    <col min="1805" max="1999" width="9" style="3"/>
    <col min="2000" max="2000" width="4.5" style="3" customWidth="1"/>
    <col min="2001" max="2001" width="11" style="3" customWidth="1"/>
    <col min="2002" max="2002" width="8" style="3" customWidth="1"/>
    <col min="2003" max="2003" width="5.2" style="3" customWidth="1"/>
    <col min="2004" max="2004" width="13.2" style="3" customWidth="1"/>
    <col min="2005" max="2005" width="12.5" style="3" customWidth="1"/>
    <col min="2006" max="2015" width="10.7" style="3" customWidth="1"/>
    <col min="2016" max="2016" width="12.2" style="3" customWidth="1"/>
    <col min="2017" max="2017" width="8.2" style="3" customWidth="1"/>
    <col min="2018" max="2018" width="10.7" style="3" customWidth="1"/>
    <col min="2019" max="2019" width="10" style="3" customWidth="1"/>
    <col min="2020" max="2020" width="12.2" style="3" customWidth="1"/>
    <col min="2021" max="2021" width="9.7" style="3" customWidth="1"/>
    <col min="2022" max="2022" width="9.2" style="3" customWidth="1"/>
    <col min="2023" max="2023" width="9" style="3"/>
    <col min="2024" max="2024" width="8.7" style="3" customWidth="1"/>
    <col min="2025" max="2025" width="9.7" style="3" customWidth="1"/>
    <col min="2026" max="2026" width="9.2" style="3" customWidth="1"/>
    <col min="2027" max="2027" width="7.7" style="3" customWidth="1"/>
    <col min="2028" max="2028" width="9.2" style="3" customWidth="1"/>
    <col min="2029" max="2029" width="14.7" style="3" customWidth="1"/>
    <col min="2030" max="2030" width="13.7" style="3" customWidth="1"/>
    <col min="2031" max="2031" width="8" style="3" customWidth="1"/>
    <col min="2032" max="2032" width="7.7" style="3" customWidth="1"/>
    <col min="2033" max="2033" width="7.2" style="3" customWidth="1"/>
    <col min="2034" max="2034" width="9.2" style="3" customWidth="1"/>
    <col min="2035" max="2035" width="7.7" style="3" customWidth="1"/>
    <col min="2036" max="2037" width="8.7" style="3" customWidth="1"/>
    <col min="2038" max="2038" width="14.7" style="3" customWidth="1"/>
    <col min="2039" max="2039" width="13.7" style="3" customWidth="1"/>
    <col min="2040" max="2040" width="8.7" style="3" customWidth="1"/>
    <col min="2041" max="2043" width="10.7" style="3" customWidth="1"/>
    <col min="2044" max="2044" width="16.7" style="3" customWidth="1"/>
    <col min="2045" max="2048" width="10.7" style="3" customWidth="1"/>
    <col min="2049" max="2049" width="12" style="3" customWidth="1"/>
    <col min="2050" max="2050" width="10.7" style="3" customWidth="1"/>
    <col min="2051" max="2051" width="8.7" style="3" customWidth="1"/>
    <col min="2052" max="2056" width="13.7" style="3" customWidth="1"/>
    <col min="2057" max="2060" width="9" style="3" hidden="1" customWidth="1"/>
    <col min="2061" max="2255" width="9" style="3"/>
    <col min="2256" max="2256" width="4.5" style="3" customWidth="1"/>
    <col min="2257" max="2257" width="11" style="3" customWidth="1"/>
    <col min="2258" max="2258" width="8" style="3" customWidth="1"/>
    <col min="2259" max="2259" width="5.2" style="3" customWidth="1"/>
    <col min="2260" max="2260" width="13.2" style="3" customWidth="1"/>
    <col min="2261" max="2261" width="12.5" style="3" customWidth="1"/>
    <col min="2262" max="2271" width="10.7" style="3" customWidth="1"/>
    <col min="2272" max="2272" width="12.2" style="3" customWidth="1"/>
    <col min="2273" max="2273" width="8.2" style="3" customWidth="1"/>
    <col min="2274" max="2274" width="10.7" style="3" customWidth="1"/>
    <col min="2275" max="2275" width="10" style="3" customWidth="1"/>
    <col min="2276" max="2276" width="12.2" style="3" customWidth="1"/>
    <col min="2277" max="2277" width="9.7" style="3" customWidth="1"/>
    <col min="2278" max="2278" width="9.2" style="3" customWidth="1"/>
    <col min="2279" max="2279" width="9" style="3"/>
    <col min="2280" max="2280" width="8.7" style="3" customWidth="1"/>
    <col min="2281" max="2281" width="9.7" style="3" customWidth="1"/>
    <col min="2282" max="2282" width="9.2" style="3" customWidth="1"/>
    <col min="2283" max="2283" width="7.7" style="3" customWidth="1"/>
    <col min="2284" max="2284" width="9.2" style="3" customWidth="1"/>
    <col min="2285" max="2285" width="14.7" style="3" customWidth="1"/>
    <col min="2286" max="2286" width="13.7" style="3" customWidth="1"/>
    <col min="2287" max="2287" width="8" style="3" customWidth="1"/>
    <col min="2288" max="2288" width="7.7" style="3" customWidth="1"/>
    <col min="2289" max="2289" width="7.2" style="3" customWidth="1"/>
    <col min="2290" max="2290" width="9.2" style="3" customWidth="1"/>
    <col min="2291" max="2291" width="7.7" style="3" customWidth="1"/>
    <col min="2292" max="2293" width="8.7" style="3" customWidth="1"/>
    <col min="2294" max="2294" width="14.7" style="3" customWidth="1"/>
    <col min="2295" max="2295" width="13.7" style="3" customWidth="1"/>
    <col min="2296" max="2296" width="8.7" style="3" customWidth="1"/>
    <col min="2297" max="2299" width="10.7" style="3" customWidth="1"/>
    <col min="2300" max="2300" width="16.7" style="3" customWidth="1"/>
    <col min="2301" max="2304" width="10.7" style="3" customWidth="1"/>
    <col min="2305" max="2305" width="12" style="3" customWidth="1"/>
    <col min="2306" max="2306" width="10.7" style="3" customWidth="1"/>
    <col min="2307" max="2307" width="8.7" style="3" customWidth="1"/>
    <col min="2308" max="2312" width="13.7" style="3" customWidth="1"/>
    <col min="2313" max="2316" width="9" style="3" hidden="1" customWidth="1"/>
    <col min="2317" max="2511" width="9" style="3"/>
    <col min="2512" max="2512" width="4.5" style="3" customWidth="1"/>
    <col min="2513" max="2513" width="11" style="3" customWidth="1"/>
    <col min="2514" max="2514" width="8" style="3" customWidth="1"/>
    <col min="2515" max="2515" width="5.2" style="3" customWidth="1"/>
    <col min="2516" max="2516" width="13.2" style="3" customWidth="1"/>
    <col min="2517" max="2517" width="12.5" style="3" customWidth="1"/>
    <col min="2518" max="2527" width="10.7" style="3" customWidth="1"/>
    <col min="2528" max="2528" width="12.2" style="3" customWidth="1"/>
    <col min="2529" max="2529" width="8.2" style="3" customWidth="1"/>
    <col min="2530" max="2530" width="10.7" style="3" customWidth="1"/>
    <col min="2531" max="2531" width="10" style="3" customWidth="1"/>
    <col min="2532" max="2532" width="12.2" style="3" customWidth="1"/>
    <col min="2533" max="2533" width="9.7" style="3" customWidth="1"/>
    <col min="2534" max="2534" width="9.2" style="3" customWidth="1"/>
    <col min="2535" max="2535" width="9" style="3"/>
    <col min="2536" max="2536" width="8.7" style="3" customWidth="1"/>
    <col min="2537" max="2537" width="9.7" style="3" customWidth="1"/>
    <col min="2538" max="2538" width="9.2" style="3" customWidth="1"/>
    <col min="2539" max="2539" width="7.7" style="3" customWidth="1"/>
    <col min="2540" max="2540" width="9.2" style="3" customWidth="1"/>
    <col min="2541" max="2541" width="14.7" style="3" customWidth="1"/>
    <col min="2542" max="2542" width="13.7" style="3" customWidth="1"/>
    <col min="2543" max="2543" width="8" style="3" customWidth="1"/>
    <col min="2544" max="2544" width="7.7" style="3" customWidth="1"/>
    <col min="2545" max="2545" width="7.2" style="3" customWidth="1"/>
    <col min="2546" max="2546" width="9.2" style="3" customWidth="1"/>
    <col min="2547" max="2547" width="7.7" style="3" customWidth="1"/>
    <col min="2548" max="2549" width="8.7" style="3" customWidth="1"/>
    <col min="2550" max="2550" width="14.7" style="3" customWidth="1"/>
    <col min="2551" max="2551" width="13.7" style="3" customWidth="1"/>
    <col min="2552" max="2552" width="8.7" style="3" customWidth="1"/>
    <col min="2553" max="2555" width="10.7" style="3" customWidth="1"/>
    <col min="2556" max="2556" width="16.7" style="3" customWidth="1"/>
    <col min="2557" max="2560" width="10.7" style="3" customWidth="1"/>
    <col min="2561" max="2561" width="12" style="3" customWidth="1"/>
    <col min="2562" max="2562" width="10.7" style="3" customWidth="1"/>
    <col min="2563" max="2563" width="8.7" style="3" customWidth="1"/>
    <col min="2564" max="2568" width="13.7" style="3" customWidth="1"/>
    <col min="2569" max="2572" width="9" style="3" hidden="1" customWidth="1"/>
    <col min="2573" max="2767" width="9" style="3"/>
    <col min="2768" max="2768" width="4.5" style="3" customWidth="1"/>
    <col min="2769" max="2769" width="11" style="3" customWidth="1"/>
    <col min="2770" max="2770" width="8" style="3" customWidth="1"/>
    <col min="2771" max="2771" width="5.2" style="3" customWidth="1"/>
    <col min="2772" max="2772" width="13.2" style="3" customWidth="1"/>
    <col min="2773" max="2773" width="12.5" style="3" customWidth="1"/>
    <col min="2774" max="2783" width="10.7" style="3" customWidth="1"/>
    <col min="2784" max="2784" width="12.2" style="3" customWidth="1"/>
    <col min="2785" max="2785" width="8.2" style="3" customWidth="1"/>
    <col min="2786" max="2786" width="10.7" style="3" customWidth="1"/>
    <col min="2787" max="2787" width="10" style="3" customWidth="1"/>
    <col min="2788" max="2788" width="12.2" style="3" customWidth="1"/>
    <col min="2789" max="2789" width="9.7" style="3" customWidth="1"/>
    <col min="2790" max="2790" width="9.2" style="3" customWidth="1"/>
    <col min="2791" max="2791" width="9" style="3"/>
    <col min="2792" max="2792" width="8.7" style="3" customWidth="1"/>
    <col min="2793" max="2793" width="9.7" style="3" customWidth="1"/>
    <col min="2794" max="2794" width="9.2" style="3" customWidth="1"/>
    <col min="2795" max="2795" width="7.7" style="3" customWidth="1"/>
    <col min="2796" max="2796" width="9.2" style="3" customWidth="1"/>
    <col min="2797" max="2797" width="14.7" style="3" customWidth="1"/>
    <col min="2798" max="2798" width="13.7" style="3" customWidth="1"/>
    <col min="2799" max="2799" width="8" style="3" customWidth="1"/>
    <col min="2800" max="2800" width="7.7" style="3" customWidth="1"/>
    <col min="2801" max="2801" width="7.2" style="3" customWidth="1"/>
    <col min="2802" max="2802" width="9.2" style="3" customWidth="1"/>
    <col min="2803" max="2803" width="7.7" style="3" customWidth="1"/>
    <col min="2804" max="2805" width="8.7" style="3" customWidth="1"/>
    <col min="2806" max="2806" width="14.7" style="3" customWidth="1"/>
    <col min="2807" max="2807" width="13.7" style="3" customWidth="1"/>
    <col min="2808" max="2808" width="8.7" style="3" customWidth="1"/>
    <col min="2809" max="2811" width="10.7" style="3" customWidth="1"/>
    <col min="2812" max="2812" width="16.7" style="3" customWidth="1"/>
    <col min="2813" max="2816" width="10.7" style="3" customWidth="1"/>
    <col min="2817" max="2817" width="12" style="3" customWidth="1"/>
    <col min="2818" max="2818" width="10.7" style="3" customWidth="1"/>
    <col min="2819" max="2819" width="8.7" style="3" customWidth="1"/>
    <col min="2820" max="2824" width="13.7" style="3" customWidth="1"/>
    <col min="2825" max="2828" width="9" style="3" hidden="1" customWidth="1"/>
    <col min="2829" max="3023" width="9" style="3"/>
    <col min="3024" max="3024" width="4.5" style="3" customWidth="1"/>
    <col min="3025" max="3025" width="11" style="3" customWidth="1"/>
    <col min="3026" max="3026" width="8" style="3" customWidth="1"/>
    <col min="3027" max="3027" width="5.2" style="3" customWidth="1"/>
    <col min="3028" max="3028" width="13.2" style="3" customWidth="1"/>
    <col min="3029" max="3029" width="12.5" style="3" customWidth="1"/>
    <col min="3030" max="3039" width="10.7" style="3" customWidth="1"/>
    <col min="3040" max="3040" width="12.2" style="3" customWidth="1"/>
    <col min="3041" max="3041" width="8.2" style="3" customWidth="1"/>
    <col min="3042" max="3042" width="10.7" style="3" customWidth="1"/>
    <col min="3043" max="3043" width="10" style="3" customWidth="1"/>
    <col min="3044" max="3044" width="12.2" style="3" customWidth="1"/>
    <col min="3045" max="3045" width="9.7" style="3" customWidth="1"/>
    <col min="3046" max="3046" width="9.2" style="3" customWidth="1"/>
    <col min="3047" max="3047" width="9" style="3"/>
    <col min="3048" max="3048" width="8.7" style="3" customWidth="1"/>
    <col min="3049" max="3049" width="9.7" style="3" customWidth="1"/>
    <col min="3050" max="3050" width="9.2" style="3" customWidth="1"/>
    <col min="3051" max="3051" width="7.7" style="3" customWidth="1"/>
    <col min="3052" max="3052" width="9.2" style="3" customWidth="1"/>
    <col min="3053" max="3053" width="14.7" style="3" customWidth="1"/>
    <col min="3054" max="3054" width="13.7" style="3" customWidth="1"/>
    <col min="3055" max="3055" width="8" style="3" customWidth="1"/>
    <col min="3056" max="3056" width="7.7" style="3" customWidth="1"/>
    <col min="3057" max="3057" width="7.2" style="3" customWidth="1"/>
    <col min="3058" max="3058" width="9.2" style="3" customWidth="1"/>
    <col min="3059" max="3059" width="7.7" style="3" customWidth="1"/>
    <col min="3060" max="3061" width="8.7" style="3" customWidth="1"/>
    <col min="3062" max="3062" width="14.7" style="3" customWidth="1"/>
    <col min="3063" max="3063" width="13.7" style="3" customWidth="1"/>
    <col min="3064" max="3064" width="8.7" style="3" customWidth="1"/>
    <col min="3065" max="3067" width="10.7" style="3" customWidth="1"/>
    <col min="3068" max="3068" width="16.7" style="3" customWidth="1"/>
    <col min="3069" max="3072" width="10.7" style="3" customWidth="1"/>
    <col min="3073" max="3073" width="12" style="3" customWidth="1"/>
    <col min="3074" max="3074" width="10.7" style="3" customWidth="1"/>
    <col min="3075" max="3075" width="8.7" style="3" customWidth="1"/>
    <col min="3076" max="3080" width="13.7" style="3" customWidth="1"/>
    <col min="3081" max="3084" width="9" style="3" hidden="1" customWidth="1"/>
    <col min="3085" max="3279" width="9" style="3"/>
    <col min="3280" max="3280" width="4.5" style="3" customWidth="1"/>
    <col min="3281" max="3281" width="11" style="3" customWidth="1"/>
    <col min="3282" max="3282" width="8" style="3" customWidth="1"/>
    <col min="3283" max="3283" width="5.2" style="3" customWidth="1"/>
    <col min="3284" max="3284" width="13.2" style="3" customWidth="1"/>
    <col min="3285" max="3285" width="12.5" style="3" customWidth="1"/>
    <col min="3286" max="3295" width="10.7" style="3" customWidth="1"/>
    <col min="3296" max="3296" width="12.2" style="3" customWidth="1"/>
    <col min="3297" max="3297" width="8.2" style="3" customWidth="1"/>
    <col min="3298" max="3298" width="10.7" style="3" customWidth="1"/>
    <col min="3299" max="3299" width="10" style="3" customWidth="1"/>
    <col min="3300" max="3300" width="12.2" style="3" customWidth="1"/>
    <col min="3301" max="3301" width="9.7" style="3" customWidth="1"/>
    <col min="3302" max="3302" width="9.2" style="3" customWidth="1"/>
    <col min="3303" max="3303" width="9" style="3"/>
    <col min="3304" max="3304" width="8.7" style="3" customWidth="1"/>
    <col min="3305" max="3305" width="9.7" style="3" customWidth="1"/>
    <col min="3306" max="3306" width="9.2" style="3" customWidth="1"/>
    <col min="3307" max="3307" width="7.7" style="3" customWidth="1"/>
    <col min="3308" max="3308" width="9.2" style="3" customWidth="1"/>
    <col min="3309" max="3309" width="14.7" style="3" customWidth="1"/>
    <col min="3310" max="3310" width="13.7" style="3" customWidth="1"/>
    <col min="3311" max="3311" width="8" style="3" customWidth="1"/>
    <col min="3312" max="3312" width="7.7" style="3" customWidth="1"/>
    <col min="3313" max="3313" width="7.2" style="3" customWidth="1"/>
    <col min="3314" max="3314" width="9.2" style="3" customWidth="1"/>
    <col min="3315" max="3315" width="7.7" style="3" customWidth="1"/>
    <col min="3316" max="3317" width="8.7" style="3" customWidth="1"/>
    <col min="3318" max="3318" width="14.7" style="3" customWidth="1"/>
    <col min="3319" max="3319" width="13.7" style="3" customWidth="1"/>
    <col min="3320" max="3320" width="8.7" style="3" customWidth="1"/>
    <col min="3321" max="3323" width="10.7" style="3" customWidth="1"/>
    <col min="3324" max="3324" width="16.7" style="3" customWidth="1"/>
    <col min="3325" max="3328" width="10.7" style="3" customWidth="1"/>
    <col min="3329" max="3329" width="12" style="3" customWidth="1"/>
    <col min="3330" max="3330" width="10.7" style="3" customWidth="1"/>
    <col min="3331" max="3331" width="8.7" style="3" customWidth="1"/>
    <col min="3332" max="3336" width="13.7" style="3" customWidth="1"/>
    <col min="3337" max="3340" width="9" style="3" hidden="1" customWidth="1"/>
    <col min="3341" max="3535" width="9" style="3"/>
    <col min="3536" max="3536" width="4.5" style="3" customWidth="1"/>
    <col min="3537" max="3537" width="11" style="3" customWidth="1"/>
    <col min="3538" max="3538" width="8" style="3" customWidth="1"/>
    <col min="3539" max="3539" width="5.2" style="3" customWidth="1"/>
    <col min="3540" max="3540" width="13.2" style="3" customWidth="1"/>
    <col min="3541" max="3541" width="12.5" style="3" customWidth="1"/>
    <col min="3542" max="3551" width="10.7" style="3" customWidth="1"/>
    <col min="3552" max="3552" width="12.2" style="3" customWidth="1"/>
    <col min="3553" max="3553" width="8.2" style="3" customWidth="1"/>
    <col min="3554" max="3554" width="10.7" style="3" customWidth="1"/>
    <col min="3555" max="3555" width="10" style="3" customWidth="1"/>
    <col min="3556" max="3556" width="12.2" style="3" customWidth="1"/>
    <col min="3557" max="3557" width="9.7" style="3" customWidth="1"/>
    <col min="3558" max="3558" width="9.2" style="3" customWidth="1"/>
    <col min="3559" max="3559" width="9" style="3"/>
    <col min="3560" max="3560" width="8.7" style="3" customWidth="1"/>
    <col min="3561" max="3561" width="9.7" style="3" customWidth="1"/>
    <col min="3562" max="3562" width="9.2" style="3" customWidth="1"/>
    <col min="3563" max="3563" width="7.7" style="3" customWidth="1"/>
    <col min="3564" max="3564" width="9.2" style="3" customWidth="1"/>
    <col min="3565" max="3565" width="14.7" style="3" customWidth="1"/>
    <col min="3566" max="3566" width="13.7" style="3" customWidth="1"/>
    <col min="3567" max="3567" width="8" style="3" customWidth="1"/>
    <col min="3568" max="3568" width="7.7" style="3" customWidth="1"/>
    <col min="3569" max="3569" width="7.2" style="3" customWidth="1"/>
    <col min="3570" max="3570" width="9.2" style="3" customWidth="1"/>
    <col min="3571" max="3571" width="7.7" style="3" customWidth="1"/>
    <col min="3572" max="3573" width="8.7" style="3" customWidth="1"/>
    <col min="3574" max="3574" width="14.7" style="3" customWidth="1"/>
    <col min="3575" max="3575" width="13.7" style="3" customWidth="1"/>
    <col min="3576" max="3576" width="8.7" style="3" customWidth="1"/>
    <col min="3577" max="3579" width="10.7" style="3" customWidth="1"/>
    <col min="3580" max="3580" width="16.7" style="3" customWidth="1"/>
    <col min="3581" max="3584" width="10.7" style="3" customWidth="1"/>
    <col min="3585" max="3585" width="12" style="3" customWidth="1"/>
    <col min="3586" max="3586" width="10.7" style="3" customWidth="1"/>
    <col min="3587" max="3587" width="8.7" style="3" customWidth="1"/>
    <col min="3588" max="3592" width="13.7" style="3" customWidth="1"/>
    <col min="3593" max="3596" width="9" style="3" hidden="1" customWidth="1"/>
    <col min="3597" max="3791" width="9" style="3"/>
    <col min="3792" max="3792" width="4.5" style="3" customWidth="1"/>
    <col min="3793" max="3793" width="11" style="3" customWidth="1"/>
    <col min="3794" max="3794" width="8" style="3" customWidth="1"/>
    <col min="3795" max="3795" width="5.2" style="3" customWidth="1"/>
    <col min="3796" max="3796" width="13.2" style="3" customWidth="1"/>
    <col min="3797" max="3797" width="12.5" style="3" customWidth="1"/>
    <col min="3798" max="3807" width="10.7" style="3" customWidth="1"/>
    <col min="3808" max="3808" width="12.2" style="3" customWidth="1"/>
    <col min="3809" max="3809" width="8.2" style="3" customWidth="1"/>
    <col min="3810" max="3810" width="10.7" style="3" customWidth="1"/>
    <col min="3811" max="3811" width="10" style="3" customWidth="1"/>
    <col min="3812" max="3812" width="12.2" style="3" customWidth="1"/>
    <col min="3813" max="3813" width="9.7" style="3" customWidth="1"/>
    <col min="3814" max="3814" width="9.2" style="3" customWidth="1"/>
    <col min="3815" max="3815" width="9" style="3"/>
    <col min="3816" max="3816" width="8.7" style="3" customWidth="1"/>
    <col min="3817" max="3817" width="9.7" style="3" customWidth="1"/>
    <col min="3818" max="3818" width="9.2" style="3" customWidth="1"/>
    <col min="3819" max="3819" width="7.7" style="3" customWidth="1"/>
    <col min="3820" max="3820" width="9.2" style="3" customWidth="1"/>
    <col min="3821" max="3821" width="14.7" style="3" customWidth="1"/>
    <col min="3822" max="3822" width="13.7" style="3" customWidth="1"/>
    <col min="3823" max="3823" width="8" style="3" customWidth="1"/>
    <col min="3824" max="3824" width="7.7" style="3" customWidth="1"/>
    <col min="3825" max="3825" width="7.2" style="3" customWidth="1"/>
    <col min="3826" max="3826" width="9.2" style="3" customWidth="1"/>
    <col min="3827" max="3827" width="7.7" style="3" customWidth="1"/>
    <col min="3828" max="3829" width="8.7" style="3" customWidth="1"/>
    <col min="3830" max="3830" width="14.7" style="3" customWidth="1"/>
    <col min="3831" max="3831" width="13.7" style="3" customWidth="1"/>
    <col min="3832" max="3832" width="8.7" style="3" customWidth="1"/>
    <col min="3833" max="3835" width="10.7" style="3" customWidth="1"/>
    <col min="3836" max="3836" width="16.7" style="3" customWidth="1"/>
    <col min="3837" max="3840" width="10.7" style="3" customWidth="1"/>
    <col min="3841" max="3841" width="12" style="3" customWidth="1"/>
    <col min="3842" max="3842" width="10.7" style="3" customWidth="1"/>
    <col min="3843" max="3843" width="8.7" style="3" customWidth="1"/>
    <col min="3844" max="3848" width="13.7" style="3" customWidth="1"/>
    <col min="3849" max="3852" width="9" style="3" hidden="1" customWidth="1"/>
    <col min="3853" max="4047" width="9" style="3"/>
    <col min="4048" max="4048" width="4.5" style="3" customWidth="1"/>
    <col min="4049" max="4049" width="11" style="3" customWidth="1"/>
    <col min="4050" max="4050" width="8" style="3" customWidth="1"/>
    <col min="4051" max="4051" width="5.2" style="3" customWidth="1"/>
    <col min="4052" max="4052" width="13.2" style="3" customWidth="1"/>
    <col min="4053" max="4053" width="12.5" style="3" customWidth="1"/>
    <col min="4054" max="4063" width="10.7" style="3" customWidth="1"/>
    <col min="4064" max="4064" width="12.2" style="3" customWidth="1"/>
    <col min="4065" max="4065" width="8.2" style="3" customWidth="1"/>
    <col min="4066" max="4066" width="10.7" style="3" customWidth="1"/>
    <col min="4067" max="4067" width="10" style="3" customWidth="1"/>
    <col min="4068" max="4068" width="12.2" style="3" customWidth="1"/>
    <col min="4069" max="4069" width="9.7" style="3" customWidth="1"/>
    <col min="4070" max="4070" width="9.2" style="3" customWidth="1"/>
    <col min="4071" max="4071" width="9" style="3"/>
    <col min="4072" max="4072" width="8.7" style="3" customWidth="1"/>
    <col min="4073" max="4073" width="9.7" style="3" customWidth="1"/>
    <col min="4074" max="4074" width="9.2" style="3" customWidth="1"/>
    <col min="4075" max="4075" width="7.7" style="3" customWidth="1"/>
    <col min="4076" max="4076" width="9.2" style="3" customWidth="1"/>
    <col min="4077" max="4077" width="14.7" style="3" customWidth="1"/>
    <col min="4078" max="4078" width="13.7" style="3" customWidth="1"/>
    <col min="4079" max="4079" width="8" style="3" customWidth="1"/>
    <col min="4080" max="4080" width="7.7" style="3" customWidth="1"/>
    <col min="4081" max="4081" width="7.2" style="3" customWidth="1"/>
    <col min="4082" max="4082" width="9.2" style="3" customWidth="1"/>
    <col min="4083" max="4083" width="7.7" style="3" customWidth="1"/>
    <col min="4084" max="4085" width="8.7" style="3" customWidth="1"/>
    <col min="4086" max="4086" width="14.7" style="3" customWidth="1"/>
    <col min="4087" max="4087" width="13.7" style="3" customWidth="1"/>
    <col min="4088" max="4088" width="8.7" style="3" customWidth="1"/>
    <col min="4089" max="4091" width="10.7" style="3" customWidth="1"/>
    <col min="4092" max="4092" width="16.7" style="3" customWidth="1"/>
    <col min="4093" max="4096" width="10.7" style="3" customWidth="1"/>
    <col min="4097" max="4097" width="12" style="3" customWidth="1"/>
    <col min="4098" max="4098" width="10.7" style="3" customWidth="1"/>
    <col min="4099" max="4099" width="8.7" style="3" customWidth="1"/>
    <col min="4100" max="4104" width="13.7" style="3" customWidth="1"/>
    <col min="4105" max="4108" width="9" style="3" hidden="1" customWidth="1"/>
    <col min="4109" max="4303" width="9" style="3"/>
    <col min="4304" max="4304" width="4.5" style="3" customWidth="1"/>
    <col min="4305" max="4305" width="11" style="3" customWidth="1"/>
    <col min="4306" max="4306" width="8" style="3" customWidth="1"/>
    <col min="4307" max="4307" width="5.2" style="3" customWidth="1"/>
    <col min="4308" max="4308" width="13.2" style="3" customWidth="1"/>
    <col min="4309" max="4309" width="12.5" style="3" customWidth="1"/>
    <col min="4310" max="4319" width="10.7" style="3" customWidth="1"/>
    <col min="4320" max="4320" width="12.2" style="3" customWidth="1"/>
    <col min="4321" max="4321" width="8.2" style="3" customWidth="1"/>
    <col min="4322" max="4322" width="10.7" style="3" customWidth="1"/>
    <col min="4323" max="4323" width="10" style="3" customWidth="1"/>
    <col min="4324" max="4324" width="12.2" style="3" customWidth="1"/>
    <col min="4325" max="4325" width="9.7" style="3" customWidth="1"/>
    <col min="4326" max="4326" width="9.2" style="3" customWidth="1"/>
    <col min="4327" max="4327" width="9" style="3"/>
    <col min="4328" max="4328" width="8.7" style="3" customWidth="1"/>
    <col min="4329" max="4329" width="9.7" style="3" customWidth="1"/>
    <col min="4330" max="4330" width="9.2" style="3" customWidth="1"/>
    <col min="4331" max="4331" width="7.7" style="3" customWidth="1"/>
    <col min="4332" max="4332" width="9.2" style="3" customWidth="1"/>
    <col min="4333" max="4333" width="14.7" style="3" customWidth="1"/>
    <col min="4334" max="4334" width="13.7" style="3" customWidth="1"/>
    <col min="4335" max="4335" width="8" style="3" customWidth="1"/>
    <col min="4336" max="4336" width="7.7" style="3" customWidth="1"/>
    <col min="4337" max="4337" width="7.2" style="3" customWidth="1"/>
    <col min="4338" max="4338" width="9.2" style="3" customWidth="1"/>
    <col min="4339" max="4339" width="7.7" style="3" customWidth="1"/>
    <col min="4340" max="4341" width="8.7" style="3" customWidth="1"/>
    <col min="4342" max="4342" width="14.7" style="3" customWidth="1"/>
    <col min="4343" max="4343" width="13.7" style="3" customWidth="1"/>
    <col min="4344" max="4344" width="8.7" style="3" customWidth="1"/>
    <col min="4345" max="4347" width="10.7" style="3" customWidth="1"/>
    <col min="4348" max="4348" width="16.7" style="3" customWidth="1"/>
    <col min="4349" max="4352" width="10.7" style="3" customWidth="1"/>
    <col min="4353" max="4353" width="12" style="3" customWidth="1"/>
    <col min="4354" max="4354" width="10.7" style="3" customWidth="1"/>
    <col min="4355" max="4355" width="8.7" style="3" customWidth="1"/>
    <col min="4356" max="4360" width="13.7" style="3" customWidth="1"/>
    <col min="4361" max="4364" width="9" style="3" hidden="1" customWidth="1"/>
    <col min="4365" max="4559" width="9" style="3"/>
    <col min="4560" max="4560" width="4.5" style="3" customWidth="1"/>
    <col min="4561" max="4561" width="11" style="3" customWidth="1"/>
    <col min="4562" max="4562" width="8" style="3" customWidth="1"/>
    <col min="4563" max="4563" width="5.2" style="3" customWidth="1"/>
    <col min="4564" max="4564" width="13.2" style="3" customWidth="1"/>
    <col min="4565" max="4565" width="12.5" style="3" customWidth="1"/>
    <col min="4566" max="4575" width="10.7" style="3" customWidth="1"/>
    <col min="4576" max="4576" width="12.2" style="3" customWidth="1"/>
    <col min="4577" max="4577" width="8.2" style="3" customWidth="1"/>
    <col min="4578" max="4578" width="10.7" style="3" customWidth="1"/>
    <col min="4579" max="4579" width="10" style="3" customWidth="1"/>
    <col min="4580" max="4580" width="12.2" style="3" customWidth="1"/>
    <col min="4581" max="4581" width="9.7" style="3" customWidth="1"/>
    <col min="4582" max="4582" width="9.2" style="3" customWidth="1"/>
    <col min="4583" max="4583" width="9" style="3"/>
    <col min="4584" max="4584" width="8.7" style="3" customWidth="1"/>
    <col min="4585" max="4585" width="9.7" style="3" customWidth="1"/>
    <col min="4586" max="4586" width="9.2" style="3" customWidth="1"/>
    <col min="4587" max="4587" width="7.7" style="3" customWidth="1"/>
    <col min="4588" max="4588" width="9.2" style="3" customWidth="1"/>
    <col min="4589" max="4589" width="14.7" style="3" customWidth="1"/>
    <col min="4590" max="4590" width="13.7" style="3" customWidth="1"/>
    <col min="4591" max="4591" width="8" style="3" customWidth="1"/>
    <col min="4592" max="4592" width="7.7" style="3" customWidth="1"/>
    <col min="4593" max="4593" width="7.2" style="3" customWidth="1"/>
    <col min="4594" max="4594" width="9.2" style="3" customWidth="1"/>
    <col min="4595" max="4595" width="7.7" style="3" customWidth="1"/>
    <col min="4596" max="4597" width="8.7" style="3" customWidth="1"/>
    <col min="4598" max="4598" width="14.7" style="3" customWidth="1"/>
    <col min="4599" max="4599" width="13.7" style="3" customWidth="1"/>
    <col min="4600" max="4600" width="8.7" style="3" customWidth="1"/>
    <col min="4601" max="4603" width="10.7" style="3" customWidth="1"/>
    <col min="4604" max="4604" width="16.7" style="3" customWidth="1"/>
    <col min="4605" max="4608" width="10.7" style="3" customWidth="1"/>
    <col min="4609" max="4609" width="12" style="3" customWidth="1"/>
    <col min="4610" max="4610" width="10.7" style="3" customWidth="1"/>
    <col min="4611" max="4611" width="8.7" style="3" customWidth="1"/>
    <col min="4612" max="4616" width="13.7" style="3" customWidth="1"/>
    <col min="4617" max="4620" width="9" style="3" hidden="1" customWidth="1"/>
    <col min="4621" max="4815" width="9" style="3"/>
    <col min="4816" max="4816" width="4.5" style="3" customWidth="1"/>
    <col min="4817" max="4817" width="11" style="3" customWidth="1"/>
    <col min="4818" max="4818" width="8" style="3" customWidth="1"/>
    <col min="4819" max="4819" width="5.2" style="3" customWidth="1"/>
    <col min="4820" max="4820" width="13.2" style="3" customWidth="1"/>
    <col min="4821" max="4821" width="12.5" style="3" customWidth="1"/>
    <col min="4822" max="4831" width="10.7" style="3" customWidth="1"/>
    <col min="4832" max="4832" width="12.2" style="3" customWidth="1"/>
    <col min="4833" max="4833" width="8.2" style="3" customWidth="1"/>
    <col min="4834" max="4834" width="10.7" style="3" customWidth="1"/>
    <col min="4835" max="4835" width="10" style="3" customWidth="1"/>
    <col min="4836" max="4836" width="12.2" style="3" customWidth="1"/>
    <col min="4837" max="4837" width="9.7" style="3" customWidth="1"/>
    <col min="4838" max="4838" width="9.2" style="3" customWidth="1"/>
    <col min="4839" max="4839" width="9" style="3"/>
    <col min="4840" max="4840" width="8.7" style="3" customWidth="1"/>
    <col min="4841" max="4841" width="9.7" style="3" customWidth="1"/>
    <col min="4842" max="4842" width="9.2" style="3" customWidth="1"/>
    <col min="4843" max="4843" width="7.7" style="3" customWidth="1"/>
    <col min="4844" max="4844" width="9.2" style="3" customWidth="1"/>
    <col min="4845" max="4845" width="14.7" style="3" customWidth="1"/>
    <col min="4846" max="4846" width="13.7" style="3" customWidth="1"/>
    <col min="4847" max="4847" width="8" style="3" customWidth="1"/>
    <col min="4848" max="4848" width="7.7" style="3" customWidth="1"/>
    <col min="4849" max="4849" width="7.2" style="3" customWidth="1"/>
    <col min="4850" max="4850" width="9.2" style="3" customWidth="1"/>
    <col min="4851" max="4851" width="7.7" style="3" customWidth="1"/>
    <col min="4852" max="4853" width="8.7" style="3" customWidth="1"/>
    <col min="4854" max="4854" width="14.7" style="3" customWidth="1"/>
    <col min="4855" max="4855" width="13.7" style="3" customWidth="1"/>
    <col min="4856" max="4856" width="8.7" style="3" customWidth="1"/>
    <col min="4857" max="4859" width="10.7" style="3" customWidth="1"/>
    <col min="4860" max="4860" width="16.7" style="3" customWidth="1"/>
    <col min="4861" max="4864" width="10.7" style="3" customWidth="1"/>
    <col min="4865" max="4865" width="12" style="3" customWidth="1"/>
    <col min="4866" max="4866" width="10.7" style="3" customWidth="1"/>
    <col min="4867" max="4867" width="8.7" style="3" customWidth="1"/>
    <col min="4868" max="4872" width="13.7" style="3" customWidth="1"/>
    <col min="4873" max="4876" width="9" style="3" hidden="1" customWidth="1"/>
    <col min="4877" max="5071" width="9" style="3"/>
    <col min="5072" max="5072" width="4.5" style="3" customWidth="1"/>
    <col min="5073" max="5073" width="11" style="3" customWidth="1"/>
    <col min="5074" max="5074" width="8" style="3" customWidth="1"/>
    <col min="5075" max="5075" width="5.2" style="3" customWidth="1"/>
    <col min="5076" max="5076" width="13.2" style="3" customWidth="1"/>
    <col min="5077" max="5077" width="12.5" style="3" customWidth="1"/>
    <col min="5078" max="5087" width="10.7" style="3" customWidth="1"/>
    <col min="5088" max="5088" width="12.2" style="3" customWidth="1"/>
    <col min="5089" max="5089" width="8.2" style="3" customWidth="1"/>
    <col min="5090" max="5090" width="10.7" style="3" customWidth="1"/>
    <col min="5091" max="5091" width="10" style="3" customWidth="1"/>
    <col min="5092" max="5092" width="12.2" style="3" customWidth="1"/>
    <col min="5093" max="5093" width="9.7" style="3" customWidth="1"/>
    <col min="5094" max="5094" width="9.2" style="3" customWidth="1"/>
    <col min="5095" max="5095" width="9" style="3"/>
    <col min="5096" max="5096" width="8.7" style="3" customWidth="1"/>
    <col min="5097" max="5097" width="9.7" style="3" customWidth="1"/>
    <col min="5098" max="5098" width="9.2" style="3" customWidth="1"/>
    <col min="5099" max="5099" width="7.7" style="3" customWidth="1"/>
    <col min="5100" max="5100" width="9.2" style="3" customWidth="1"/>
    <col min="5101" max="5101" width="14.7" style="3" customWidth="1"/>
    <col min="5102" max="5102" width="13.7" style="3" customWidth="1"/>
    <col min="5103" max="5103" width="8" style="3" customWidth="1"/>
    <col min="5104" max="5104" width="7.7" style="3" customWidth="1"/>
    <col min="5105" max="5105" width="7.2" style="3" customWidth="1"/>
    <col min="5106" max="5106" width="9.2" style="3" customWidth="1"/>
    <col min="5107" max="5107" width="7.7" style="3" customWidth="1"/>
    <col min="5108" max="5109" width="8.7" style="3" customWidth="1"/>
    <col min="5110" max="5110" width="14.7" style="3" customWidth="1"/>
    <col min="5111" max="5111" width="13.7" style="3" customWidth="1"/>
    <col min="5112" max="5112" width="8.7" style="3" customWidth="1"/>
    <col min="5113" max="5115" width="10.7" style="3" customWidth="1"/>
    <col min="5116" max="5116" width="16.7" style="3" customWidth="1"/>
    <col min="5117" max="5120" width="10.7" style="3" customWidth="1"/>
    <col min="5121" max="5121" width="12" style="3" customWidth="1"/>
    <col min="5122" max="5122" width="10.7" style="3" customWidth="1"/>
    <col min="5123" max="5123" width="8.7" style="3" customWidth="1"/>
    <col min="5124" max="5128" width="13.7" style="3" customWidth="1"/>
    <col min="5129" max="5132" width="9" style="3" hidden="1" customWidth="1"/>
    <col min="5133" max="5327" width="9" style="3"/>
    <col min="5328" max="5328" width="4.5" style="3" customWidth="1"/>
    <col min="5329" max="5329" width="11" style="3" customWidth="1"/>
    <col min="5330" max="5330" width="8" style="3" customWidth="1"/>
    <col min="5331" max="5331" width="5.2" style="3" customWidth="1"/>
    <col min="5332" max="5332" width="13.2" style="3" customWidth="1"/>
    <col min="5333" max="5333" width="12.5" style="3" customWidth="1"/>
    <col min="5334" max="5343" width="10.7" style="3" customWidth="1"/>
    <col min="5344" max="5344" width="12.2" style="3" customWidth="1"/>
    <col min="5345" max="5345" width="8.2" style="3" customWidth="1"/>
    <col min="5346" max="5346" width="10.7" style="3" customWidth="1"/>
    <col min="5347" max="5347" width="10" style="3" customWidth="1"/>
    <col min="5348" max="5348" width="12.2" style="3" customWidth="1"/>
    <col min="5349" max="5349" width="9.7" style="3" customWidth="1"/>
    <col min="5350" max="5350" width="9.2" style="3" customWidth="1"/>
    <col min="5351" max="5351" width="9" style="3"/>
    <col min="5352" max="5352" width="8.7" style="3" customWidth="1"/>
    <col min="5353" max="5353" width="9.7" style="3" customWidth="1"/>
    <col min="5354" max="5354" width="9.2" style="3" customWidth="1"/>
    <col min="5355" max="5355" width="7.7" style="3" customWidth="1"/>
    <col min="5356" max="5356" width="9.2" style="3" customWidth="1"/>
    <col min="5357" max="5357" width="14.7" style="3" customWidth="1"/>
    <col min="5358" max="5358" width="13.7" style="3" customWidth="1"/>
    <col min="5359" max="5359" width="8" style="3" customWidth="1"/>
    <col min="5360" max="5360" width="7.7" style="3" customWidth="1"/>
    <col min="5361" max="5361" width="7.2" style="3" customWidth="1"/>
    <col min="5362" max="5362" width="9.2" style="3" customWidth="1"/>
    <col min="5363" max="5363" width="7.7" style="3" customWidth="1"/>
    <col min="5364" max="5365" width="8.7" style="3" customWidth="1"/>
    <col min="5366" max="5366" width="14.7" style="3" customWidth="1"/>
    <col min="5367" max="5367" width="13.7" style="3" customWidth="1"/>
    <col min="5368" max="5368" width="8.7" style="3" customWidth="1"/>
    <col min="5369" max="5371" width="10.7" style="3" customWidth="1"/>
    <col min="5372" max="5372" width="16.7" style="3" customWidth="1"/>
    <col min="5373" max="5376" width="10.7" style="3" customWidth="1"/>
    <col min="5377" max="5377" width="12" style="3" customWidth="1"/>
    <col min="5378" max="5378" width="10.7" style="3" customWidth="1"/>
    <col min="5379" max="5379" width="8.7" style="3" customWidth="1"/>
    <col min="5380" max="5384" width="13.7" style="3" customWidth="1"/>
    <col min="5385" max="5388" width="9" style="3" hidden="1" customWidth="1"/>
    <col min="5389" max="5583" width="9" style="3"/>
    <col min="5584" max="5584" width="4.5" style="3" customWidth="1"/>
    <col min="5585" max="5585" width="11" style="3" customWidth="1"/>
    <col min="5586" max="5586" width="8" style="3" customWidth="1"/>
    <col min="5587" max="5587" width="5.2" style="3" customWidth="1"/>
    <col min="5588" max="5588" width="13.2" style="3" customWidth="1"/>
    <col min="5589" max="5589" width="12.5" style="3" customWidth="1"/>
    <col min="5590" max="5599" width="10.7" style="3" customWidth="1"/>
    <col min="5600" max="5600" width="12.2" style="3" customWidth="1"/>
    <col min="5601" max="5601" width="8.2" style="3" customWidth="1"/>
    <col min="5602" max="5602" width="10.7" style="3" customWidth="1"/>
    <col min="5603" max="5603" width="10" style="3" customWidth="1"/>
    <col min="5604" max="5604" width="12.2" style="3" customWidth="1"/>
    <col min="5605" max="5605" width="9.7" style="3" customWidth="1"/>
    <col min="5606" max="5606" width="9.2" style="3" customWidth="1"/>
    <col min="5607" max="5607" width="9" style="3"/>
    <col min="5608" max="5608" width="8.7" style="3" customWidth="1"/>
    <col min="5609" max="5609" width="9.7" style="3" customWidth="1"/>
    <col min="5610" max="5610" width="9.2" style="3" customWidth="1"/>
    <col min="5611" max="5611" width="7.7" style="3" customWidth="1"/>
    <col min="5612" max="5612" width="9.2" style="3" customWidth="1"/>
    <col min="5613" max="5613" width="14.7" style="3" customWidth="1"/>
    <col min="5614" max="5614" width="13.7" style="3" customWidth="1"/>
    <col min="5615" max="5615" width="8" style="3" customWidth="1"/>
    <col min="5616" max="5616" width="7.7" style="3" customWidth="1"/>
    <col min="5617" max="5617" width="7.2" style="3" customWidth="1"/>
    <col min="5618" max="5618" width="9.2" style="3" customWidth="1"/>
    <col min="5619" max="5619" width="7.7" style="3" customWidth="1"/>
    <col min="5620" max="5621" width="8.7" style="3" customWidth="1"/>
    <col min="5622" max="5622" width="14.7" style="3" customWidth="1"/>
    <col min="5623" max="5623" width="13.7" style="3" customWidth="1"/>
    <col min="5624" max="5624" width="8.7" style="3" customWidth="1"/>
    <col min="5625" max="5627" width="10.7" style="3" customWidth="1"/>
    <col min="5628" max="5628" width="16.7" style="3" customWidth="1"/>
    <col min="5629" max="5632" width="10.7" style="3" customWidth="1"/>
    <col min="5633" max="5633" width="12" style="3" customWidth="1"/>
    <col min="5634" max="5634" width="10.7" style="3" customWidth="1"/>
    <col min="5635" max="5635" width="8.7" style="3" customWidth="1"/>
    <col min="5636" max="5640" width="13.7" style="3" customWidth="1"/>
    <col min="5641" max="5644" width="9" style="3" hidden="1" customWidth="1"/>
    <col min="5645" max="5839" width="9" style="3"/>
    <col min="5840" max="5840" width="4.5" style="3" customWidth="1"/>
    <col min="5841" max="5841" width="11" style="3" customWidth="1"/>
    <col min="5842" max="5842" width="8" style="3" customWidth="1"/>
    <col min="5843" max="5843" width="5.2" style="3" customWidth="1"/>
    <col min="5844" max="5844" width="13.2" style="3" customWidth="1"/>
    <col min="5845" max="5845" width="12.5" style="3" customWidth="1"/>
    <col min="5846" max="5855" width="10.7" style="3" customWidth="1"/>
    <col min="5856" max="5856" width="12.2" style="3" customWidth="1"/>
    <col min="5857" max="5857" width="8.2" style="3" customWidth="1"/>
    <col min="5858" max="5858" width="10.7" style="3" customWidth="1"/>
    <col min="5859" max="5859" width="10" style="3" customWidth="1"/>
    <col min="5860" max="5860" width="12.2" style="3" customWidth="1"/>
    <col min="5861" max="5861" width="9.7" style="3" customWidth="1"/>
    <col min="5862" max="5862" width="9.2" style="3" customWidth="1"/>
    <col min="5863" max="5863" width="9" style="3"/>
    <col min="5864" max="5864" width="8.7" style="3" customWidth="1"/>
    <col min="5865" max="5865" width="9.7" style="3" customWidth="1"/>
    <col min="5866" max="5866" width="9.2" style="3" customWidth="1"/>
    <col min="5867" max="5867" width="7.7" style="3" customWidth="1"/>
    <col min="5868" max="5868" width="9.2" style="3" customWidth="1"/>
    <col min="5869" max="5869" width="14.7" style="3" customWidth="1"/>
    <col min="5870" max="5870" width="13.7" style="3" customWidth="1"/>
    <col min="5871" max="5871" width="8" style="3" customWidth="1"/>
    <col min="5872" max="5872" width="7.7" style="3" customWidth="1"/>
    <col min="5873" max="5873" width="7.2" style="3" customWidth="1"/>
    <col min="5874" max="5874" width="9.2" style="3" customWidth="1"/>
    <col min="5875" max="5875" width="7.7" style="3" customWidth="1"/>
    <col min="5876" max="5877" width="8.7" style="3" customWidth="1"/>
    <col min="5878" max="5878" width="14.7" style="3" customWidth="1"/>
    <col min="5879" max="5879" width="13.7" style="3" customWidth="1"/>
    <col min="5880" max="5880" width="8.7" style="3" customWidth="1"/>
    <col min="5881" max="5883" width="10.7" style="3" customWidth="1"/>
    <col min="5884" max="5884" width="16.7" style="3" customWidth="1"/>
    <col min="5885" max="5888" width="10.7" style="3" customWidth="1"/>
    <col min="5889" max="5889" width="12" style="3" customWidth="1"/>
    <col min="5890" max="5890" width="10.7" style="3" customWidth="1"/>
    <col min="5891" max="5891" width="8.7" style="3" customWidth="1"/>
    <col min="5892" max="5896" width="13.7" style="3" customWidth="1"/>
    <col min="5897" max="5900" width="9" style="3" hidden="1" customWidth="1"/>
    <col min="5901" max="6095" width="9" style="3"/>
    <col min="6096" max="6096" width="4.5" style="3" customWidth="1"/>
    <col min="6097" max="6097" width="11" style="3" customWidth="1"/>
    <col min="6098" max="6098" width="8" style="3" customWidth="1"/>
    <col min="6099" max="6099" width="5.2" style="3" customWidth="1"/>
    <col min="6100" max="6100" width="13.2" style="3" customWidth="1"/>
    <col min="6101" max="6101" width="12.5" style="3" customWidth="1"/>
    <col min="6102" max="6111" width="10.7" style="3" customWidth="1"/>
    <col min="6112" max="6112" width="12.2" style="3" customWidth="1"/>
    <col min="6113" max="6113" width="8.2" style="3" customWidth="1"/>
    <col min="6114" max="6114" width="10.7" style="3" customWidth="1"/>
    <col min="6115" max="6115" width="10" style="3" customWidth="1"/>
    <col min="6116" max="6116" width="12.2" style="3" customWidth="1"/>
    <col min="6117" max="6117" width="9.7" style="3" customWidth="1"/>
    <col min="6118" max="6118" width="9.2" style="3" customWidth="1"/>
    <col min="6119" max="6119" width="9" style="3"/>
    <col min="6120" max="6120" width="8.7" style="3" customWidth="1"/>
    <col min="6121" max="6121" width="9.7" style="3" customWidth="1"/>
    <col min="6122" max="6122" width="9.2" style="3" customWidth="1"/>
    <col min="6123" max="6123" width="7.7" style="3" customWidth="1"/>
    <col min="6124" max="6124" width="9.2" style="3" customWidth="1"/>
    <col min="6125" max="6125" width="14.7" style="3" customWidth="1"/>
    <col min="6126" max="6126" width="13.7" style="3" customWidth="1"/>
    <col min="6127" max="6127" width="8" style="3" customWidth="1"/>
    <col min="6128" max="6128" width="7.7" style="3" customWidth="1"/>
    <col min="6129" max="6129" width="7.2" style="3" customWidth="1"/>
    <col min="6130" max="6130" width="9.2" style="3" customWidth="1"/>
    <col min="6131" max="6131" width="7.7" style="3" customWidth="1"/>
    <col min="6132" max="6133" width="8.7" style="3" customWidth="1"/>
    <col min="6134" max="6134" width="14.7" style="3" customWidth="1"/>
    <col min="6135" max="6135" width="13.7" style="3" customWidth="1"/>
    <col min="6136" max="6136" width="8.7" style="3" customWidth="1"/>
    <col min="6137" max="6139" width="10.7" style="3" customWidth="1"/>
    <col min="6140" max="6140" width="16.7" style="3" customWidth="1"/>
    <col min="6141" max="6144" width="10.7" style="3" customWidth="1"/>
    <col min="6145" max="6145" width="12" style="3" customWidth="1"/>
    <col min="6146" max="6146" width="10.7" style="3" customWidth="1"/>
    <col min="6147" max="6147" width="8.7" style="3" customWidth="1"/>
    <col min="6148" max="6152" width="13.7" style="3" customWidth="1"/>
    <col min="6153" max="6156" width="9" style="3" hidden="1" customWidth="1"/>
    <col min="6157" max="6351" width="9" style="3"/>
    <col min="6352" max="6352" width="4.5" style="3" customWidth="1"/>
    <col min="6353" max="6353" width="11" style="3" customWidth="1"/>
    <col min="6354" max="6354" width="8" style="3" customWidth="1"/>
    <col min="6355" max="6355" width="5.2" style="3" customWidth="1"/>
    <col min="6356" max="6356" width="13.2" style="3" customWidth="1"/>
    <col min="6357" max="6357" width="12.5" style="3" customWidth="1"/>
    <col min="6358" max="6367" width="10.7" style="3" customWidth="1"/>
    <col min="6368" max="6368" width="12.2" style="3" customWidth="1"/>
    <col min="6369" max="6369" width="8.2" style="3" customWidth="1"/>
    <col min="6370" max="6370" width="10.7" style="3" customWidth="1"/>
    <col min="6371" max="6371" width="10" style="3" customWidth="1"/>
    <col min="6372" max="6372" width="12.2" style="3" customWidth="1"/>
    <col min="6373" max="6373" width="9.7" style="3" customWidth="1"/>
    <col min="6374" max="6374" width="9.2" style="3" customWidth="1"/>
    <col min="6375" max="6375" width="9" style="3"/>
    <col min="6376" max="6376" width="8.7" style="3" customWidth="1"/>
    <col min="6377" max="6377" width="9.7" style="3" customWidth="1"/>
    <col min="6378" max="6378" width="9.2" style="3" customWidth="1"/>
    <col min="6379" max="6379" width="7.7" style="3" customWidth="1"/>
    <col min="6380" max="6380" width="9.2" style="3" customWidth="1"/>
    <col min="6381" max="6381" width="14.7" style="3" customWidth="1"/>
    <col min="6382" max="6382" width="13.7" style="3" customWidth="1"/>
    <col min="6383" max="6383" width="8" style="3" customWidth="1"/>
    <col min="6384" max="6384" width="7.7" style="3" customWidth="1"/>
    <col min="6385" max="6385" width="7.2" style="3" customWidth="1"/>
    <col min="6386" max="6386" width="9.2" style="3" customWidth="1"/>
    <col min="6387" max="6387" width="7.7" style="3" customWidth="1"/>
    <col min="6388" max="6389" width="8.7" style="3" customWidth="1"/>
    <col min="6390" max="6390" width="14.7" style="3" customWidth="1"/>
    <col min="6391" max="6391" width="13.7" style="3" customWidth="1"/>
    <col min="6392" max="6392" width="8.7" style="3" customWidth="1"/>
    <col min="6393" max="6395" width="10.7" style="3" customWidth="1"/>
    <col min="6396" max="6396" width="16.7" style="3" customWidth="1"/>
    <col min="6397" max="6400" width="10.7" style="3" customWidth="1"/>
    <col min="6401" max="6401" width="12" style="3" customWidth="1"/>
    <col min="6402" max="6402" width="10.7" style="3" customWidth="1"/>
    <col min="6403" max="6403" width="8.7" style="3" customWidth="1"/>
    <col min="6404" max="6408" width="13.7" style="3" customWidth="1"/>
    <col min="6409" max="6412" width="9" style="3" hidden="1" customWidth="1"/>
    <col min="6413" max="6607" width="9" style="3"/>
    <col min="6608" max="6608" width="4.5" style="3" customWidth="1"/>
    <col min="6609" max="6609" width="11" style="3" customWidth="1"/>
    <col min="6610" max="6610" width="8" style="3" customWidth="1"/>
    <col min="6611" max="6611" width="5.2" style="3" customWidth="1"/>
    <col min="6612" max="6612" width="13.2" style="3" customWidth="1"/>
    <col min="6613" max="6613" width="12.5" style="3" customWidth="1"/>
    <col min="6614" max="6623" width="10.7" style="3" customWidth="1"/>
    <col min="6624" max="6624" width="12.2" style="3" customWidth="1"/>
    <col min="6625" max="6625" width="8.2" style="3" customWidth="1"/>
    <col min="6626" max="6626" width="10.7" style="3" customWidth="1"/>
    <col min="6627" max="6627" width="10" style="3" customWidth="1"/>
    <col min="6628" max="6628" width="12.2" style="3" customWidth="1"/>
    <col min="6629" max="6629" width="9.7" style="3" customWidth="1"/>
    <col min="6630" max="6630" width="9.2" style="3" customWidth="1"/>
    <col min="6631" max="6631" width="9" style="3"/>
    <col min="6632" max="6632" width="8.7" style="3" customWidth="1"/>
    <col min="6633" max="6633" width="9.7" style="3" customWidth="1"/>
    <col min="6634" max="6634" width="9.2" style="3" customWidth="1"/>
    <col min="6635" max="6635" width="7.7" style="3" customWidth="1"/>
    <col min="6636" max="6636" width="9.2" style="3" customWidth="1"/>
    <col min="6637" max="6637" width="14.7" style="3" customWidth="1"/>
    <col min="6638" max="6638" width="13.7" style="3" customWidth="1"/>
    <col min="6639" max="6639" width="8" style="3" customWidth="1"/>
    <col min="6640" max="6640" width="7.7" style="3" customWidth="1"/>
    <col min="6641" max="6641" width="7.2" style="3" customWidth="1"/>
    <col min="6642" max="6642" width="9.2" style="3" customWidth="1"/>
    <col min="6643" max="6643" width="7.7" style="3" customWidth="1"/>
    <col min="6644" max="6645" width="8.7" style="3" customWidth="1"/>
    <col min="6646" max="6646" width="14.7" style="3" customWidth="1"/>
    <col min="6647" max="6647" width="13.7" style="3" customWidth="1"/>
    <col min="6648" max="6648" width="8.7" style="3" customWidth="1"/>
    <col min="6649" max="6651" width="10.7" style="3" customWidth="1"/>
    <col min="6652" max="6652" width="16.7" style="3" customWidth="1"/>
    <col min="6653" max="6656" width="10.7" style="3" customWidth="1"/>
    <col min="6657" max="6657" width="12" style="3" customWidth="1"/>
    <col min="6658" max="6658" width="10.7" style="3" customWidth="1"/>
    <col min="6659" max="6659" width="8.7" style="3" customWidth="1"/>
    <col min="6660" max="6664" width="13.7" style="3" customWidth="1"/>
    <col min="6665" max="6668" width="9" style="3" hidden="1" customWidth="1"/>
    <col min="6669" max="6863" width="9" style="3"/>
    <col min="6864" max="6864" width="4.5" style="3" customWidth="1"/>
    <col min="6865" max="6865" width="11" style="3" customWidth="1"/>
    <col min="6866" max="6866" width="8" style="3" customWidth="1"/>
    <col min="6867" max="6867" width="5.2" style="3" customWidth="1"/>
    <col min="6868" max="6868" width="13.2" style="3" customWidth="1"/>
    <col min="6869" max="6869" width="12.5" style="3" customWidth="1"/>
    <col min="6870" max="6879" width="10.7" style="3" customWidth="1"/>
    <col min="6880" max="6880" width="12.2" style="3" customWidth="1"/>
    <col min="6881" max="6881" width="8.2" style="3" customWidth="1"/>
    <col min="6882" max="6882" width="10.7" style="3" customWidth="1"/>
    <col min="6883" max="6883" width="10" style="3" customWidth="1"/>
    <col min="6884" max="6884" width="12.2" style="3" customWidth="1"/>
    <col min="6885" max="6885" width="9.7" style="3" customWidth="1"/>
    <col min="6886" max="6886" width="9.2" style="3" customWidth="1"/>
    <col min="6887" max="6887" width="9" style="3"/>
    <col min="6888" max="6888" width="8.7" style="3" customWidth="1"/>
    <col min="6889" max="6889" width="9.7" style="3" customWidth="1"/>
    <col min="6890" max="6890" width="9.2" style="3" customWidth="1"/>
    <col min="6891" max="6891" width="7.7" style="3" customWidth="1"/>
    <col min="6892" max="6892" width="9.2" style="3" customWidth="1"/>
    <col min="6893" max="6893" width="14.7" style="3" customWidth="1"/>
    <col min="6894" max="6894" width="13.7" style="3" customWidth="1"/>
    <col min="6895" max="6895" width="8" style="3" customWidth="1"/>
    <col min="6896" max="6896" width="7.7" style="3" customWidth="1"/>
    <col min="6897" max="6897" width="7.2" style="3" customWidth="1"/>
    <col min="6898" max="6898" width="9.2" style="3" customWidth="1"/>
    <col min="6899" max="6899" width="7.7" style="3" customWidth="1"/>
    <col min="6900" max="6901" width="8.7" style="3" customWidth="1"/>
    <col min="6902" max="6902" width="14.7" style="3" customWidth="1"/>
    <col min="6903" max="6903" width="13.7" style="3" customWidth="1"/>
    <col min="6904" max="6904" width="8.7" style="3" customWidth="1"/>
    <col min="6905" max="6907" width="10.7" style="3" customWidth="1"/>
    <col min="6908" max="6908" width="16.7" style="3" customWidth="1"/>
    <col min="6909" max="6912" width="10.7" style="3" customWidth="1"/>
    <col min="6913" max="6913" width="12" style="3" customWidth="1"/>
    <col min="6914" max="6914" width="10.7" style="3" customWidth="1"/>
    <col min="6915" max="6915" width="8.7" style="3" customWidth="1"/>
    <col min="6916" max="6920" width="13.7" style="3" customWidth="1"/>
    <col min="6921" max="6924" width="9" style="3" hidden="1" customWidth="1"/>
    <col min="6925" max="7119" width="9" style="3"/>
    <col min="7120" max="7120" width="4.5" style="3" customWidth="1"/>
    <col min="7121" max="7121" width="11" style="3" customWidth="1"/>
    <col min="7122" max="7122" width="8" style="3" customWidth="1"/>
    <col min="7123" max="7123" width="5.2" style="3" customWidth="1"/>
    <col min="7124" max="7124" width="13.2" style="3" customWidth="1"/>
    <col min="7125" max="7125" width="12.5" style="3" customWidth="1"/>
    <col min="7126" max="7135" width="10.7" style="3" customWidth="1"/>
    <col min="7136" max="7136" width="12.2" style="3" customWidth="1"/>
    <col min="7137" max="7137" width="8.2" style="3" customWidth="1"/>
    <col min="7138" max="7138" width="10.7" style="3" customWidth="1"/>
    <col min="7139" max="7139" width="10" style="3" customWidth="1"/>
    <col min="7140" max="7140" width="12.2" style="3" customWidth="1"/>
    <col min="7141" max="7141" width="9.7" style="3" customWidth="1"/>
    <col min="7142" max="7142" width="9.2" style="3" customWidth="1"/>
    <col min="7143" max="7143" width="9" style="3"/>
    <col min="7144" max="7144" width="8.7" style="3" customWidth="1"/>
    <col min="7145" max="7145" width="9.7" style="3" customWidth="1"/>
    <col min="7146" max="7146" width="9.2" style="3" customWidth="1"/>
    <col min="7147" max="7147" width="7.7" style="3" customWidth="1"/>
    <col min="7148" max="7148" width="9.2" style="3" customWidth="1"/>
    <col min="7149" max="7149" width="14.7" style="3" customWidth="1"/>
    <col min="7150" max="7150" width="13.7" style="3" customWidth="1"/>
    <col min="7151" max="7151" width="8" style="3" customWidth="1"/>
    <col min="7152" max="7152" width="7.7" style="3" customWidth="1"/>
    <col min="7153" max="7153" width="7.2" style="3" customWidth="1"/>
    <col min="7154" max="7154" width="9.2" style="3" customWidth="1"/>
    <col min="7155" max="7155" width="7.7" style="3" customWidth="1"/>
    <col min="7156" max="7157" width="8.7" style="3" customWidth="1"/>
    <col min="7158" max="7158" width="14.7" style="3" customWidth="1"/>
    <col min="7159" max="7159" width="13.7" style="3" customWidth="1"/>
    <col min="7160" max="7160" width="8.7" style="3" customWidth="1"/>
    <col min="7161" max="7163" width="10.7" style="3" customWidth="1"/>
    <col min="7164" max="7164" width="16.7" style="3" customWidth="1"/>
    <col min="7165" max="7168" width="10.7" style="3" customWidth="1"/>
    <col min="7169" max="7169" width="12" style="3" customWidth="1"/>
    <col min="7170" max="7170" width="10.7" style="3" customWidth="1"/>
    <col min="7171" max="7171" width="8.7" style="3" customWidth="1"/>
    <col min="7172" max="7176" width="13.7" style="3" customWidth="1"/>
    <col min="7177" max="7180" width="9" style="3" hidden="1" customWidth="1"/>
    <col min="7181" max="7375" width="9" style="3"/>
    <col min="7376" max="7376" width="4.5" style="3" customWidth="1"/>
    <col min="7377" max="7377" width="11" style="3" customWidth="1"/>
    <col min="7378" max="7378" width="8" style="3" customWidth="1"/>
    <col min="7379" max="7379" width="5.2" style="3" customWidth="1"/>
    <col min="7380" max="7380" width="13.2" style="3" customWidth="1"/>
    <col min="7381" max="7381" width="12.5" style="3" customWidth="1"/>
    <col min="7382" max="7391" width="10.7" style="3" customWidth="1"/>
    <col min="7392" max="7392" width="12.2" style="3" customWidth="1"/>
    <col min="7393" max="7393" width="8.2" style="3" customWidth="1"/>
    <col min="7394" max="7394" width="10.7" style="3" customWidth="1"/>
    <col min="7395" max="7395" width="10" style="3" customWidth="1"/>
    <col min="7396" max="7396" width="12.2" style="3" customWidth="1"/>
    <col min="7397" max="7397" width="9.7" style="3" customWidth="1"/>
    <col min="7398" max="7398" width="9.2" style="3" customWidth="1"/>
    <col min="7399" max="7399" width="9" style="3"/>
    <col min="7400" max="7400" width="8.7" style="3" customWidth="1"/>
    <col min="7401" max="7401" width="9.7" style="3" customWidth="1"/>
    <col min="7402" max="7402" width="9.2" style="3" customWidth="1"/>
    <col min="7403" max="7403" width="7.7" style="3" customWidth="1"/>
    <col min="7404" max="7404" width="9.2" style="3" customWidth="1"/>
    <col min="7405" max="7405" width="14.7" style="3" customWidth="1"/>
    <col min="7406" max="7406" width="13.7" style="3" customWidth="1"/>
    <col min="7407" max="7407" width="8" style="3" customWidth="1"/>
    <col min="7408" max="7408" width="7.7" style="3" customWidth="1"/>
    <col min="7409" max="7409" width="7.2" style="3" customWidth="1"/>
    <col min="7410" max="7410" width="9.2" style="3" customWidth="1"/>
    <col min="7411" max="7411" width="7.7" style="3" customWidth="1"/>
    <col min="7412" max="7413" width="8.7" style="3" customWidth="1"/>
    <col min="7414" max="7414" width="14.7" style="3" customWidth="1"/>
    <col min="7415" max="7415" width="13.7" style="3" customWidth="1"/>
    <col min="7416" max="7416" width="8.7" style="3" customWidth="1"/>
    <col min="7417" max="7419" width="10.7" style="3" customWidth="1"/>
    <col min="7420" max="7420" width="16.7" style="3" customWidth="1"/>
    <col min="7421" max="7424" width="10.7" style="3" customWidth="1"/>
    <col min="7425" max="7425" width="12" style="3" customWidth="1"/>
    <col min="7426" max="7426" width="10.7" style="3" customWidth="1"/>
    <col min="7427" max="7427" width="8.7" style="3" customWidth="1"/>
    <col min="7428" max="7432" width="13.7" style="3" customWidth="1"/>
    <col min="7433" max="7436" width="9" style="3" hidden="1" customWidth="1"/>
    <col min="7437" max="7631" width="9" style="3"/>
    <col min="7632" max="7632" width="4.5" style="3" customWidth="1"/>
    <col min="7633" max="7633" width="11" style="3" customWidth="1"/>
    <col min="7634" max="7634" width="8" style="3" customWidth="1"/>
    <col min="7635" max="7635" width="5.2" style="3" customWidth="1"/>
    <col min="7636" max="7636" width="13.2" style="3" customWidth="1"/>
    <col min="7637" max="7637" width="12.5" style="3" customWidth="1"/>
    <col min="7638" max="7647" width="10.7" style="3" customWidth="1"/>
    <col min="7648" max="7648" width="12.2" style="3" customWidth="1"/>
    <col min="7649" max="7649" width="8.2" style="3" customWidth="1"/>
    <col min="7650" max="7650" width="10.7" style="3" customWidth="1"/>
    <col min="7651" max="7651" width="10" style="3" customWidth="1"/>
    <col min="7652" max="7652" width="12.2" style="3" customWidth="1"/>
    <col min="7653" max="7653" width="9.7" style="3" customWidth="1"/>
    <col min="7654" max="7654" width="9.2" style="3" customWidth="1"/>
    <col min="7655" max="7655" width="9" style="3"/>
    <col min="7656" max="7656" width="8.7" style="3" customWidth="1"/>
    <col min="7657" max="7657" width="9.7" style="3" customWidth="1"/>
    <col min="7658" max="7658" width="9.2" style="3" customWidth="1"/>
    <col min="7659" max="7659" width="7.7" style="3" customWidth="1"/>
    <col min="7660" max="7660" width="9.2" style="3" customWidth="1"/>
    <col min="7661" max="7661" width="14.7" style="3" customWidth="1"/>
    <col min="7662" max="7662" width="13.7" style="3" customWidth="1"/>
    <col min="7663" max="7663" width="8" style="3" customWidth="1"/>
    <col min="7664" max="7664" width="7.7" style="3" customWidth="1"/>
    <col min="7665" max="7665" width="7.2" style="3" customWidth="1"/>
    <col min="7666" max="7666" width="9.2" style="3" customWidth="1"/>
    <col min="7667" max="7667" width="7.7" style="3" customWidth="1"/>
    <col min="7668" max="7669" width="8.7" style="3" customWidth="1"/>
    <col min="7670" max="7670" width="14.7" style="3" customWidth="1"/>
    <col min="7671" max="7671" width="13.7" style="3" customWidth="1"/>
    <col min="7672" max="7672" width="8.7" style="3" customWidth="1"/>
    <col min="7673" max="7675" width="10.7" style="3" customWidth="1"/>
    <col min="7676" max="7676" width="16.7" style="3" customWidth="1"/>
    <col min="7677" max="7680" width="10.7" style="3" customWidth="1"/>
    <col min="7681" max="7681" width="12" style="3" customWidth="1"/>
    <col min="7682" max="7682" width="10.7" style="3" customWidth="1"/>
    <col min="7683" max="7683" width="8.7" style="3" customWidth="1"/>
    <col min="7684" max="7688" width="13.7" style="3" customWidth="1"/>
    <col min="7689" max="7692" width="9" style="3" hidden="1" customWidth="1"/>
    <col min="7693" max="7887" width="9" style="3"/>
    <col min="7888" max="7888" width="4.5" style="3" customWidth="1"/>
    <col min="7889" max="7889" width="11" style="3" customWidth="1"/>
    <col min="7890" max="7890" width="8" style="3" customWidth="1"/>
    <col min="7891" max="7891" width="5.2" style="3" customWidth="1"/>
    <col min="7892" max="7892" width="13.2" style="3" customWidth="1"/>
    <col min="7893" max="7893" width="12.5" style="3" customWidth="1"/>
    <col min="7894" max="7903" width="10.7" style="3" customWidth="1"/>
    <col min="7904" max="7904" width="12.2" style="3" customWidth="1"/>
    <col min="7905" max="7905" width="8.2" style="3" customWidth="1"/>
    <col min="7906" max="7906" width="10.7" style="3" customWidth="1"/>
    <col min="7907" max="7907" width="10" style="3" customWidth="1"/>
    <col min="7908" max="7908" width="12.2" style="3" customWidth="1"/>
    <col min="7909" max="7909" width="9.7" style="3" customWidth="1"/>
    <col min="7910" max="7910" width="9.2" style="3" customWidth="1"/>
    <col min="7911" max="7911" width="9" style="3"/>
    <col min="7912" max="7912" width="8.7" style="3" customWidth="1"/>
    <col min="7913" max="7913" width="9.7" style="3" customWidth="1"/>
    <col min="7914" max="7914" width="9.2" style="3" customWidth="1"/>
    <col min="7915" max="7915" width="7.7" style="3" customWidth="1"/>
    <col min="7916" max="7916" width="9.2" style="3" customWidth="1"/>
    <col min="7917" max="7917" width="14.7" style="3" customWidth="1"/>
    <col min="7918" max="7918" width="13.7" style="3" customWidth="1"/>
    <col min="7919" max="7919" width="8" style="3" customWidth="1"/>
    <col min="7920" max="7920" width="7.7" style="3" customWidth="1"/>
    <col min="7921" max="7921" width="7.2" style="3" customWidth="1"/>
    <col min="7922" max="7922" width="9.2" style="3" customWidth="1"/>
    <col min="7923" max="7923" width="7.7" style="3" customWidth="1"/>
    <col min="7924" max="7925" width="8.7" style="3" customWidth="1"/>
    <col min="7926" max="7926" width="14.7" style="3" customWidth="1"/>
    <col min="7927" max="7927" width="13.7" style="3" customWidth="1"/>
    <col min="7928" max="7928" width="8.7" style="3" customWidth="1"/>
    <col min="7929" max="7931" width="10.7" style="3" customWidth="1"/>
    <col min="7932" max="7932" width="16.7" style="3" customWidth="1"/>
    <col min="7933" max="7936" width="10.7" style="3" customWidth="1"/>
    <col min="7937" max="7937" width="12" style="3" customWidth="1"/>
    <col min="7938" max="7938" width="10.7" style="3" customWidth="1"/>
    <col min="7939" max="7939" width="8.7" style="3" customWidth="1"/>
    <col min="7940" max="7944" width="13.7" style="3" customWidth="1"/>
    <col min="7945" max="7948" width="9" style="3" hidden="1" customWidth="1"/>
    <col min="7949" max="8143" width="9" style="3"/>
    <col min="8144" max="8144" width="4.5" style="3" customWidth="1"/>
    <col min="8145" max="8145" width="11" style="3" customWidth="1"/>
    <col min="8146" max="8146" width="8" style="3" customWidth="1"/>
    <col min="8147" max="8147" width="5.2" style="3" customWidth="1"/>
    <col min="8148" max="8148" width="13.2" style="3" customWidth="1"/>
    <col min="8149" max="8149" width="12.5" style="3" customWidth="1"/>
    <col min="8150" max="8159" width="10.7" style="3" customWidth="1"/>
    <col min="8160" max="8160" width="12.2" style="3" customWidth="1"/>
    <col min="8161" max="8161" width="8.2" style="3" customWidth="1"/>
    <col min="8162" max="8162" width="10.7" style="3" customWidth="1"/>
    <col min="8163" max="8163" width="10" style="3" customWidth="1"/>
    <col min="8164" max="8164" width="12.2" style="3" customWidth="1"/>
    <col min="8165" max="8165" width="9.7" style="3" customWidth="1"/>
    <col min="8166" max="8166" width="9.2" style="3" customWidth="1"/>
    <col min="8167" max="8167" width="9" style="3"/>
    <col min="8168" max="8168" width="8.7" style="3" customWidth="1"/>
    <col min="8169" max="8169" width="9.7" style="3" customWidth="1"/>
    <col min="8170" max="8170" width="9.2" style="3" customWidth="1"/>
    <col min="8171" max="8171" width="7.7" style="3" customWidth="1"/>
    <col min="8172" max="8172" width="9.2" style="3" customWidth="1"/>
    <col min="8173" max="8173" width="14.7" style="3" customWidth="1"/>
    <col min="8174" max="8174" width="13.7" style="3" customWidth="1"/>
    <col min="8175" max="8175" width="8" style="3" customWidth="1"/>
    <col min="8176" max="8176" width="7.7" style="3" customWidth="1"/>
    <col min="8177" max="8177" width="7.2" style="3" customWidth="1"/>
    <col min="8178" max="8178" width="9.2" style="3" customWidth="1"/>
    <col min="8179" max="8179" width="7.7" style="3" customWidth="1"/>
    <col min="8180" max="8181" width="8.7" style="3" customWidth="1"/>
    <col min="8182" max="8182" width="14.7" style="3" customWidth="1"/>
    <col min="8183" max="8183" width="13.7" style="3" customWidth="1"/>
    <col min="8184" max="8184" width="8.7" style="3" customWidth="1"/>
    <col min="8185" max="8187" width="10.7" style="3" customWidth="1"/>
    <col min="8188" max="8188" width="16.7" style="3" customWidth="1"/>
    <col min="8189" max="8192" width="10.7" style="3" customWidth="1"/>
    <col min="8193" max="8193" width="12" style="3" customWidth="1"/>
    <col min="8194" max="8194" width="10.7" style="3" customWidth="1"/>
    <col min="8195" max="8195" width="8.7" style="3" customWidth="1"/>
    <col min="8196" max="8200" width="13.7" style="3" customWidth="1"/>
    <col min="8201" max="8204" width="9" style="3" hidden="1" customWidth="1"/>
    <col min="8205" max="8399" width="9" style="3"/>
    <col min="8400" max="8400" width="4.5" style="3" customWidth="1"/>
    <col min="8401" max="8401" width="11" style="3" customWidth="1"/>
    <col min="8402" max="8402" width="8" style="3" customWidth="1"/>
    <col min="8403" max="8403" width="5.2" style="3" customWidth="1"/>
    <col min="8404" max="8404" width="13.2" style="3" customWidth="1"/>
    <col min="8405" max="8405" width="12.5" style="3" customWidth="1"/>
    <col min="8406" max="8415" width="10.7" style="3" customWidth="1"/>
    <col min="8416" max="8416" width="12.2" style="3" customWidth="1"/>
    <col min="8417" max="8417" width="8.2" style="3" customWidth="1"/>
    <col min="8418" max="8418" width="10.7" style="3" customWidth="1"/>
    <col min="8419" max="8419" width="10" style="3" customWidth="1"/>
    <col min="8420" max="8420" width="12.2" style="3" customWidth="1"/>
    <col min="8421" max="8421" width="9.7" style="3" customWidth="1"/>
    <col min="8422" max="8422" width="9.2" style="3" customWidth="1"/>
    <col min="8423" max="8423" width="9" style="3"/>
    <col min="8424" max="8424" width="8.7" style="3" customWidth="1"/>
    <col min="8425" max="8425" width="9.7" style="3" customWidth="1"/>
    <col min="8426" max="8426" width="9.2" style="3" customWidth="1"/>
    <col min="8427" max="8427" width="7.7" style="3" customWidth="1"/>
    <col min="8428" max="8428" width="9.2" style="3" customWidth="1"/>
    <col min="8429" max="8429" width="14.7" style="3" customWidth="1"/>
    <col min="8430" max="8430" width="13.7" style="3" customWidth="1"/>
    <col min="8431" max="8431" width="8" style="3" customWidth="1"/>
    <col min="8432" max="8432" width="7.7" style="3" customWidth="1"/>
    <col min="8433" max="8433" width="7.2" style="3" customWidth="1"/>
    <col min="8434" max="8434" width="9.2" style="3" customWidth="1"/>
    <col min="8435" max="8435" width="7.7" style="3" customWidth="1"/>
    <col min="8436" max="8437" width="8.7" style="3" customWidth="1"/>
    <col min="8438" max="8438" width="14.7" style="3" customWidth="1"/>
    <col min="8439" max="8439" width="13.7" style="3" customWidth="1"/>
    <col min="8440" max="8440" width="8.7" style="3" customWidth="1"/>
    <col min="8441" max="8443" width="10.7" style="3" customWidth="1"/>
    <col min="8444" max="8444" width="16.7" style="3" customWidth="1"/>
    <col min="8445" max="8448" width="10.7" style="3" customWidth="1"/>
    <col min="8449" max="8449" width="12" style="3" customWidth="1"/>
    <col min="8450" max="8450" width="10.7" style="3" customWidth="1"/>
    <col min="8451" max="8451" width="8.7" style="3" customWidth="1"/>
    <col min="8452" max="8456" width="13.7" style="3" customWidth="1"/>
    <col min="8457" max="8460" width="9" style="3" hidden="1" customWidth="1"/>
    <col min="8461" max="8655" width="9" style="3"/>
    <col min="8656" max="8656" width="4.5" style="3" customWidth="1"/>
    <col min="8657" max="8657" width="11" style="3" customWidth="1"/>
    <col min="8658" max="8658" width="8" style="3" customWidth="1"/>
    <col min="8659" max="8659" width="5.2" style="3" customWidth="1"/>
    <col min="8660" max="8660" width="13.2" style="3" customWidth="1"/>
    <col min="8661" max="8661" width="12.5" style="3" customWidth="1"/>
    <col min="8662" max="8671" width="10.7" style="3" customWidth="1"/>
    <col min="8672" max="8672" width="12.2" style="3" customWidth="1"/>
    <col min="8673" max="8673" width="8.2" style="3" customWidth="1"/>
    <col min="8674" max="8674" width="10.7" style="3" customWidth="1"/>
    <col min="8675" max="8675" width="10" style="3" customWidth="1"/>
    <col min="8676" max="8676" width="12.2" style="3" customWidth="1"/>
    <col min="8677" max="8677" width="9.7" style="3" customWidth="1"/>
    <col min="8678" max="8678" width="9.2" style="3" customWidth="1"/>
    <col min="8679" max="8679" width="9" style="3"/>
    <col min="8680" max="8680" width="8.7" style="3" customWidth="1"/>
    <col min="8681" max="8681" width="9.7" style="3" customWidth="1"/>
    <col min="8682" max="8682" width="9.2" style="3" customWidth="1"/>
    <col min="8683" max="8683" width="7.7" style="3" customWidth="1"/>
    <col min="8684" max="8684" width="9.2" style="3" customWidth="1"/>
    <col min="8685" max="8685" width="14.7" style="3" customWidth="1"/>
    <col min="8686" max="8686" width="13.7" style="3" customWidth="1"/>
    <col min="8687" max="8687" width="8" style="3" customWidth="1"/>
    <col min="8688" max="8688" width="7.7" style="3" customWidth="1"/>
    <col min="8689" max="8689" width="7.2" style="3" customWidth="1"/>
    <col min="8690" max="8690" width="9.2" style="3" customWidth="1"/>
    <col min="8691" max="8691" width="7.7" style="3" customWidth="1"/>
    <col min="8692" max="8693" width="8.7" style="3" customWidth="1"/>
    <col min="8694" max="8694" width="14.7" style="3" customWidth="1"/>
    <col min="8695" max="8695" width="13.7" style="3" customWidth="1"/>
    <col min="8696" max="8696" width="8.7" style="3" customWidth="1"/>
    <col min="8697" max="8699" width="10.7" style="3" customWidth="1"/>
    <col min="8700" max="8700" width="16.7" style="3" customWidth="1"/>
    <col min="8701" max="8704" width="10.7" style="3" customWidth="1"/>
    <col min="8705" max="8705" width="12" style="3" customWidth="1"/>
    <col min="8706" max="8706" width="10.7" style="3" customWidth="1"/>
    <col min="8707" max="8707" width="8.7" style="3" customWidth="1"/>
    <col min="8708" max="8712" width="13.7" style="3" customWidth="1"/>
    <col min="8713" max="8716" width="9" style="3" hidden="1" customWidth="1"/>
    <col min="8717" max="8911" width="9" style="3"/>
    <col min="8912" max="8912" width="4.5" style="3" customWidth="1"/>
    <col min="8913" max="8913" width="11" style="3" customWidth="1"/>
    <col min="8914" max="8914" width="8" style="3" customWidth="1"/>
    <col min="8915" max="8915" width="5.2" style="3" customWidth="1"/>
    <col min="8916" max="8916" width="13.2" style="3" customWidth="1"/>
    <col min="8917" max="8917" width="12.5" style="3" customWidth="1"/>
    <col min="8918" max="8927" width="10.7" style="3" customWidth="1"/>
    <col min="8928" max="8928" width="12.2" style="3" customWidth="1"/>
    <col min="8929" max="8929" width="8.2" style="3" customWidth="1"/>
    <col min="8930" max="8930" width="10.7" style="3" customWidth="1"/>
    <col min="8931" max="8931" width="10" style="3" customWidth="1"/>
    <col min="8932" max="8932" width="12.2" style="3" customWidth="1"/>
    <col min="8933" max="8933" width="9.7" style="3" customWidth="1"/>
    <col min="8934" max="8934" width="9.2" style="3" customWidth="1"/>
    <col min="8935" max="8935" width="9" style="3"/>
    <col min="8936" max="8936" width="8.7" style="3" customWidth="1"/>
    <col min="8937" max="8937" width="9.7" style="3" customWidth="1"/>
    <col min="8938" max="8938" width="9.2" style="3" customWidth="1"/>
    <col min="8939" max="8939" width="7.7" style="3" customWidth="1"/>
    <col min="8940" max="8940" width="9.2" style="3" customWidth="1"/>
    <col min="8941" max="8941" width="14.7" style="3" customWidth="1"/>
    <col min="8942" max="8942" width="13.7" style="3" customWidth="1"/>
    <col min="8943" max="8943" width="8" style="3" customWidth="1"/>
    <col min="8944" max="8944" width="7.7" style="3" customWidth="1"/>
    <col min="8945" max="8945" width="7.2" style="3" customWidth="1"/>
    <col min="8946" max="8946" width="9.2" style="3" customWidth="1"/>
    <col min="8947" max="8947" width="7.7" style="3" customWidth="1"/>
    <col min="8948" max="8949" width="8.7" style="3" customWidth="1"/>
    <col min="8950" max="8950" width="14.7" style="3" customWidth="1"/>
    <col min="8951" max="8951" width="13.7" style="3" customWidth="1"/>
    <col min="8952" max="8952" width="8.7" style="3" customWidth="1"/>
    <col min="8953" max="8955" width="10.7" style="3" customWidth="1"/>
    <col min="8956" max="8956" width="16.7" style="3" customWidth="1"/>
    <col min="8957" max="8960" width="10.7" style="3" customWidth="1"/>
    <col min="8961" max="8961" width="12" style="3" customWidth="1"/>
    <col min="8962" max="8962" width="10.7" style="3" customWidth="1"/>
    <col min="8963" max="8963" width="8.7" style="3" customWidth="1"/>
    <col min="8964" max="8968" width="13.7" style="3" customWidth="1"/>
    <col min="8969" max="8972" width="9" style="3" hidden="1" customWidth="1"/>
    <col min="8973" max="9167" width="9" style="3"/>
    <col min="9168" max="9168" width="4.5" style="3" customWidth="1"/>
    <col min="9169" max="9169" width="11" style="3" customWidth="1"/>
    <col min="9170" max="9170" width="8" style="3" customWidth="1"/>
    <col min="9171" max="9171" width="5.2" style="3" customWidth="1"/>
    <col min="9172" max="9172" width="13.2" style="3" customWidth="1"/>
    <col min="9173" max="9173" width="12.5" style="3" customWidth="1"/>
    <col min="9174" max="9183" width="10.7" style="3" customWidth="1"/>
    <col min="9184" max="9184" width="12.2" style="3" customWidth="1"/>
    <col min="9185" max="9185" width="8.2" style="3" customWidth="1"/>
    <col min="9186" max="9186" width="10.7" style="3" customWidth="1"/>
    <col min="9187" max="9187" width="10" style="3" customWidth="1"/>
    <col min="9188" max="9188" width="12.2" style="3" customWidth="1"/>
    <col min="9189" max="9189" width="9.7" style="3" customWidth="1"/>
    <col min="9190" max="9190" width="9.2" style="3" customWidth="1"/>
    <col min="9191" max="9191" width="9" style="3"/>
    <col min="9192" max="9192" width="8.7" style="3" customWidth="1"/>
    <col min="9193" max="9193" width="9.7" style="3" customWidth="1"/>
    <col min="9194" max="9194" width="9.2" style="3" customWidth="1"/>
    <col min="9195" max="9195" width="7.7" style="3" customWidth="1"/>
    <col min="9196" max="9196" width="9.2" style="3" customWidth="1"/>
    <col min="9197" max="9197" width="14.7" style="3" customWidth="1"/>
    <col min="9198" max="9198" width="13.7" style="3" customWidth="1"/>
    <col min="9199" max="9199" width="8" style="3" customWidth="1"/>
    <col min="9200" max="9200" width="7.7" style="3" customWidth="1"/>
    <col min="9201" max="9201" width="7.2" style="3" customWidth="1"/>
    <col min="9202" max="9202" width="9.2" style="3" customWidth="1"/>
    <col min="9203" max="9203" width="7.7" style="3" customWidth="1"/>
    <col min="9204" max="9205" width="8.7" style="3" customWidth="1"/>
    <col min="9206" max="9206" width="14.7" style="3" customWidth="1"/>
    <col min="9207" max="9207" width="13.7" style="3" customWidth="1"/>
    <col min="9208" max="9208" width="8.7" style="3" customWidth="1"/>
    <col min="9209" max="9211" width="10.7" style="3" customWidth="1"/>
    <col min="9212" max="9212" width="16.7" style="3" customWidth="1"/>
    <col min="9213" max="9216" width="10.7" style="3" customWidth="1"/>
    <col min="9217" max="9217" width="12" style="3" customWidth="1"/>
    <col min="9218" max="9218" width="10.7" style="3" customWidth="1"/>
    <col min="9219" max="9219" width="8.7" style="3" customWidth="1"/>
    <col min="9220" max="9224" width="13.7" style="3" customWidth="1"/>
    <col min="9225" max="9228" width="9" style="3" hidden="1" customWidth="1"/>
    <col min="9229" max="9423" width="9" style="3"/>
    <col min="9424" max="9424" width="4.5" style="3" customWidth="1"/>
    <col min="9425" max="9425" width="11" style="3" customWidth="1"/>
    <col min="9426" max="9426" width="8" style="3" customWidth="1"/>
    <col min="9427" max="9427" width="5.2" style="3" customWidth="1"/>
    <col min="9428" max="9428" width="13.2" style="3" customWidth="1"/>
    <col min="9429" max="9429" width="12.5" style="3" customWidth="1"/>
    <col min="9430" max="9439" width="10.7" style="3" customWidth="1"/>
    <col min="9440" max="9440" width="12.2" style="3" customWidth="1"/>
    <col min="9441" max="9441" width="8.2" style="3" customWidth="1"/>
    <col min="9442" max="9442" width="10.7" style="3" customWidth="1"/>
    <col min="9443" max="9443" width="10" style="3" customWidth="1"/>
    <col min="9444" max="9444" width="12.2" style="3" customWidth="1"/>
    <col min="9445" max="9445" width="9.7" style="3" customWidth="1"/>
    <col min="9446" max="9446" width="9.2" style="3" customWidth="1"/>
    <col min="9447" max="9447" width="9" style="3"/>
    <col min="9448" max="9448" width="8.7" style="3" customWidth="1"/>
    <col min="9449" max="9449" width="9.7" style="3" customWidth="1"/>
    <col min="9450" max="9450" width="9.2" style="3" customWidth="1"/>
    <col min="9451" max="9451" width="7.7" style="3" customWidth="1"/>
    <col min="9452" max="9452" width="9.2" style="3" customWidth="1"/>
    <col min="9453" max="9453" width="14.7" style="3" customWidth="1"/>
    <col min="9454" max="9454" width="13.7" style="3" customWidth="1"/>
    <col min="9455" max="9455" width="8" style="3" customWidth="1"/>
    <col min="9456" max="9456" width="7.7" style="3" customWidth="1"/>
    <col min="9457" max="9457" width="7.2" style="3" customWidth="1"/>
    <col min="9458" max="9458" width="9.2" style="3" customWidth="1"/>
    <col min="9459" max="9459" width="7.7" style="3" customWidth="1"/>
    <col min="9460" max="9461" width="8.7" style="3" customWidth="1"/>
    <col min="9462" max="9462" width="14.7" style="3" customWidth="1"/>
    <col min="9463" max="9463" width="13.7" style="3" customWidth="1"/>
    <col min="9464" max="9464" width="8.7" style="3" customWidth="1"/>
    <col min="9465" max="9467" width="10.7" style="3" customWidth="1"/>
    <col min="9468" max="9468" width="16.7" style="3" customWidth="1"/>
    <col min="9469" max="9472" width="10.7" style="3" customWidth="1"/>
    <col min="9473" max="9473" width="12" style="3" customWidth="1"/>
    <col min="9474" max="9474" width="10.7" style="3" customWidth="1"/>
    <col min="9475" max="9475" width="8.7" style="3" customWidth="1"/>
    <col min="9476" max="9480" width="13.7" style="3" customWidth="1"/>
    <col min="9481" max="9484" width="9" style="3" hidden="1" customWidth="1"/>
    <col min="9485" max="9679" width="9" style="3"/>
    <col min="9680" max="9680" width="4.5" style="3" customWidth="1"/>
    <col min="9681" max="9681" width="11" style="3" customWidth="1"/>
    <col min="9682" max="9682" width="8" style="3" customWidth="1"/>
    <col min="9683" max="9683" width="5.2" style="3" customWidth="1"/>
    <col min="9684" max="9684" width="13.2" style="3" customWidth="1"/>
    <col min="9685" max="9685" width="12.5" style="3" customWidth="1"/>
    <col min="9686" max="9695" width="10.7" style="3" customWidth="1"/>
    <col min="9696" max="9696" width="12.2" style="3" customWidth="1"/>
    <col min="9697" max="9697" width="8.2" style="3" customWidth="1"/>
    <col min="9698" max="9698" width="10.7" style="3" customWidth="1"/>
    <col min="9699" max="9699" width="10" style="3" customWidth="1"/>
    <col min="9700" max="9700" width="12.2" style="3" customWidth="1"/>
    <col min="9701" max="9701" width="9.7" style="3" customWidth="1"/>
    <col min="9702" max="9702" width="9.2" style="3" customWidth="1"/>
    <col min="9703" max="9703" width="9" style="3"/>
    <col min="9704" max="9704" width="8.7" style="3" customWidth="1"/>
    <col min="9705" max="9705" width="9.7" style="3" customWidth="1"/>
    <col min="9706" max="9706" width="9.2" style="3" customWidth="1"/>
    <col min="9707" max="9707" width="7.7" style="3" customWidth="1"/>
    <col min="9708" max="9708" width="9.2" style="3" customWidth="1"/>
    <col min="9709" max="9709" width="14.7" style="3" customWidth="1"/>
    <col min="9710" max="9710" width="13.7" style="3" customWidth="1"/>
    <col min="9711" max="9711" width="8" style="3" customWidth="1"/>
    <col min="9712" max="9712" width="7.7" style="3" customWidth="1"/>
    <col min="9713" max="9713" width="7.2" style="3" customWidth="1"/>
    <col min="9714" max="9714" width="9.2" style="3" customWidth="1"/>
    <col min="9715" max="9715" width="7.7" style="3" customWidth="1"/>
    <col min="9716" max="9717" width="8.7" style="3" customWidth="1"/>
    <col min="9718" max="9718" width="14.7" style="3" customWidth="1"/>
    <col min="9719" max="9719" width="13.7" style="3" customWidth="1"/>
    <col min="9720" max="9720" width="8.7" style="3" customWidth="1"/>
    <col min="9721" max="9723" width="10.7" style="3" customWidth="1"/>
    <col min="9724" max="9724" width="16.7" style="3" customWidth="1"/>
    <col min="9725" max="9728" width="10.7" style="3" customWidth="1"/>
    <col min="9729" max="9729" width="12" style="3" customWidth="1"/>
    <col min="9730" max="9730" width="10.7" style="3" customWidth="1"/>
    <col min="9731" max="9731" width="8.7" style="3" customWidth="1"/>
    <col min="9732" max="9736" width="13.7" style="3" customWidth="1"/>
    <col min="9737" max="9740" width="9" style="3" hidden="1" customWidth="1"/>
    <col min="9741" max="9935" width="9" style="3"/>
    <col min="9936" max="9936" width="4.5" style="3" customWidth="1"/>
    <col min="9937" max="9937" width="11" style="3" customWidth="1"/>
    <col min="9938" max="9938" width="8" style="3" customWidth="1"/>
    <col min="9939" max="9939" width="5.2" style="3" customWidth="1"/>
    <col min="9940" max="9940" width="13.2" style="3" customWidth="1"/>
    <col min="9941" max="9941" width="12.5" style="3" customWidth="1"/>
    <col min="9942" max="9951" width="10.7" style="3" customWidth="1"/>
    <col min="9952" max="9952" width="12.2" style="3" customWidth="1"/>
    <col min="9953" max="9953" width="8.2" style="3" customWidth="1"/>
    <col min="9954" max="9954" width="10.7" style="3" customWidth="1"/>
    <col min="9955" max="9955" width="10" style="3" customWidth="1"/>
    <col min="9956" max="9956" width="12.2" style="3" customWidth="1"/>
    <col min="9957" max="9957" width="9.7" style="3" customWidth="1"/>
    <col min="9958" max="9958" width="9.2" style="3" customWidth="1"/>
    <col min="9959" max="9959" width="9" style="3"/>
    <col min="9960" max="9960" width="8.7" style="3" customWidth="1"/>
    <col min="9961" max="9961" width="9.7" style="3" customWidth="1"/>
    <col min="9962" max="9962" width="9.2" style="3" customWidth="1"/>
    <col min="9963" max="9963" width="7.7" style="3" customWidth="1"/>
    <col min="9964" max="9964" width="9.2" style="3" customWidth="1"/>
    <col min="9965" max="9965" width="14.7" style="3" customWidth="1"/>
    <col min="9966" max="9966" width="13.7" style="3" customWidth="1"/>
    <col min="9967" max="9967" width="8" style="3" customWidth="1"/>
    <col min="9968" max="9968" width="7.7" style="3" customWidth="1"/>
    <col min="9969" max="9969" width="7.2" style="3" customWidth="1"/>
    <col min="9970" max="9970" width="9.2" style="3" customWidth="1"/>
    <col min="9971" max="9971" width="7.7" style="3" customWidth="1"/>
    <col min="9972" max="9973" width="8.7" style="3" customWidth="1"/>
    <col min="9974" max="9974" width="14.7" style="3" customWidth="1"/>
    <col min="9975" max="9975" width="13.7" style="3" customWidth="1"/>
    <col min="9976" max="9976" width="8.7" style="3" customWidth="1"/>
    <col min="9977" max="9979" width="10.7" style="3" customWidth="1"/>
    <col min="9980" max="9980" width="16.7" style="3" customWidth="1"/>
    <col min="9981" max="9984" width="10.7" style="3" customWidth="1"/>
    <col min="9985" max="9985" width="12" style="3" customWidth="1"/>
    <col min="9986" max="9986" width="10.7" style="3" customWidth="1"/>
    <col min="9987" max="9987" width="8.7" style="3" customWidth="1"/>
    <col min="9988" max="9992" width="13.7" style="3" customWidth="1"/>
    <col min="9993" max="9996" width="9" style="3" hidden="1" customWidth="1"/>
    <col min="9997" max="10191" width="9" style="3"/>
    <col min="10192" max="10192" width="4.5" style="3" customWidth="1"/>
    <col min="10193" max="10193" width="11" style="3" customWidth="1"/>
    <col min="10194" max="10194" width="8" style="3" customWidth="1"/>
    <col min="10195" max="10195" width="5.2" style="3" customWidth="1"/>
    <col min="10196" max="10196" width="13.2" style="3" customWidth="1"/>
    <col min="10197" max="10197" width="12.5" style="3" customWidth="1"/>
    <col min="10198" max="10207" width="10.7" style="3" customWidth="1"/>
    <col min="10208" max="10208" width="12.2" style="3" customWidth="1"/>
    <col min="10209" max="10209" width="8.2" style="3" customWidth="1"/>
    <col min="10210" max="10210" width="10.7" style="3" customWidth="1"/>
    <col min="10211" max="10211" width="10" style="3" customWidth="1"/>
    <col min="10212" max="10212" width="12.2" style="3" customWidth="1"/>
    <col min="10213" max="10213" width="9.7" style="3" customWidth="1"/>
    <col min="10214" max="10214" width="9.2" style="3" customWidth="1"/>
    <col min="10215" max="10215" width="9" style="3"/>
    <col min="10216" max="10216" width="8.7" style="3" customWidth="1"/>
    <col min="10217" max="10217" width="9.7" style="3" customWidth="1"/>
    <col min="10218" max="10218" width="9.2" style="3" customWidth="1"/>
    <col min="10219" max="10219" width="7.7" style="3" customWidth="1"/>
    <col min="10220" max="10220" width="9.2" style="3" customWidth="1"/>
    <col min="10221" max="10221" width="14.7" style="3" customWidth="1"/>
    <col min="10222" max="10222" width="13.7" style="3" customWidth="1"/>
    <col min="10223" max="10223" width="8" style="3" customWidth="1"/>
    <col min="10224" max="10224" width="7.7" style="3" customWidth="1"/>
    <col min="10225" max="10225" width="7.2" style="3" customWidth="1"/>
    <col min="10226" max="10226" width="9.2" style="3" customWidth="1"/>
    <col min="10227" max="10227" width="7.7" style="3" customWidth="1"/>
    <col min="10228" max="10229" width="8.7" style="3" customWidth="1"/>
    <col min="10230" max="10230" width="14.7" style="3" customWidth="1"/>
    <col min="10231" max="10231" width="13.7" style="3" customWidth="1"/>
    <col min="10232" max="10232" width="8.7" style="3" customWidth="1"/>
    <col min="10233" max="10235" width="10.7" style="3" customWidth="1"/>
    <col min="10236" max="10236" width="16.7" style="3" customWidth="1"/>
    <col min="10237" max="10240" width="10.7" style="3" customWidth="1"/>
    <col min="10241" max="10241" width="12" style="3" customWidth="1"/>
    <col min="10242" max="10242" width="10.7" style="3" customWidth="1"/>
    <col min="10243" max="10243" width="8.7" style="3" customWidth="1"/>
    <col min="10244" max="10248" width="13.7" style="3" customWidth="1"/>
    <col min="10249" max="10252" width="9" style="3" hidden="1" customWidth="1"/>
    <col min="10253" max="10447" width="9" style="3"/>
    <col min="10448" max="10448" width="4.5" style="3" customWidth="1"/>
    <col min="10449" max="10449" width="11" style="3" customWidth="1"/>
    <col min="10450" max="10450" width="8" style="3" customWidth="1"/>
    <col min="10451" max="10451" width="5.2" style="3" customWidth="1"/>
    <col min="10452" max="10452" width="13.2" style="3" customWidth="1"/>
    <col min="10453" max="10453" width="12.5" style="3" customWidth="1"/>
    <col min="10454" max="10463" width="10.7" style="3" customWidth="1"/>
    <col min="10464" max="10464" width="12.2" style="3" customWidth="1"/>
    <col min="10465" max="10465" width="8.2" style="3" customWidth="1"/>
    <col min="10466" max="10466" width="10.7" style="3" customWidth="1"/>
    <col min="10467" max="10467" width="10" style="3" customWidth="1"/>
    <col min="10468" max="10468" width="12.2" style="3" customWidth="1"/>
    <col min="10469" max="10469" width="9.7" style="3" customWidth="1"/>
    <col min="10470" max="10470" width="9.2" style="3" customWidth="1"/>
    <col min="10471" max="10471" width="9" style="3"/>
    <col min="10472" max="10472" width="8.7" style="3" customWidth="1"/>
    <col min="10473" max="10473" width="9.7" style="3" customWidth="1"/>
    <col min="10474" max="10474" width="9.2" style="3" customWidth="1"/>
    <col min="10475" max="10475" width="7.7" style="3" customWidth="1"/>
    <col min="10476" max="10476" width="9.2" style="3" customWidth="1"/>
    <col min="10477" max="10477" width="14.7" style="3" customWidth="1"/>
    <col min="10478" max="10478" width="13.7" style="3" customWidth="1"/>
    <col min="10479" max="10479" width="8" style="3" customWidth="1"/>
    <col min="10480" max="10480" width="7.7" style="3" customWidth="1"/>
    <col min="10481" max="10481" width="7.2" style="3" customWidth="1"/>
    <col min="10482" max="10482" width="9.2" style="3" customWidth="1"/>
    <col min="10483" max="10483" width="7.7" style="3" customWidth="1"/>
    <col min="10484" max="10485" width="8.7" style="3" customWidth="1"/>
    <col min="10486" max="10486" width="14.7" style="3" customWidth="1"/>
    <col min="10487" max="10487" width="13.7" style="3" customWidth="1"/>
    <col min="10488" max="10488" width="8.7" style="3" customWidth="1"/>
    <col min="10489" max="10491" width="10.7" style="3" customWidth="1"/>
    <col min="10492" max="10492" width="16.7" style="3" customWidth="1"/>
    <col min="10493" max="10496" width="10.7" style="3" customWidth="1"/>
    <col min="10497" max="10497" width="12" style="3" customWidth="1"/>
    <col min="10498" max="10498" width="10.7" style="3" customWidth="1"/>
    <col min="10499" max="10499" width="8.7" style="3" customWidth="1"/>
    <col min="10500" max="10504" width="13.7" style="3" customWidth="1"/>
    <col min="10505" max="10508" width="9" style="3" hidden="1" customWidth="1"/>
    <col min="10509" max="10703" width="9" style="3"/>
    <col min="10704" max="10704" width="4.5" style="3" customWidth="1"/>
    <col min="10705" max="10705" width="11" style="3" customWidth="1"/>
    <col min="10706" max="10706" width="8" style="3" customWidth="1"/>
    <col min="10707" max="10707" width="5.2" style="3" customWidth="1"/>
    <col min="10708" max="10708" width="13.2" style="3" customWidth="1"/>
    <col min="10709" max="10709" width="12.5" style="3" customWidth="1"/>
    <col min="10710" max="10719" width="10.7" style="3" customWidth="1"/>
    <col min="10720" max="10720" width="12.2" style="3" customWidth="1"/>
    <col min="10721" max="10721" width="8.2" style="3" customWidth="1"/>
    <col min="10722" max="10722" width="10.7" style="3" customWidth="1"/>
    <col min="10723" max="10723" width="10" style="3" customWidth="1"/>
    <col min="10724" max="10724" width="12.2" style="3" customWidth="1"/>
    <col min="10725" max="10725" width="9.7" style="3" customWidth="1"/>
    <col min="10726" max="10726" width="9.2" style="3" customWidth="1"/>
    <col min="10727" max="10727" width="9" style="3"/>
    <col min="10728" max="10728" width="8.7" style="3" customWidth="1"/>
    <col min="10729" max="10729" width="9.7" style="3" customWidth="1"/>
    <col min="10730" max="10730" width="9.2" style="3" customWidth="1"/>
    <col min="10731" max="10731" width="7.7" style="3" customWidth="1"/>
    <col min="10732" max="10732" width="9.2" style="3" customWidth="1"/>
    <col min="10733" max="10733" width="14.7" style="3" customWidth="1"/>
    <col min="10734" max="10734" width="13.7" style="3" customWidth="1"/>
    <col min="10735" max="10735" width="8" style="3" customWidth="1"/>
    <col min="10736" max="10736" width="7.7" style="3" customWidth="1"/>
    <col min="10737" max="10737" width="7.2" style="3" customWidth="1"/>
    <col min="10738" max="10738" width="9.2" style="3" customWidth="1"/>
    <col min="10739" max="10739" width="7.7" style="3" customWidth="1"/>
    <col min="10740" max="10741" width="8.7" style="3" customWidth="1"/>
    <col min="10742" max="10742" width="14.7" style="3" customWidth="1"/>
    <col min="10743" max="10743" width="13.7" style="3" customWidth="1"/>
    <col min="10744" max="10744" width="8.7" style="3" customWidth="1"/>
    <col min="10745" max="10747" width="10.7" style="3" customWidth="1"/>
    <col min="10748" max="10748" width="16.7" style="3" customWidth="1"/>
    <col min="10749" max="10752" width="10.7" style="3" customWidth="1"/>
    <col min="10753" max="10753" width="12" style="3" customWidth="1"/>
    <col min="10754" max="10754" width="10.7" style="3" customWidth="1"/>
    <col min="10755" max="10755" width="8.7" style="3" customWidth="1"/>
    <col min="10756" max="10760" width="13.7" style="3" customWidth="1"/>
    <col min="10761" max="10764" width="9" style="3" hidden="1" customWidth="1"/>
    <col min="10765" max="10959" width="9" style="3"/>
    <col min="10960" max="10960" width="4.5" style="3" customWidth="1"/>
    <col min="10961" max="10961" width="11" style="3" customWidth="1"/>
    <col min="10962" max="10962" width="8" style="3" customWidth="1"/>
    <col min="10963" max="10963" width="5.2" style="3" customWidth="1"/>
    <col min="10964" max="10964" width="13.2" style="3" customWidth="1"/>
    <col min="10965" max="10965" width="12.5" style="3" customWidth="1"/>
    <col min="10966" max="10975" width="10.7" style="3" customWidth="1"/>
    <col min="10976" max="10976" width="12.2" style="3" customWidth="1"/>
    <col min="10977" max="10977" width="8.2" style="3" customWidth="1"/>
    <col min="10978" max="10978" width="10.7" style="3" customWidth="1"/>
    <col min="10979" max="10979" width="10" style="3" customWidth="1"/>
    <col min="10980" max="10980" width="12.2" style="3" customWidth="1"/>
    <col min="10981" max="10981" width="9.7" style="3" customWidth="1"/>
    <col min="10982" max="10982" width="9.2" style="3" customWidth="1"/>
    <col min="10983" max="10983" width="9" style="3"/>
    <col min="10984" max="10984" width="8.7" style="3" customWidth="1"/>
    <col min="10985" max="10985" width="9.7" style="3" customWidth="1"/>
    <col min="10986" max="10986" width="9.2" style="3" customWidth="1"/>
    <col min="10987" max="10987" width="7.7" style="3" customWidth="1"/>
    <col min="10988" max="10988" width="9.2" style="3" customWidth="1"/>
    <col min="10989" max="10989" width="14.7" style="3" customWidth="1"/>
    <col min="10990" max="10990" width="13.7" style="3" customWidth="1"/>
    <col min="10991" max="10991" width="8" style="3" customWidth="1"/>
    <col min="10992" max="10992" width="7.7" style="3" customWidth="1"/>
    <col min="10993" max="10993" width="7.2" style="3" customWidth="1"/>
    <col min="10994" max="10994" width="9.2" style="3" customWidth="1"/>
    <col min="10995" max="10995" width="7.7" style="3" customWidth="1"/>
    <col min="10996" max="10997" width="8.7" style="3" customWidth="1"/>
    <col min="10998" max="10998" width="14.7" style="3" customWidth="1"/>
    <col min="10999" max="10999" width="13.7" style="3" customWidth="1"/>
    <col min="11000" max="11000" width="8.7" style="3" customWidth="1"/>
    <col min="11001" max="11003" width="10.7" style="3" customWidth="1"/>
    <col min="11004" max="11004" width="16.7" style="3" customWidth="1"/>
    <col min="11005" max="11008" width="10.7" style="3" customWidth="1"/>
    <col min="11009" max="11009" width="12" style="3" customWidth="1"/>
    <col min="11010" max="11010" width="10.7" style="3" customWidth="1"/>
    <col min="11011" max="11011" width="8.7" style="3" customWidth="1"/>
    <col min="11012" max="11016" width="13.7" style="3" customWidth="1"/>
    <col min="11017" max="11020" width="9" style="3" hidden="1" customWidth="1"/>
    <col min="11021" max="11215" width="9" style="3"/>
    <col min="11216" max="11216" width="4.5" style="3" customWidth="1"/>
    <col min="11217" max="11217" width="11" style="3" customWidth="1"/>
    <col min="11218" max="11218" width="8" style="3" customWidth="1"/>
    <col min="11219" max="11219" width="5.2" style="3" customWidth="1"/>
    <col min="11220" max="11220" width="13.2" style="3" customWidth="1"/>
    <col min="11221" max="11221" width="12.5" style="3" customWidth="1"/>
    <col min="11222" max="11231" width="10.7" style="3" customWidth="1"/>
    <col min="11232" max="11232" width="12.2" style="3" customWidth="1"/>
    <col min="11233" max="11233" width="8.2" style="3" customWidth="1"/>
    <col min="11234" max="11234" width="10.7" style="3" customWidth="1"/>
    <col min="11235" max="11235" width="10" style="3" customWidth="1"/>
    <col min="11236" max="11236" width="12.2" style="3" customWidth="1"/>
    <col min="11237" max="11237" width="9.7" style="3" customWidth="1"/>
    <col min="11238" max="11238" width="9.2" style="3" customWidth="1"/>
    <col min="11239" max="11239" width="9" style="3"/>
    <col min="11240" max="11240" width="8.7" style="3" customWidth="1"/>
    <col min="11241" max="11241" width="9.7" style="3" customWidth="1"/>
    <col min="11242" max="11242" width="9.2" style="3" customWidth="1"/>
    <col min="11243" max="11243" width="7.7" style="3" customWidth="1"/>
    <col min="11244" max="11244" width="9.2" style="3" customWidth="1"/>
    <col min="11245" max="11245" width="14.7" style="3" customWidth="1"/>
    <col min="11246" max="11246" width="13.7" style="3" customWidth="1"/>
    <col min="11247" max="11247" width="8" style="3" customWidth="1"/>
    <col min="11248" max="11248" width="7.7" style="3" customWidth="1"/>
    <col min="11249" max="11249" width="7.2" style="3" customWidth="1"/>
    <col min="11250" max="11250" width="9.2" style="3" customWidth="1"/>
    <col min="11251" max="11251" width="7.7" style="3" customWidth="1"/>
    <col min="11252" max="11253" width="8.7" style="3" customWidth="1"/>
    <col min="11254" max="11254" width="14.7" style="3" customWidth="1"/>
    <col min="11255" max="11255" width="13.7" style="3" customWidth="1"/>
    <col min="11256" max="11256" width="8.7" style="3" customWidth="1"/>
    <col min="11257" max="11259" width="10.7" style="3" customWidth="1"/>
    <col min="11260" max="11260" width="16.7" style="3" customWidth="1"/>
    <col min="11261" max="11264" width="10.7" style="3" customWidth="1"/>
    <col min="11265" max="11265" width="12" style="3" customWidth="1"/>
    <col min="11266" max="11266" width="10.7" style="3" customWidth="1"/>
    <col min="11267" max="11267" width="8.7" style="3" customWidth="1"/>
    <col min="11268" max="11272" width="13.7" style="3" customWidth="1"/>
    <col min="11273" max="11276" width="9" style="3" hidden="1" customWidth="1"/>
    <col min="11277" max="11471" width="9" style="3"/>
    <col min="11472" max="11472" width="4.5" style="3" customWidth="1"/>
    <col min="11473" max="11473" width="11" style="3" customWidth="1"/>
    <col min="11474" max="11474" width="8" style="3" customWidth="1"/>
    <col min="11475" max="11475" width="5.2" style="3" customWidth="1"/>
    <col min="11476" max="11476" width="13.2" style="3" customWidth="1"/>
    <col min="11477" max="11477" width="12.5" style="3" customWidth="1"/>
    <col min="11478" max="11487" width="10.7" style="3" customWidth="1"/>
    <col min="11488" max="11488" width="12.2" style="3" customWidth="1"/>
    <col min="11489" max="11489" width="8.2" style="3" customWidth="1"/>
    <col min="11490" max="11490" width="10.7" style="3" customWidth="1"/>
    <col min="11491" max="11491" width="10" style="3" customWidth="1"/>
    <col min="11492" max="11492" width="12.2" style="3" customWidth="1"/>
    <col min="11493" max="11493" width="9.7" style="3" customWidth="1"/>
    <col min="11494" max="11494" width="9.2" style="3" customWidth="1"/>
    <col min="11495" max="11495" width="9" style="3"/>
    <col min="11496" max="11496" width="8.7" style="3" customWidth="1"/>
    <col min="11497" max="11497" width="9.7" style="3" customWidth="1"/>
    <col min="11498" max="11498" width="9.2" style="3" customWidth="1"/>
    <col min="11499" max="11499" width="7.7" style="3" customWidth="1"/>
    <col min="11500" max="11500" width="9.2" style="3" customWidth="1"/>
    <col min="11501" max="11501" width="14.7" style="3" customWidth="1"/>
    <col min="11502" max="11502" width="13.7" style="3" customWidth="1"/>
    <col min="11503" max="11503" width="8" style="3" customWidth="1"/>
    <col min="11504" max="11504" width="7.7" style="3" customWidth="1"/>
    <col min="11505" max="11505" width="7.2" style="3" customWidth="1"/>
    <col min="11506" max="11506" width="9.2" style="3" customWidth="1"/>
    <col min="11507" max="11507" width="7.7" style="3" customWidth="1"/>
    <col min="11508" max="11509" width="8.7" style="3" customWidth="1"/>
    <col min="11510" max="11510" width="14.7" style="3" customWidth="1"/>
    <col min="11511" max="11511" width="13.7" style="3" customWidth="1"/>
    <col min="11512" max="11512" width="8.7" style="3" customWidth="1"/>
    <col min="11513" max="11515" width="10.7" style="3" customWidth="1"/>
    <col min="11516" max="11516" width="16.7" style="3" customWidth="1"/>
    <col min="11517" max="11520" width="10.7" style="3" customWidth="1"/>
    <col min="11521" max="11521" width="12" style="3" customWidth="1"/>
    <col min="11522" max="11522" width="10.7" style="3" customWidth="1"/>
    <col min="11523" max="11523" width="8.7" style="3" customWidth="1"/>
    <col min="11524" max="11528" width="13.7" style="3" customWidth="1"/>
    <col min="11529" max="11532" width="9" style="3" hidden="1" customWidth="1"/>
    <col min="11533" max="11727" width="9" style="3"/>
    <col min="11728" max="11728" width="4.5" style="3" customWidth="1"/>
    <col min="11729" max="11729" width="11" style="3" customWidth="1"/>
    <col min="11730" max="11730" width="8" style="3" customWidth="1"/>
    <col min="11731" max="11731" width="5.2" style="3" customWidth="1"/>
    <col min="11732" max="11732" width="13.2" style="3" customWidth="1"/>
    <col min="11733" max="11733" width="12.5" style="3" customWidth="1"/>
    <col min="11734" max="11743" width="10.7" style="3" customWidth="1"/>
    <col min="11744" max="11744" width="12.2" style="3" customWidth="1"/>
    <col min="11745" max="11745" width="8.2" style="3" customWidth="1"/>
    <col min="11746" max="11746" width="10.7" style="3" customWidth="1"/>
    <col min="11747" max="11747" width="10" style="3" customWidth="1"/>
    <col min="11748" max="11748" width="12.2" style="3" customWidth="1"/>
    <col min="11749" max="11749" width="9.7" style="3" customWidth="1"/>
    <col min="11750" max="11750" width="9.2" style="3" customWidth="1"/>
    <col min="11751" max="11751" width="9" style="3"/>
    <col min="11752" max="11752" width="8.7" style="3" customWidth="1"/>
    <col min="11753" max="11753" width="9.7" style="3" customWidth="1"/>
    <col min="11754" max="11754" width="9.2" style="3" customWidth="1"/>
    <col min="11755" max="11755" width="7.7" style="3" customWidth="1"/>
    <col min="11756" max="11756" width="9.2" style="3" customWidth="1"/>
    <col min="11757" max="11757" width="14.7" style="3" customWidth="1"/>
    <col min="11758" max="11758" width="13.7" style="3" customWidth="1"/>
    <col min="11759" max="11759" width="8" style="3" customWidth="1"/>
    <col min="11760" max="11760" width="7.7" style="3" customWidth="1"/>
    <col min="11761" max="11761" width="7.2" style="3" customWidth="1"/>
    <col min="11762" max="11762" width="9.2" style="3" customWidth="1"/>
    <col min="11763" max="11763" width="7.7" style="3" customWidth="1"/>
    <col min="11764" max="11765" width="8.7" style="3" customWidth="1"/>
    <col min="11766" max="11766" width="14.7" style="3" customWidth="1"/>
    <col min="11767" max="11767" width="13.7" style="3" customWidth="1"/>
    <col min="11768" max="11768" width="8.7" style="3" customWidth="1"/>
    <col min="11769" max="11771" width="10.7" style="3" customWidth="1"/>
    <col min="11772" max="11772" width="16.7" style="3" customWidth="1"/>
    <col min="11773" max="11776" width="10.7" style="3" customWidth="1"/>
    <col min="11777" max="11777" width="12" style="3" customWidth="1"/>
    <col min="11778" max="11778" width="10.7" style="3" customWidth="1"/>
    <col min="11779" max="11779" width="8.7" style="3" customWidth="1"/>
    <col min="11780" max="11784" width="13.7" style="3" customWidth="1"/>
    <col min="11785" max="11788" width="9" style="3" hidden="1" customWidth="1"/>
    <col min="11789" max="11983" width="9" style="3"/>
    <col min="11984" max="11984" width="4.5" style="3" customWidth="1"/>
    <col min="11985" max="11985" width="11" style="3" customWidth="1"/>
    <col min="11986" max="11986" width="8" style="3" customWidth="1"/>
    <col min="11987" max="11987" width="5.2" style="3" customWidth="1"/>
    <col min="11988" max="11988" width="13.2" style="3" customWidth="1"/>
    <col min="11989" max="11989" width="12.5" style="3" customWidth="1"/>
    <col min="11990" max="11999" width="10.7" style="3" customWidth="1"/>
    <col min="12000" max="12000" width="12.2" style="3" customWidth="1"/>
    <col min="12001" max="12001" width="8.2" style="3" customWidth="1"/>
    <col min="12002" max="12002" width="10.7" style="3" customWidth="1"/>
    <col min="12003" max="12003" width="10" style="3" customWidth="1"/>
    <col min="12004" max="12004" width="12.2" style="3" customWidth="1"/>
    <col min="12005" max="12005" width="9.7" style="3" customWidth="1"/>
    <col min="12006" max="12006" width="9.2" style="3" customWidth="1"/>
    <col min="12007" max="12007" width="9" style="3"/>
    <col min="12008" max="12008" width="8.7" style="3" customWidth="1"/>
    <col min="12009" max="12009" width="9.7" style="3" customWidth="1"/>
    <col min="12010" max="12010" width="9.2" style="3" customWidth="1"/>
    <col min="12011" max="12011" width="7.7" style="3" customWidth="1"/>
    <col min="12012" max="12012" width="9.2" style="3" customWidth="1"/>
    <col min="12013" max="12013" width="14.7" style="3" customWidth="1"/>
    <col min="12014" max="12014" width="13.7" style="3" customWidth="1"/>
    <col min="12015" max="12015" width="8" style="3" customWidth="1"/>
    <col min="12016" max="12016" width="7.7" style="3" customWidth="1"/>
    <col min="12017" max="12017" width="7.2" style="3" customWidth="1"/>
    <col min="12018" max="12018" width="9.2" style="3" customWidth="1"/>
    <col min="12019" max="12019" width="7.7" style="3" customWidth="1"/>
    <col min="12020" max="12021" width="8.7" style="3" customWidth="1"/>
    <col min="12022" max="12022" width="14.7" style="3" customWidth="1"/>
    <col min="12023" max="12023" width="13.7" style="3" customWidth="1"/>
    <col min="12024" max="12024" width="8.7" style="3" customWidth="1"/>
    <col min="12025" max="12027" width="10.7" style="3" customWidth="1"/>
    <col min="12028" max="12028" width="16.7" style="3" customWidth="1"/>
    <col min="12029" max="12032" width="10.7" style="3" customWidth="1"/>
    <col min="12033" max="12033" width="12" style="3" customWidth="1"/>
    <col min="12034" max="12034" width="10.7" style="3" customWidth="1"/>
    <col min="12035" max="12035" width="8.7" style="3" customWidth="1"/>
    <col min="12036" max="12040" width="13.7" style="3" customWidth="1"/>
    <col min="12041" max="12044" width="9" style="3" hidden="1" customWidth="1"/>
    <col min="12045" max="12239" width="9" style="3"/>
    <col min="12240" max="12240" width="4.5" style="3" customWidth="1"/>
    <col min="12241" max="12241" width="11" style="3" customWidth="1"/>
    <col min="12242" max="12242" width="8" style="3" customWidth="1"/>
    <col min="12243" max="12243" width="5.2" style="3" customWidth="1"/>
    <col min="12244" max="12244" width="13.2" style="3" customWidth="1"/>
    <col min="12245" max="12245" width="12.5" style="3" customWidth="1"/>
    <col min="12246" max="12255" width="10.7" style="3" customWidth="1"/>
    <col min="12256" max="12256" width="12.2" style="3" customWidth="1"/>
    <col min="12257" max="12257" width="8.2" style="3" customWidth="1"/>
    <col min="12258" max="12258" width="10.7" style="3" customWidth="1"/>
    <col min="12259" max="12259" width="10" style="3" customWidth="1"/>
    <col min="12260" max="12260" width="12.2" style="3" customWidth="1"/>
    <col min="12261" max="12261" width="9.7" style="3" customWidth="1"/>
    <col min="12262" max="12262" width="9.2" style="3" customWidth="1"/>
    <col min="12263" max="12263" width="9" style="3"/>
    <col min="12264" max="12264" width="8.7" style="3" customWidth="1"/>
    <col min="12265" max="12265" width="9.7" style="3" customWidth="1"/>
    <col min="12266" max="12266" width="9.2" style="3" customWidth="1"/>
    <col min="12267" max="12267" width="7.7" style="3" customWidth="1"/>
    <col min="12268" max="12268" width="9.2" style="3" customWidth="1"/>
    <col min="12269" max="12269" width="14.7" style="3" customWidth="1"/>
    <col min="12270" max="12270" width="13.7" style="3" customWidth="1"/>
    <col min="12271" max="12271" width="8" style="3" customWidth="1"/>
    <col min="12272" max="12272" width="7.7" style="3" customWidth="1"/>
    <col min="12273" max="12273" width="7.2" style="3" customWidth="1"/>
    <col min="12274" max="12274" width="9.2" style="3" customWidth="1"/>
    <col min="12275" max="12275" width="7.7" style="3" customWidth="1"/>
    <col min="12276" max="12277" width="8.7" style="3" customWidth="1"/>
    <col min="12278" max="12278" width="14.7" style="3" customWidth="1"/>
    <col min="12279" max="12279" width="13.7" style="3" customWidth="1"/>
    <col min="12280" max="12280" width="8.7" style="3" customWidth="1"/>
    <col min="12281" max="12283" width="10.7" style="3" customWidth="1"/>
    <col min="12284" max="12284" width="16.7" style="3" customWidth="1"/>
    <col min="12285" max="12288" width="10.7" style="3" customWidth="1"/>
    <col min="12289" max="12289" width="12" style="3" customWidth="1"/>
    <col min="12290" max="12290" width="10.7" style="3" customWidth="1"/>
    <col min="12291" max="12291" width="8.7" style="3" customWidth="1"/>
    <col min="12292" max="12296" width="13.7" style="3" customWidth="1"/>
    <col min="12297" max="12300" width="9" style="3" hidden="1" customWidth="1"/>
    <col min="12301" max="12495" width="9" style="3"/>
    <col min="12496" max="12496" width="4.5" style="3" customWidth="1"/>
    <col min="12497" max="12497" width="11" style="3" customWidth="1"/>
    <col min="12498" max="12498" width="8" style="3" customWidth="1"/>
    <col min="12499" max="12499" width="5.2" style="3" customWidth="1"/>
    <col min="12500" max="12500" width="13.2" style="3" customWidth="1"/>
    <col min="12501" max="12501" width="12.5" style="3" customWidth="1"/>
    <col min="12502" max="12511" width="10.7" style="3" customWidth="1"/>
    <col min="12512" max="12512" width="12.2" style="3" customWidth="1"/>
    <col min="12513" max="12513" width="8.2" style="3" customWidth="1"/>
    <col min="12514" max="12514" width="10.7" style="3" customWidth="1"/>
    <col min="12515" max="12515" width="10" style="3" customWidth="1"/>
    <col min="12516" max="12516" width="12.2" style="3" customWidth="1"/>
    <col min="12517" max="12517" width="9.7" style="3" customWidth="1"/>
    <col min="12518" max="12518" width="9.2" style="3" customWidth="1"/>
    <col min="12519" max="12519" width="9" style="3"/>
    <col min="12520" max="12520" width="8.7" style="3" customWidth="1"/>
    <col min="12521" max="12521" width="9.7" style="3" customWidth="1"/>
    <col min="12522" max="12522" width="9.2" style="3" customWidth="1"/>
    <col min="12523" max="12523" width="7.7" style="3" customWidth="1"/>
    <col min="12524" max="12524" width="9.2" style="3" customWidth="1"/>
    <col min="12525" max="12525" width="14.7" style="3" customWidth="1"/>
    <col min="12526" max="12526" width="13.7" style="3" customWidth="1"/>
    <col min="12527" max="12527" width="8" style="3" customWidth="1"/>
    <col min="12528" max="12528" width="7.7" style="3" customWidth="1"/>
    <col min="12529" max="12529" width="7.2" style="3" customWidth="1"/>
    <col min="12530" max="12530" width="9.2" style="3" customWidth="1"/>
    <col min="12531" max="12531" width="7.7" style="3" customWidth="1"/>
    <col min="12532" max="12533" width="8.7" style="3" customWidth="1"/>
    <col min="12534" max="12534" width="14.7" style="3" customWidth="1"/>
    <col min="12535" max="12535" width="13.7" style="3" customWidth="1"/>
    <col min="12536" max="12536" width="8.7" style="3" customWidth="1"/>
    <col min="12537" max="12539" width="10.7" style="3" customWidth="1"/>
    <col min="12540" max="12540" width="16.7" style="3" customWidth="1"/>
    <col min="12541" max="12544" width="10.7" style="3" customWidth="1"/>
    <col min="12545" max="12545" width="12" style="3" customWidth="1"/>
    <col min="12546" max="12546" width="10.7" style="3" customWidth="1"/>
    <col min="12547" max="12547" width="8.7" style="3" customWidth="1"/>
    <col min="12548" max="12552" width="13.7" style="3" customWidth="1"/>
    <col min="12553" max="12556" width="9" style="3" hidden="1" customWidth="1"/>
    <col min="12557" max="12751" width="9" style="3"/>
    <col min="12752" max="12752" width="4.5" style="3" customWidth="1"/>
    <col min="12753" max="12753" width="11" style="3" customWidth="1"/>
    <col min="12754" max="12754" width="8" style="3" customWidth="1"/>
    <col min="12755" max="12755" width="5.2" style="3" customWidth="1"/>
    <col min="12756" max="12756" width="13.2" style="3" customWidth="1"/>
    <col min="12757" max="12757" width="12.5" style="3" customWidth="1"/>
    <col min="12758" max="12767" width="10.7" style="3" customWidth="1"/>
    <col min="12768" max="12768" width="12.2" style="3" customWidth="1"/>
    <col min="12769" max="12769" width="8.2" style="3" customWidth="1"/>
    <col min="12770" max="12770" width="10.7" style="3" customWidth="1"/>
    <col min="12771" max="12771" width="10" style="3" customWidth="1"/>
    <col min="12772" max="12772" width="12.2" style="3" customWidth="1"/>
    <col min="12773" max="12773" width="9.7" style="3" customWidth="1"/>
    <col min="12774" max="12774" width="9.2" style="3" customWidth="1"/>
    <col min="12775" max="12775" width="9" style="3"/>
    <col min="12776" max="12776" width="8.7" style="3" customWidth="1"/>
    <col min="12777" max="12777" width="9.7" style="3" customWidth="1"/>
    <col min="12778" max="12778" width="9.2" style="3" customWidth="1"/>
    <col min="12779" max="12779" width="7.7" style="3" customWidth="1"/>
    <col min="12780" max="12780" width="9.2" style="3" customWidth="1"/>
    <col min="12781" max="12781" width="14.7" style="3" customWidth="1"/>
    <col min="12782" max="12782" width="13.7" style="3" customWidth="1"/>
    <col min="12783" max="12783" width="8" style="3" customWidth="1"/>
    <col min="12784" max="12784" width="7.7" style="3" customWidth="1"/>
    <col min="12785" max="12785" width="7.2" style="3" customWidth="1"/>
    <col min="12786" max="12786" width="9.2" style="3" customWidth="1"/>
    <col min="12787" max="12787" width="7.7" style="3" customWidth="1"/>
    <col min="12788" max="12789" width="8.7" style="3" customWidth="1"/>
    <col min="12790" max="12790" width="14.7" style="3" customWidth="1"/>
    <col min="12791" max="12791" width="13.7" style="3" customWidth="1"/>
    <col min="12792" max="12792" width="8.7" style="3" customWidth="1"/>
    <col min="12793" max="12795" width="10.7" style="3" customWidth="1"/>
    <col min="12796" max="12796" width="16.7" style="3" customWidth="1"/>
    <col min="12797" max="12800" width="10.7" style="3" customWidth="1"/>
    <col min="12801" max="12801" width="12" style="3" customWidth="1"/>
    <col min="12802" max="12802" width="10.7" style="3" customWidth="1"/>
    <col min="12803" max="12803" width="8.7" style="3" customWidth="1"/>
    <col min="12804" max="12808" width="13.7" style="3" customWidth="1"/>
    <col min="12809" max="12812" width="9" style="3" hidden="1" customWidth="1"/>
    <col min="12813" max="13007" width="9" style="3"/>
    <col min="13008" max="13008" width="4.5" style="3" customWidth="1"/>
    <col min="13009" max="13009" width="11" style="3" customWidth="1"/>
    <col min="13010" max="13010" width="8" style="3" customWidth="1"/>
    <col min="13011" max="13011" width="5.2" style="3" customWidth="1"/>
    <col min="13012" max="13012" width="13.2" style="3" customWidth="1"/>
    <col min="13013" max="13013" width="12.5" style="3" customWidth="1"/>
    <col min="13014" max="13023" width="10.7" style="3" customWidth="1"/>
    <col min="13024" max="13024" width="12.2" style="3" customWidth="1"/>
    <col min="13025" max="13025" width="8.2" style="3" customWidth="1"/>
    <col min="13026" max="13026" width="10.7" style="3" customWidth="1"/>
    <col min="13027" max="13027" width="10" style="3" customWidth="1"/>
    <col min="13028" max="13028" width="12.2" style="3" customWidth="1"/>
    <col min="13029" max="13029" width="9.7" style="3" customWidth="1"/>
    <col min="13030" max="13030" width="9.2" style="3" customWidth="1"/>
    <col min="13031" max="13031" width="9" style="3"/>
    <col min="13032" max="13032" width="8.7" style="3" customWidth="1"/>
    <col min="13033" max="13033" width="9.7" style="3" customWidth="1"/>
    <col min="13034" max="13034" width="9.2" style="3" customWidth="1"/>
    <col min="13035" max="13035" width="7.7" style="3" customWidth="1"/>
    <col min="13036" max="13036" width="9.2" style="3" customWidth="1"/>
    <col min="13037" max="13037" width="14.7" style="3" customWidth="1"/>
    <col min="13038" max="13038" width="13.7" style="3" customWidth="1"/>
    <col min="13039" max="13039" width="8" style="3" customWidth="1"/>
    <col min="13040" max="13040" width="7.7" style="3" customWidth="1"/>
    <col min="13041" max="13041" width="7.2" style="3" customWidth="1"/>
    <col min="13042" max="13042" width="9.2" style="3" customWidth="1"/>
    <col min="13043" max="13043" width="7.7" style="3" customWidth="1"/>
    <col min="13044" max="13045" width="8.7" style="3" customWidth="1"/>
    <col min="13046" max="13046" width="14.7" style="3" customWidth="1"/>
    <col min="13047" max="13047" width="13.7" style="3" customWidth="1"/>
    <col min="13048" max="13048" width="8.7" style="3" customWidth="1"/>
    <col min="13049" max="13051" width="10.7" style="3" customWidth="1"/>
    <col min="13052" max="13052" width="16.7" style="3" customWidth="1"/>
    <col min="13053" max="13056" width="10.7" style="3" customWidth="1"/>
    <col min="13057" max="13057" width="12" style="3" customWidth="1"/>
    <col min="13058" max="13058" width="10.7" style="3" customWidth="1"/>
    <col min="13059" max="13059" width="8.7" style="3" customWidth="1"/>
    <col min="13060" max="13064" width="13.7" style="3" customWidth="1"/>
    <col min="13065" max="13068" width="9" style="3" hidden="1" customWidth="1"/>
    <col min="13069" max="13263" width="9" style="3"/>
    <col min="13264" max="13264" width="4.5" style="3" customWidth="1"/>
    <col min="13265" max="13265" width="11" style="3" customWidth="1"/>
    <col min="13266" max="13266" width="8" style="3" customWidth="1"/>
    <col min="13267" max="13267" width="5.2" style="3" customWidth="1"/>
    <col min="13268" max="13268" width="13.2" style="3" customWidth="1"/>
    <col min="13269" max="13269" width="12.5" style="3" customWidth="1"/>
    <col min="13270" max="13279" width="10.7" style="3" customWidth="1"/>
    <col min="13280" max="13280" width="12.2" style="3" customWidth="1"/>
    <col min="13281" max="13281" width="8.2" style="3" customWidth="1"/>
    <col min="13282" max="13282" width="10.7" style="3" customWidth="1"/>
    <col min="13283" max="13283" width="10" style="3" customWidth="1"/>
    <col min="13284" max="13284" width="12.2" style="3" customWidth="1"/>
    <col min="13285" max="13285" width="9.7" style="3" customWidth="1"/>
    <col min="13286" max="13286" width="9.2" style="3" customWidth="1"/>
    <col min="13287" max="13287" width="9" style="3"/>
    <col min="13288" max="13288" width="8.7" style="3" customWidth="1"/>
    <col min="13289" max="13289" width="9.7" style="3" customWidth="1"/>
    <col min="13290" max="13290" width="9.2" style="3" customWidth="1"/>
    <col min="13291" max="13291" width="7.7" style="3" customWidth="1"/>
    <col min="13292" max="13292" width="9.2" style="3" customWidth="1"/>
    <col min="13293" max="13293" width="14.7" style="3" customWidth="1"/>
    <col min="13294" max="13294" width="13.7" style="3" customWidth="1"/>
    <col min="13295" max="13295" width="8" style="3" customWidth="1"/>
    <col min="13296" max="13296" width="7.7" style="3" customWidth="1"/>
    <col min="13297" max="13297" width="7.2" style="3" customWidth="1"/>
    <col min="13298" max="13298" width="9.2" style="3" customWidth="1"/>
    <col min="13299" max="13299" width="7.7" style="3" customWidth="1"/>
    <col min="13300" max="13301" width="8.7" style="3" customWidth="1"/>
    <col min="13302" max="13302" width="14.7" style="3" customWidth="1"/>
    <col min="13303" max="13303" width="13.7" style="3" customWidth="1"/>
    <col min="13304" max="13304" width="8.7" style="3" customWidth="1"/>
    <col min="13305" max="13307" width="10.7" style="3" customWidth="1"/>
    <col min="13308" max="13308" width="16.7" style="3" customWidth="1"/>
    <col min="13309" max="13312" width="10.7" style="3" customWidth="1"/>
    <col min="13313" max="13313" width="12" style="3" customWidth="1"/>
    <col min="13314" max="13314" width="10.7" style="3" customWidth="1"/>
    <col min="13315" max="13315" width="8.7" style="3" customWidth="1"/>
    <col min="13316" max="13320" width="13.7" style="3" customWidth="1"/>
    <col min="13321" max="13324" width="9" style="3" hidden="1" customWidth="1"/>
    <col min="13325" max="13519" width="9" style="3"/>
    <col min="13520" max="13520" width="4.5" style="3" customWidth="1"/>
    <col min="13521" max="13521" width="11" style="3" customWidth="1"/>
    <col min="13522" max="13522" width="8" style="3" customWidth="1"/>
    <col min="13523" max="13523" width="5.2" style="3" customWidth="1"/>
    <col min="13524" max="13524" width="13.2" style="3" customWidth="1"/>
    <col min="13525" max="13525" width="12.5" style="3" customWidth="1"/>
    <col min="13526" max="13535" width="10.7" style="3" customWidth="1"/>
    <col min="13536" max="13536" width="12.2" style="3" customWidth="1"/>
    <col min="13537" max="13537" width="8.2" style="3" customWidth="1"/>
    <col min="13538" max="13538" width="10.7" style="3" customWidth="1"/>
    <col min="13539" max="13539" width="10" style="3" customWidth="1"/>
    <col min="13540" max="13540" width="12.2" style="3" customWidth="1"/>
    <col min="13541" max="13541" width="9.7" style="3" customWidth="1"/>
    <col min="13542" max="13542" width="9.2" style="3" customWidth="1"/>
    <col min="13543" max="13543" width="9" style="3"/>
    <col min="13544" max="13544" width="8.7" style="3" customWidth="1"/>
    <col min="13545" max="13545" width="9.7" style="3" customWidth="1"/>
    <col min="13546" max="13546" width="9.2" style="3" customWidth="1"/>
    <col min="13547" max="13547" width="7.7" style="3" customWidth="1"/>
    <col min="13548" max="13548" width="9.2" style="3" customWidth="1"/>
    <col min="13549" max="13549" width="14.7" style="3" customWidth="1"/>
    <col min="13550" max="13550" width="13.7" style="3" customWidth="1"/>
    <col min="13551" max="13551" width="8" style="3" customWidth="1"/>
    <col min="13552" max="13552" width="7.7" style="3" customWidth="1"/>
    <col min="13553" max="13553" width="7.2" style="3" customWidth="1"/>
    <col min="13554" max="13554" width="9.2" style="3" customWidth="1"/>
    <col min="13555" max="13555" width="7.7" style="3" customWidth="1"/>
    <col min="13556" max="13557" width="8.7" style="3" customWidth="1"/>
    <col min="13558" max="13558" width="14.7" style="3" customWidth="1"/>
    <col min="13559" max="13559" width="13.7" style="3" customWidth="1"/>
    <col min="13560" max="13560" width="8.7" style="3" customWidth="1"/>
    <col min="13561" max="13563" width="10.7" style="3" customWidth="1"/>
    <col min="13564" max="13564" width="16.7" style="3" customWidth="1"/>
    <col min="13565" max="13568" width="10.7" style="3" customWidth="1"/>
    <col min="13569" max="13569" width="12" style="3" customWidth="1"/>
    <col min="13570" max="13570" width="10.7" style="3" customWidth="1"/>
    <col min="13571" max="13571" width="8.7" style="3" customWidth="1"/>
    <col min="13572" max="13576" width="13.7" style="3" customWidth="1"/>
    <col min="13577" max="13580" width="9" style="3" hidden="1" customWidth="1"/>
    <col min="13581" max="13775" width="9" style="3"/>
    <col min="13776" max="13776" width="4.5" style="3" customWidth="1"/>
    <col min="13777" max="13777" width="11" style="3" customWidth="1"/>
    <col min="13778" max="13778" width="8" style="3" customWidth="1"/>
    <col min="13779" max="13779" width="5.2" style="3" customWidth="1"/>
    <col min="13780" max="13780" width="13.2" style="3" customWidth="1"/>
    <col min="13781" max="13781" width="12.5" style="3" customWidth="1"/>
    <col min="13782" max="13791" width="10.7" style="3" customWidth="1"/>
    <col min="13792" max="13792" width="12.2" style="3" customWidth="1"/>
    <col min="13793" max="13793" width="8.2" style="3" customWidth="1"/>
    <col min="13794" max="13794" width="10.7" style="3" customWidth="1"/>
    <col min="13795" max="13795" width="10" style="3" customWidth="1"/>
    <col min="13796" max="13796" width="12.2" style="3" customWidth="1"/>
    <col min="13797" max="13797" width="9.7" style="3" customWidth="1"/>
    <col min="13798" max="13798" width="9.2" style="3" customWidth="1"/>
    <col min="13799" max="13799" width="9" style="3"/>
    <col min="13800" max="13800" width="8.7" style="3" customWidth="1"/>
    <col min="13801" max="13801" width="9.7" style="3" customWidth="1"/>
    <col min="13802" max="13802" width="9.2" style="3" customWidth="1"/>
    <col min="13803" max="13803" width="7.7" style="3" customWidth="1"/>
    <col min="13804" max="13804" width="9.2" style="3" customWidth="1"/>
    <col min="13805" max="13805" width="14.7" style="3" customWidth="1"/>
    <col min="13806" max="13806" width="13.7" style="3" customWidth="1"/>
    <col min="13807" max="13807" width="8" style="3" customWidth="1"/>
    <col min="13808" max="13808" width="7.7" style="3" customWidth="1"/>
    <col min="13809" max="13809" width="7.2" style="3" customWidth="1"/>
    <col min="13810" max="13810" width="9.2" style="3" customWidth="1"/>
    <col min="13811" max="13811" width="7.7" style="3" customWidth="1"/>
    <col min="13812" max="13813" width="8.7" style="3" customWidth="1"/>
    <col min="13814" max="13814" width="14.7" style="3" customWidth="1"/>
    <col min="13815" max="13815" width="13.7" style="3" customWidth="1"/>
    <col min="13816" max="13816" width="8.7" style="3" customWidth="1"/>
    <col min="13817" max="13819" width="10.7" style="3" customWidth="1"/>
    <col min="13820" max="13820" width="16.7" style="3" customWidth="1"/>
    <col min="13821" max="13824" width="10.7" style="3" customWidth="1"/>
    <col min="13825" max="13825" width="12" style="3" customWidth="1"/>
    <col min="13826" max="13826" width="10.7" style="3" customWidth="1"/>
    <col min="13827" max="13827" width="8.7" style="3" customWidth="1"/>
    <col min="13828" max="13832" width="13.7" style="3" customWidth="1"/>
    <col min="13833" max="13836" width="9" style="3" hidden="1" customWidth="1"/>
    <col min="13837" max="14031" width="9" style="3"/>
    <col min="14032" max="14032" width="4.5" style="3" customWidth="1"/>
    <col min="14033" max="14033" width="11" style="3" customWidth="1"/>
    <col min="14034" max="14034" width="8" style="3" customWidth="1"/>
    <col min="14035" max="14035" width="5.2" style="3" customWidth="1"/>
    <col min="14036" max="14036" width="13.2" style="3" customWidth="1"/>
    <col min="14037" max="14037" width="12.5" style="3" customWidth="1"/>
    <col min="14038" max="14047" width="10.7" style="3" customWidth="1"/>
    <col min="14048" max="14048" width="12.2" style="3" customWidth="1"/>
    <col min="14049" max="14049" width="8.2" style="3" customWidth="1"/>
    <col min="14050" max="14050" width="10.7" style="3" customWidth="1"/>
    <col min="14051" max="14051" width="10" style="3" customWidth="1"/>
    <col min="14052" max="14052" width="12.2" style="3" customWidth="1"/>
    <col min="14053" max="14053" width="9.7" style="3" customWidth="1"/>
    <col min="14054" max="14054" width="9.2" style="3" customWidth="1"/>
    <col min="14055" max="14055" width="9" style="3"/>
    <col min="14056" max="14056" width="8.7" style="3" customWidth="1"/>
    <col min="14057" max="14057" width="9.7" style="3" customWidth="1"/>
    <col min="14058" max="14058" width="9.2" style="3" customWidth="1"/>
    <col min="14059" max="14059" width="7.7" style="3" customWidth="1"/>
    <col min="14060" max="14060" width="9.2" style="3" customWidth="1"/>
    <col min="14061" max="14061" width="14.7" style="3" customWidth="1"/>
    <col min="14062" max="14062" width="13.7" style="3" customWidth="1"/>
    <col min="14063" max="14063" width="8" style="3" customWidth="1"/>
    <col min="14064" max="14064" width="7.7" style="3" customWidth="1"/>
    <col min="14065" max="14065" width="7.2" style="3" customWidth="1"/>
    <col min="14066" max="14066" width="9.2" style="3" customWidth="1"/>
    <col min="14067" max="14067" width="7.7" style="3" customWidth="1"/>
    <col min="14068" max="14069" width="8.7" style="3" customWidth="1"/>
    <col min="14070" max="14070" width="14.7" style="3" customWidth="1"/>
    <col min="14071" max="14071" width="13.7" style="3" customWidth="1"/>
    <col min="14072" max="14072" width="8.7" style="3" customWidth="1"/>
    <col min="14073" max="14075" width="10.7" style="3" customWidth="1"/>
    <col min="14076" max="14076" width="16.7" style="3" customWidth="1"/>
    <col min="14077" max="14080" width="10.7" style="3" customWidth="1"/>
    <col min="14081" max="14081" width="12" style="3" customWidth="1"/>
    <col min="14082" max="14082" width="10.7" style="3" customWidth="1"/>
    <col min="14083" max="14083" width="8.7" style="3" customWidth="1"/>
    <col min="14084" max="14088" width="13.7" style="3" customWidth="1"/>
    <col min="14089" max="14092" width="9" style="3" hidden="1" customWidth="1"/>
    <col min="14093" max="14287" width="9" style="3"/>
    <col min="14288" max="14288" width="4.5" style="3" customWidth="1"/>
    <col min="14289" max="14289" width="11" style="3" customWidth="1"/>
    <col min="14290" max="14290" width="8" style="3" customWidth="1"/>
    <col min="14291" max="14291" width="5.2" style="3" customWidth="1"/>
    <col min="14292" max="14292" width="13.2" style="3" customWidth="1"/>
    <col min="14293" max="14293" width="12.5" style="3" customWidth="1"/>
    <col min="14294" max="14303" width="10.7" style="3" customWidth="1"/>
    <col min="14304" max="14304" width="12.2" style="3" customWidth="1"/>
    <col min="14305" max="14305" width="8.2" style="3" customWidth="1"/>
    <col min="14306" max="14306" width="10.7" style="3" customWidth="1"/>
    <col min="14307" max="14307" width="10" style="3" customWidth="1"/>
    <col min="14308" max="14308" width="12.2" style="3" customWidth="1"/>
    <col min="14309" max="14309" width="9.7" style="3" customWidth="1"/>
    <col min="14310" max="14310" width="9.2" style="3" customWidth="1"/>
    <col min="14311" max="14311" width="9" style="3"/>
    <col min="14312" max="14312" width="8.7" style="3" customWidth="1"/>
    <col min="14313" max="14313" width="9.7" style="3" customWidth="1"/>
    <col min="14314" max="14314" width="9.2" style="3" customWidth="1"/>
    <col min="14315" max="14315" width="7.7" style="3" customWidth="1"/>
    <col min="14316" max="14316" width="9.2" style="3" customWidth="1"/>
    <col min="14317" max="14317" width="14.7" style="3" customWidth="1"/>
    <col min="14318" max="14318" width="13.7" style="3" customWidth="1"/>
    <col min="14319" max="14319" width="8" style="3" customWidth="1"/>
    <col min="14320" max="14320" width="7.7" style="3" customWidth="1"/>
    <col min="14321" max="14321" width="7.2" style="3" customWidth="1"/>
    <col min="14322" max="14322" width="9.2" style="3" customWidth="1"/>
    <col min="14323" max="14323" width="7.7" style="3" customWidth="1"/>
    <col min="14324" max="14325" width="8.7" style="3" customWidth="1"/>
    <col min="14326" max="14326" width="14.7" style="3" customWidth="1"/>
    <col min="14327" max="14327" width="13.7" style="3" customWidth="1"/>
    <col min="14328" max="14328" width="8.7" style="3" customWidth="1"/>
    <col min="14329" max="14331" width="10.7" style="3" customWidth="1"/>
    <col min="14332" max="14332" width="16.7" style="3" customWidth="1"/>
    <col min="14333" max="14336" width="10.7" style="3" customWidth="1"/>
    <col min="14337" max="14337" width="12" style="3" customWidth="1"/>
    <col min="14338" max="14338" width="10.7" style="3" customWidth="1"/>
    <col min="14339" max="14339" width="8.7" style="3" customWidth="1"/>
    <col min="14340" max="14344" width="13.7" style="3" customWidth="1"/>
    <col min="14345" max="14348" width="9" style="3" hidden="1" customWidth="1"/>
    <col min="14349" max="14543" width="9" style="3"/>
    <col min="14544" max="14544" width="4.5" style="3" customWidth="1"/>
    <col min="14545" max="14545" width="11" style="3" customWidth="1"/>
    <col min="14546" max="14546" width="8" style="3" customWidth="1"/>
    <col min="14547" max="14547" width="5.2" style="3" customWidth="1"/>
    <col min="14548" max="14548" width="13.2" style="3" customWidth="1"/>
    <col min="14549" max="14549" width="12.5" style="3" customWidth="1"/>
    <col min="14550" max="14559" width="10.7" style="3" customWidth="1"/>
    <col min="14560" max="14560" width="12.2" style="3" customWidth="1"/>
    <col min="14561" max="14561" width="8.2" style="3" customWidth="1"/>
    <col min="14562" max="14562" width="10.7" style="3" customWidth="1"/>
    <col min="14563" max="14563" width="10" style="3" customWidth="1"/>
    <col min="14564" max="14564" width="12.2" style="3" customWidth="1"/>
    <col min="14565" max="14565" width="9.7" style="3" customWidth="1"/>
    <col min="14566" max="14566" width="9.2" style="3" customWidth="1"/>
    <col min="14567" max="14567" width="9" style="3"/>
    <col min="14568" max="14568" width="8.7" style="3" customWidth="1"/>
    <col min="14569" max="14569" width="9.7" style="3" customWidth="1"/>
    <col min="14570" max="14570" width="9.2" style="3" customWidth="1"/>
    <col min="14571" max="14571" width="7.7" style="3" customWidth="1"/>
    <col min="14572" max="14572" width="9.2" style="3" customWidth="1"/>
    <col min="14573" max="14573" width="14.7" style="3" customWidth="1"/>
    <col min="14574" max="14574" width="13.7" style="3" customWidth="1"/>
    <col min="14575" max="14575" width="8" style="3" customWidth="1"/>
    <col min="14576" max="14576" width="7.7" style="3" customWidth="1"/>
    <col min="14577" max="14577" width="7.2" style="3" customWidth="1"/>
    <col min="14578" max="14578" width="9.2" style="3" customWidth="1"/>
    <col min="14579" max="14579" width="7.7" style="3" customWidth="1"/>
    <col min="14580" max="14581" width="8.7" style="3" customWidth="1"/>
    <col min="14582" max="14582" width="14.7" style="3" customWidth="1"/>
    <col min="14583" max="14583" width="13.7" style="3" customWidth="1"/>
    <col min="14584" max="14584" width="8.7" style="3" customWidth="1"/>
    <col min="14585" max="14587" width="10.7" style="3" customWidth="1"/>
    <col min="14588" max="14588" width="16.7" style="3" customWidth="1"/>
    <col min="14589" max="14592" width="10.7" style="3" customWidth="1"/>
    <col min="14593" max="14593" width="12" style="3" customWidth="1"/>
    <col min="14594" max="14594" width="10.7" style="3" customWidth="1"/>
    <col min="14595" max="14595" width="8.7" style="3" customWidth="1"/>
    <col min="14596" max="14600" width="13.7" style="3" customWidth="1"/>
    <col min="14601" max="14604" width="9" style="3" hidden="1" customWidth="1"/>
    <col min="14605" max="14799" width="9" style="3"/>
    <col min="14800" max="14800" width="4.5" style="3" customWidth="1"/>
    <col min="14801" max="14801" width="11" style="3" customWidth="1"/>
    <col min="14802" max="14802" width="8" style="3" customWidth="1"/>
    <col min="14803" max="14803" width="5.2" style="3" customWidth="1"/>
    <col min="14804" max="14804" width="13.2" style="3" customWidth="1"/>
    <col min="14805" max="14805" width="12.5" style="3" customWidth="1"/>
    <col min="14806" max="14815" width="10.7" style="3" customWidth="1"/>
    <col min="14816" max="14816" width="12.2" style="3" customWidth="1"/>
    <col min="14817" max="14817" width="8.2" style="3" customWidth="1"/>
    <col min="14818" max="14818" width="10.7" style="3" customWidth="1"/>
    <col min="14819" max="14819" width="10" style="3" customWidth="1"/>
    <col min="14820" max="14820" width="12.2" style="3" customWidth="1"/>
    <col min="14821" max="14821" width="9.7" style="3" customWidth="1"/>
    <col min="14822" max="14822" width="9.2" style="3" customWidth="1"/>
    <col min="14823" max="14823" width="9" style="3"/>
    <col min="14824" max="14824" width="8.7" style="3" customWidth="1"/>
    <col min="14825" max="14825" width="9.7" style="3" customWidth="1"/>
    <col min="14826" max="14826" width="9.2" style="3" customWidth="1"/>
    <col min="14827" max="14827" width="7.7" style="3" customWidth="1"/>
    <col min="14828" max="14828" width="9.2" style="3" customWidth="1"/>
    <col min="14829" max="14829" width="14.7" style="3" customWidth="1"/>
    <col min="14830" max="14830" width="13.7" style="3" customWidth="1"/>
    <col min="14831" max="14831" width="8" style="3" customWidth="1"/>
    <col min="14832" max="14832" width="7.7" style="3" customWidth="1"/>
    <col min="14833" max="14833" width="7.2" style="3" customWidth="1"/>
    <col min="14834" max="14834" width="9.2" style="3" customWidth="1"/>
    <col min="14835" max="14835" width="7.7" style="3" customWidth="1"/>
    <col min="14836" max="14837" width="8.7" style="3" customWidth="1"/>
    <col min="14838" max="14838" width="14.7" style="3" customWidth="1"/>
    <col min="14839" max="14839" width="13.7" style="3" customWidth="1"/>
    <col min="14840" max="14840" width="8.7" style="3" customWidth="1"/>
    <col min="14841" max="14843" width="10.7" style="3" customWidth="1"/>
    <col min="14844" max="14844" width="16.7" style="3" customWidth="1"/>
    <col min="14845" max="14848" width="10.7" style="3" customWidth="1"/>
    <col min="14849" max="14849" width="12" style="3" customWidth="1"/>
    <col min="14850" max="14850" width="10.7" style="3" customWidth="1"/>
    <col min="14851" max="14851" width="8.7" style="3" customWidth="1"/>
    <col min="14852" max="14856" width="13.7" style="3" customWidth="1"/>
    <col min="14857" max="14860" width="9" style="3" hidden="1" customWidth="1"/>
    <col min="14861" max="15055" width="9" style="3"/>
    <col min="15056" max="15056" width="4.5" style="3" customWidth="1"/>
    <col min="15057" max="15057" width="11" style="3" customWidth="1"/>
    <col min="15058" max="15058" width="8" style="3" customWidth="1"/>
    <col min="15059" max="15059" width="5.2" style="3" customWidth="1"/>
    <col min="15060" max="15060" width="13.2" style="3" customWidth="1"/>
    <col min="15061" max="15061" width="12.5" style="3" customWidth="1"/>
    <col min="15062" max="15071" width="10.7" style="3" customWidth="1"/>
    <col min="15072" max="15072" width="12.2" style="3" customWidth="1"/>
    <col min="15073" max="15073" width="8.2" style="3" customWidth="1"/>
    <col min="15074" max="15074" width="10.7" style="3" customWidth="1"/>
    <col min="15075" max="15075" width="10" style="3" customWidth="1"/>
    <col min="15076" max="15076" width="12.2" style="3" customWidth="1"/>
    <col min="15077" max="15077" width="9.7" style="3" customWidth="1"/>
    <col min="15078" max="15078" width="9.2" style="3" customWidth="1"/>
    <col min="15079" max="15079" width="9" style="3"/>
    <col min="15080" max="15080" width="8.7" style="3" customWidth="1"/>
    <col min="15081" max="15081" width="9.7" style="3" customWidth="1"/>
    <col min="15082" max="15082" width="9.2" style="3" customWidth="1"/>
    <col min="15083" max="15083" width="7.7" style="3" customWidth="1"/>
    <col min="15084" max="15084" width="9.2" style="3" customWidth="1"/>
    <col min="15085" max="15085" width="14.7" style="3" customWidth="1"/>
    <col min="15086" max="15086" width="13.7" style="3" customWidth="1"/>
    <col min="15087" max="15087" width="8" style="3" customWidth="1"/>
    <col min="15088" max="15088" width="7.7" style="3" customWidth="1"/>
    <col min="15089" max="15089" width="7.2" style="3" customWidth="1"/>
    <col min="15090" max="15090" width="9.2" style="3" customWidth="1"/>
    <col min="15091" max="15091" width="7.7" style="3" customWidth="1"/>
    <col min="15092" max="15093" width="8.7" style="3" customWidth="1"/>
    <col min="15094" max="15094" width="14.7" style="3" customWidth="1"/>
    <col min="15095" max="15095" width="13.7" style="3" customWidth="1"/>
    <col min="15096" max="15096" width="8.7" style="3" customWidth="1"/>
    <col min="15097" max="15099" width="10.7" style="3" customWidth="1"/>
    <col min="15100" max="15100" width="16.7" style="3" customWidth="1"/>
    <col min="15101" max="15104" width="10.7" style="3" customWidth="1"/>
    <col min="15105" max="15105" width="12" style="3" customWidth="1"/>
    <col min="15106" max="15106" width="10.7" style="3" customWidth="1"/>
    <col min="15107" max="15107" width="8.7" style="3" customWidth="1"/>
    <col min="15108" max="15112" width="13.7" style="3" customWidth="1"/>
    <col min="15113" max="15116" width="9" style="3" hidden="1" customWidth="1"/>
    <col min="15117" max="15311" width="9" style="3"/>
    <col min="15312" max="15312" width="4.5" style="3" customWidth="1"/>
    <col min="15313" max="15313" width="11" style="3" customWidth="1"/>
    <col min="15314" max="15314" width="8" style="3" customWidth="1"/>
    <col min="15315" max="15315" width="5.2" style="3" customWidth="1"/>
    <col min="15316" max="15316" width="13.2" style="3" customWidth="1"/>
    <col min="15317" max="15317" width="12.5" style="3" customWidth="1"/>
    <col min="15318" max="15327" width="10.7" style="3" customWidth="1"/>
    <col min="15328" max="15328" width="12.2" style="3" customWidth="1"/>
    <col min="15329" max="15329" width="8.2" style="3" customWidth="1"/>
    <col min="15330" max="15330" width="10.7" style="3" customWidth="1"/>
    <col min="15331" max="15331" width="10" style="3" customWidth="1"/>
    <col min="15332" max="15332" width="12.2" style="3" customWidth="1"/>
    <col min="15333" max="15333" width="9.7" style="3" customWidth="1"/>
    <col min="15334" max="15334" width="9.2" style="3" customWidth="1"/>
    <col min="15335" max="15335" width="9" style="3"/>
    <col min="15336" max="15336" width="8.7" style="3" customWidth="1"/>
    <col min="15337" max="15337" width="9.7" style="3" customWidth="1"/>
    <col min="15338" max="15338" width="9.2" style="3" customWidth="1"/>
    <col min="15339" max="15339" width="7.7" style="3" customWidth="1"/>
    <col min="15340" max="15340" width="9.2" style="3" customWidth="1"/>
    <col min="15341" max="15341" width="14.7" style="3" customWidth="1"/>
    <col min="15342" max="15342" width="13.7" style="3" customWidth="1"/>
    <col min="15343" max="15343" width="8" style="3" customWidth="1"/>
    <col min="15344" max="15344" width="7.7" style="3" customWidth="1"/>
    <col min="15345" max="15345" width="7.2" style="3" customWidth="1"/>
    <col min="15346" max="15346" width="9.2" style="3" customWidth="1"/>
    <col min="15347" max="15347" width="7.7" style="3" customWidth="1"/>
    <col min="15348" max="15349" width="8.7" style="3" customWidth="1"/>
    <col min="15350" max="15350" width="14.7" style="3" customWidth="1"/>
    <col min="15351" max="15351" width="13.7" style="3" customWidth="1"/>
    <col min="15352" max="15352" width="8.7" style="3" customWidth="1"/>
    <col min="15353" max="15355" width="10.7" style="3" customWidth="1"/>
    <col min="15356" max="15356" width="16.7" style="3" customWidth="1"/>
    <col min="15357" max="15360" width="10.7" style="3" customWidth="1"/>
    <col min="15361" max="15361" width="12" style="3" customWidth="1"/>
    <col min="15362" max="15362" width="10.7" style="3" customWidth="1"/>
    <col min="15363" max="15363" width="8.7" style="3" customWidth="1"/>
    <col min="15364" max="15368" width="13.7" style="3" customWidth="1"/>
    <col min="15369" max="15372" width="9" style="3" hidden="1" customWidth="1"/>
    <col min="15373" max="15567" width="9" style="3"/>
    <col min="15568" max="15568" width="4.5" style="3" customWidth="1"/>
    <col min="15569" max="15569" width="11" style="3" customWidth="1"/>
    <col min="15570" max="15570" width="8" style="3" customWidth="1"/>
    <col min="15571" max="15571" width="5.2" style="3" customWidth="1"/>
    <col min="15572" max="15572" width="13.2" style="3" customWidth="1"/>
    <col min="15573" max="15573" width="12.5" style="3" customWidth="1"/>
    <col min="15574" max="15583" width="10.7" style="3" customWidth="1"/>
    <col min="15584" max="15584" width="12.2" style="3" customWidth="1"/>
    <col min="15585" max="15585" width="8.2" style="3" customWidth="1"/>
    <col min="15586" max="15586" width="10.7" style="3" customWidth="1"/>
    <col min="15587" max="15587" width="10" style="3" customWidth="1"/>
    <col min="15588" max="15588" width="12.2" style="3" customWidth="1"/>
    <col min="15589" max="15589" width="9.7" style="3" customWidth="1"/>
    <col min="15590" max="15590" width="9.2" style="3" customWidth="1"/>
    <col min="15591" max="15591" width="9" style="3"/>
    <col min="15592" max="15592" width="8.7" style="3" customWidth="1"/>
    <col min="15593" max="15593" width="9.7" style="3" customWidth="1"/>
    <col min="15594" max="15594" width="9.2" style="3" customWidth="1"/>
    <col min="15595" max="15595" width="7.7" style="3" customWidth="1"/>
    <col min="15596" max="15596" width="9.2" style="3" customWidth="1"/>
    <col min="15597" max="15597" width="14.7" style="3" customWidth="1"/>
    <col min="15598" max="15598" width="13.7" style="3" customWidth="1"/>
    <col min="15599" max="15599" width="8" style="3" customWidth="1"/>
    <col min="15600" max="15600" width="7.7" style="3" customWidth="1"/>
    <col min="15601" max="15601" width="7.2" style="3" customWidth="1"/>
    <col min="15602" max="15602" width="9.2" style="3" customWidth="1"/>
    <col min="15603" max="15603" width="7.7" style="3" customWidth="1"/>
    <col min="15604" max="15605" width="8.7" style="3" customWidth="1"/>
    <col min="15606" max="15606" width="14.7" style="3" customWidth="1"/>
    <col min="15607" max="15607" width="13.7" style="3" customWidth="1"/>
    <col min="15608" max="15608" width="8.7" style="3" customWidth="1"/>
    <col min="15609" max="15611" width="10.7" style="3" customWidth="1"/>
    <col min="15612" max="15612" width="16.7" style="3" customWidth="1"/>
    <col min="15613" max="15616" width="10.7" style="3" customWidth="1"/>
    <col min="15617" max="15617" width="12" style="3" customWidth="1"/>
    <col min="15618" max="15618" width="10.7" style="3" customWidth="1"/>
    <col min="15619" max="15619" width="8.7" style="3" customWidth="1"/>
    <col min="15620" max="15624" width="13.7" style="3" customWidth="1"/>
    <col min="15625" max="15628" width="9" style="3" hidden="1" customWidth="1"/>
    <col min="15629" max="15823" width="9" style="3"/>
    <col min="15824" max="15824" width="4.5" style="3" customWidth="1"/>
    <col min="15825" max="15825" width="11" style="3" customWidth="1"/>
    <col min="15826" max="15826" width="8" style="3" customWidth="1"/>
    <col min="15827" max="15827" width="5.2" style="3" customWidth="1"/>
    <col min="15828" max="15828" width="13.2" style="3" customWidth="1"/>
    <col min="15829" max="15829" width="12.5" style="3" customWidth="1"/>
    <col min="15830" max="15839" width="10.7" style="3" customWidth="1"/>
    <col min="15840" max="15840" width="12.2" style="3" customWidth="1"/>
    <col min="15841" max="15841" width="8.2" style="3" customWidth="1"/>
    <col min="15842" max="15842" width="10.7" style="3" customWidth="1"/>
    <col min="15843" max="15843" width="10" style="3" customWidth="1"/>
    <col min="15844" max="15844" width="12.2" style="3" customWidth="1"/>
    <col min="15845" max="15845" width="9.7" style="3" customWidth="1"/>
    <col min="15846" max="15846" width="9.2" style="3" customWidth="1"/>
    <col min="15847" max="15847" width="9" style="3"/>
    <col min="15848" max="15848" width="8.7" style="3" customWidth="1"/>
    <col min="15849" max="15849" width="9.7" style="3" customWidth="1"/>
    <col min="15850" max="15850" width="9.2" style="3" customWidth="1"/>
    <col min="15851" max="15851" width="7.7" style="3" customWidth="1"/>
    <col min="15852" max="15852" width="9.2" style="3" customWidth="1"/>
    <col min="15853" max="15853" width="14.7" style="3" customWidth="1"/>
    <col min="15854" max="15854" width="13.7" style="3" customWidth="1"/>
    <col min="15855" max="15855" width="8" style="3" customWidth="1"/>
    <col min="15856" max="15856" width="7.7" style="3" customWidth="1"/>
    <col min="15857" max="15857" width="7.2" style="3" customWidth="1"/>
    <col min="15858" max="15858" width="9.2" style="3" customWidth="1"/>
    <col min="15859" max="15859" width="7.7" style="3" customWidth="1"/>
    <col min="15860" max="15861" width="8.7" style="3" customWidth="1"/>
    <col min="15862" max="15862" width="14.7" style="3" customWidth="1"/>
    <col min="15863" max="15863" width="13.7" style="3" customWidth="1"/>
    <col min="15864" max="15864" width="8.7" style="3" customWidth="1"/>
    <col min="15865" max="15867" width="10.7" style="3" customWidth="1"/>
    <col min="15868" max="15868" width="16.7" style="3" customWidth="1"/>
    <col min="15869" max="15872" width="10.7" style="3" customWidth="1"/>
    <col min="15873" max="15873" width="12" style="3" customWidth="1"/>
    <col min="15874" max="15874" width="10.7" style="3" customWidth="1"/>
    <col min="15875" max="15875" width="8.7" style="3" customWidth="1"/>
    <col min="15876" max="15880" width="13.7" style="3" customWidth="1"/>
    <col min="15881" max="15884" width="9" style="3" hidden="1" customWidth="1"/>
    <col min="15885" max="16079" width="9" style="3"/>
    <col min="16080" max="16080" width="4.5" style="3" customWidth="1"/>
    <col min="16081" max="16081" width="11" style="3" customWidth="1"/>
    <col min="16082" max="16082" width="8" style="3" customWidth="1"/>
    <col min="16083" max="16083" width="5.2" style="3" customWidth="1"/>
    <col min="16084" max="16084" width="13.2" style="3" customWidth="1"/>
    <col min="16085" max="16085" width="12.5" style="3" customWidth="1"/>
    <col min="16086" max="16095" width="10.7" style="3" customWidth="1"/>
    <col min="16096" max="16096" width="12.2" style="3" customWidth="1"/>
    <col min="16097" max="16097" width="8.2" style="3" customWidth="1"/>
    <col min="16098" max="16098" width="10.7" style="3" customWidth="1"/>
    <col min="16099" max="16099" width="10" style="3" customWidth="1"/>
    <col min="16100" max="16100" width="12.2" style="3" customWidth="1"/>
    <col min="16101" max="16101" width="9.7" style="3" customWidth="1"/>
    <col min="16102" max="16102" width="9.2" style="3" customWidth="1"/>
    <col min="16103" max="16103" width="9" style="3"/>
    <col min="16104" max="16104" width="8.7" style="3" customWidth="1"/>
    <col min="16105" max="16105" width="9.7" style="3" customWidth="1"/>
    <col min="16106" max="16106" width="9.2" style="3" customWidth="1"/>
    <col min="16107" max="16107" width="7.7" style="3" customWidth="1"/>
    <col min="16108" max="16108" width="9.2" style="3" customWidth="1"/>
    <col min="16109" max="16109" width="14.7" style="3" customWidth="1"/>
    <col min="16110" max="16110" width="13.7" style="3" customWidth="1"/>
    <col min="16111" max="16111" width="8" style="3" customWidth="1"/>
    <col min="16112" max="16112" width="7.7" style="3" customWidth="1"/>
    <col min="16113" max="16113" width="7.2" style="3" customWidth="1"/>
    <col min="16114" max="16114" width="9.2" style="3" customWidth="1"/>
    <col min="16115" max="16115" width="7.7" style="3" customWidth="1"/>
    <col min="16116" max="16117" width="8.7" style="3" customWidth="1"/>
    <col min="16118" max="16118" width="14.7" style="3" customWidth="1"/>
    <col min="16119" max="16119" width="13.7" style="3" customWidth="1"/>
    <col min="16120" max="16120" width="8.7" style="3" customWidth="1"/>
    <col min="16121" max="16123" width="10.7" style="3" customWidth="1"/>
    <col min="16124" max="16124" width="16.7" style="3" customWidth="1"/>
    <col min="16125" max="16128" width="10.7" style="3" customWidth="1"/>
    <col min="16129" max="16129" width="12" style="3" customWidth="1"/>
    <col min="16130" max="16130" width="10.7" style="3" customWidth="1"/>
    <col min="16131" max="16131" width="8.7" style="3" customWidth="1"/>
    <col min="16132" max="16136" width="13.7" style="3" customWidth="1"/>
    <col min="16137" max="16140" width="9" style="3" hidden="1" customWidth="1"/>
    <col min="16141" max="16384" width="9" style="3"/>
  </cols>
  <sheetData>
    <row r="1" ht="15.75" customHeight="1" spans="1:19">
      <c r="A1" s="6" t="s">
        <v>333</v>
      </c>
      <c r="R1" s="5" t="str">
        <f t="array" ref="R1:S1">"请勿删除此列"</f>
        <v>请勿删除此列</v>
      </c>
      <c r="S1" s="5" t="str">
        <v>请勿删除此列</v>
      </c>
    </row>
    <row r="2" s="1" customFormat="1" ht="30" customHeight="1" spans="1:19">
      <c r="A2" s="7" t="s">
        <v>973</v>
      </c>
      <c r="B2" s="7"/>
      <c r="C2" s="7"/>
      <c r="D2" s="7"/>
      <c r="E2" s="7"/>
      <c r="F2" s="7"/>
      <c r="G2" s="7"/>
      <c r="H2" s="7"/>
      <c r="I2" s="7"/>
      <c r="J2" s="7"/>
      <c r="K2" s="7"/>
      <c r="L2" s="7"/>
      <c r="M2" s="7"/>
      <c r="N2" s="7"/>
      <c r="O2" s="7"/>
      <c r="P2" s="7"/>
      <c r="Q2" s="7"/>
      <c r="R2" s="23"/>
      <c r="S2" s="23"/>
    </row>
    <row r="3" ht="15.75" customHeight="1" spans="1:17">
      <c r="A3" s="2" t="str">
        <f>"评估基准日："&amp;TEXT(基本信息输入表!M7,"yyyy年mm月dd日")</f>
        <v>评估基准日：2026年01月15日</v>
      </c>
      <c r="B3" s="2"/>
      <c r="C3" s="2"/>
      <c r="D3" s="2"/>
      <c r="E3" s="2"/>
      <c r="F3" s="2"/>
      <c r="G3" s="2"/>
      <c r="H3" s="2"/>
      <c r="I3" s="2"/>
      <c r="J3" s="2"/>
      <c r="K3" s="2"/>
      <c r="L3" s="2"/>
      <c r="M3" s="2"/>
      <c r="N3" s="2"/>
      <c r="O3" s="2"/>
      <c r="P3" s="2"/>
      <c r="Q3" s="2"/>
    </row>
    <row r="4" ht="14.25" customHeight="1" spans="1:19">
      <c r="A4" s="2"/>
      <c r="B4" s="2"/>
      <c r="C4" s="2"/>
      <c r="D4" s="2"/>
      <c r="E4" s="2"/>
      <c r="F4" s="2"/>
      <c r="G4" s="2"/>
      <c r="H4" s="2"/>
      <c r="I4" s="2"/>
      <c r="J4" s="2"/>
      <c r="K4" s="2"/>
      <c r="L4" s="2"/>
      <c r="M4" s="2"/>
      <c r="N4" s="2"/>
      <c r="O4" s="2"/>
      <c r="P4" s="2"/>
      <c r="Q4" s="8" t="s">
        <v>974</v>
      </c>
      <c r="S4" s="5" t="str">
        <f t="array" ref="S4:S8">""</f>
        <v/>
      </c>
    </row>
    <row r="5" ht="15.75" customHeight="1" spans="1:19">
      <c r="A5" s="3" t="str">
        <f>基本信息输入表!K6&amp;"："&amp;基本信息输入表!M6</f>
        <v>被评估单位：中国石油集团工程技术研究院有限公司</v>
      </c>
      <c r="Q5" s="8" t="str">
        <f>"金额单位："&amp;基本信息输入表!M10&amp;"元"</f>
        <v>金额单位：人民币元</v>
      </c>
      <c r="S5" s="5" t="str">
        <v/>
      </c>
    </row>
    <row r="6" s="2" customFormat="1" ht="15.75" customHeight="1" spans="1:19">
      <c r="A6" s="37" t="s">
        <v>137</v>
      </c>
      <c r="B6" s="37" t="s">
        <v>900</v>
      </c>
      <c r="C6" s="11" t="s">
        <v>901</v>
      </c>
      <c r="D6" s="54" t="s">
        <v>857</v>
      </c>
      <c r="E6" s="57" t="s">
        <v>902</v>
      </c>
      <c r="F6" s="57" t="s">
        <v>903</v>
      </c>
      <c r="G6" s="264" t="s">
        <v>656</v>
      </c>
      <c r="H6" s="265"/>
      <c r="I6" s="37" t="s">
        <v>158</v>
      </c>
      <c r="J6" s="37"/>
      <c r="K6" s="37"/>
      <c r="L6" s="111" t="s">
        <v>840</v>
      </c>
      <c r="M6" s="37" t="s">
        <v>159</v>
      </c>
      <c r="N6" s="37"/>
      <c r="O6" s="37"/>
      <c r="P6" s="37" t="s">
        <v>172</v>
      </c>
      <c r="Q6" s="37" t="s">
        <v>142</v>
      </c>
      <c r="R6" s="4"/>
      <c r="S6" s="4" t="str">
        <v/>
      </c>
    </row>
    <row r="7" s="2" customFormat="1" ht="15.75" customHeight="1" spans="1:19">
      <c r="A7" s="106"/>
      <c r="B7" s="269"/>
      <c r="C7" s="180"/>
      <c r="D7" s="255"/>
      <c r="E7" s="416"/>
      <c r="F7" s="182"/>
      <c r="G7" s="417" t="s">
        <v>94</v>
      </c>
      <c r="H7" s="417" t="s">
        <v>859</v>
      </c>
      <c r="I7" s="108" t="s">
        <v>94</v>
      </c>
      <c r="J7" s="363" t="s">
        <v>860</v>
      </c>
      <c r="K7" s="363" t="s">
        <v>859</v>
      </c>
      <c r="L7" s="190"/>
      <c r="M7" s="420" t="s">
        <v>861</v>
      </c>
      <c r="N7" s="363" t="s">
        <v>862</v>
      </c>
      <c r="O7" s="113" t="s">
        <v>859</v>
      </c>
      <c r="P7" s="362"/>
      <c r="Q7" s="269"/>
      <c r="R7" s="24" t="s">
        <v>738</v>
      </c>
      <c r="S7" s="4" t="str">
        <v/>
      </c>
    </row>
    <row r="8" s="2" customFormat="1" ht="12.75" spans="1:19">
      <c r="A8" s="14" t="str">
        <f>IF(B8="","",ROW()-7)</f>
        <v/>
      </c>
      <c r="B8" s="15"/>
      <c r="C8" s="56"/>
      <c r="D8" s="15"/>
      <c r="E8" s="418"/>
      <c r="F8" s="15"/>
      <c r="G8" s="17"/>
      <c r="H8" s="17"/>
      <c r="I8" s="17"/>
      <c r="J8" s="17"/>
      <c r="K8" s="17"/>
      <c r="L8" s="17"/>
      <c r="M8" s="17"/>
      <c r="N8" s="17"/>
      <c r="O8" s="17">
        <f>M8*N8</f>
        <v>0</v>
      </c>
      <c r="P8" s="17" t="str">
        <f t="shared" ref="P8:P25" si="0">IF(K8-L8=0,"",(O8-K8+L8)/(K8-L8)*100)</f>
        <v/>
      </c>
      <c r="Q8" s="15"/>
      <c r="R8" s="24" t="s">
        <v>739</v>
      </c>
      <c r="S8" s="4" t="str">
        <v/>
      </c>
    </row>
    <row r="9" ht="12.75" spans="1:18">
      <c r="A9" s="14" t="str">
        <f t="shared" ref="A9:A27" si="1">IF(B9="","",ROW()-7)</f>
        <v/>
      </c>
      <c r="B9" s="15"/>
      <c r="C9" s="56"/>
      <c r="D9" s="15"/>
      <c r="E9" s="418"/>
      <c r="F9" s="15"/>
      <c r="G9" s="17"/>
      <c r="H9" s="17"/>
      <c r="I9" s="17"/>
      <c r="J9" s="17"/>
      <c r="K9" s="17"/>
      <c r="L9" s="17"/>
      <c r="M9" s="17"/>
      <c r="N9" s="17"/>
      <c r="O9" s="17">
        <f t="shared" ref="O9:O27" si="2">M9*N9</f>
        <v>0</v>
      </c>
      <c r="P9" s="17" t="str">
        <f t="shared" si="0"/>
        <v/>
      </c>
      <c r="Q9" s="15"/>
      <c r="R9" s="24" t="s">
        <v>740</v>
      </c>
    </row>
    <row r="10" ht="12.75" spans="1:18">
      <c r="A10" s="14" t="str">
        <f t="shared" si="1"/>
        <v/>
      </c>
      <c r="B10" s="15"/>
      <c r="C10" s="56"/>
      <c r="D10" s="15"/>
      <c r="E10" s="418"/>
      <c r="F10" s="15"/>
      <c r="G10" s="17"/>
      <c r="H10" s="17"/>
      <c r="I10" s="17"/>
      <c r="J10" s="17"/>
      <c r="K10" s="17"/>
      <c r="L10" s="17"/>
      <c r="M10" s="17"/>
      <c r="N10" s="17"/>
      <c r="O10" s="17">
        <f t="shared" si="2"/>
        <v>0</v>
      </c>
      <c r="P10" s="17" t="str">
        <f t="shared" si="0"/>
        <v/>
      </c>
      <c r="Q10" s="15"/>
      <c r="R10" s="24" t="s">
        <v>741</v>
      </c>
    </row>
    <row r="11" ht="12.75" spans="1:18">
      <c r="A11" s="14" t="str">
        <f t="shared" si="1"/>
        <v/>
      </c>
      <c r="B11" s="15"/>
      <c r="C11" s="56"/>
      <c r="D11" s="15"/>
      <c r="E11" s="418"/>
      <c r="F11" s="15"/>
      <c r="G11" s="17"/>
      <c r="H11" s="17"/>
      <c r="I11" s="17"/>
      <c r="J11" s="17"/>
      <c r="K11" s="17"/>
      <c r="L11" s="17"/>
      <c r="M11" s="17"/>
      <c r="N11" s="17"/>
      <c r="O11" s="17">
        <f t="shared" si="2"/>
        <v>0</v>
      </c>
      <c r="P11" s="17" t="str">
        <f t="shared" si="0"/>
        <v/>
      </c>
      <c r="Q11" s="15"/>
      <c r="R11" s="24" t="s">
        <v>742</v>
      </c>
    </row>
    <row r="12" ht="12.75" spans="1:18">
      <c r="A12" s="14" t="str">
        <f t="shared" si="1"/>
        <v/>
      </c>
      <c r="B12" s="15"/>
      <c r="C12" s="56"/>
      <c r="D12" s="15"/>
      <c r="E12" s="418"/>
      <c r="F12" s="15"/>
      <c r="G12" s="17"/>
      <c r="H12" s="17"/>
      <c r="I12" s="17"/>
      <c r="J12" s="17"/>
      <c r="K12" s="17"/>
      <c r="L12" s="17"/>
      <c r="M12" s="17"/>
      <c r="N12" s="17"/>
      <c r="O12" s="17">
        <f t="shared" si="2"/>
        <v>0</v>
      </c>
      <c r="P12" s="17" t="str">
        <f t="shared" si="0"/>
        <v/>
      </c>
      <c r="Q12" s="15"/>
      <c r="R12" s="24" t="s">
        <v>743</v>
      </c>
    </row>
    <row r="13" ht="12.75" spans="1:18">
      <c r="A13" s="14" t="str">
        <f t="shared" si="1"/>
        <v/>
      </c>
      <c r="B13" s="15"/>
      <c r="C13" s="56"/>
      <c r="D13" s="15"/>
      <c r="E13" s="418"/>
      <c r="F13" s="15"/>
      <c r="G13" s="17"/>
      <c r="H13" s="17"/>
      <c r="I13" s="17"/>
      <c r="J13" s="17"/>
      <c r="K13" s="17"/>
      <c r="L13" s="17"/>
      <c r="M13" s="17"/>
      <c r="N13" s="17"/>
      <c r="O13" s="17">
        <f t="shared" si="2"/>
        <v>0</v>
      </c>
      <c r="P13" s="17" t="str">
        <f t="shared" si="0"/>
        <v/>
      </c>
      <c r="Q13" s="15"/>
      <c r="R13" s="24" t="s">
        <v>744</v>
      </c>
    </row>
    <row r="14" ht="12.75" spans="1:18">
      <c r="A14" s="14" t="str">
        <f t="shared" si="1"/>
        <v/>
      </c>
      <c r="B14" s="15"/>
      <c r="C14" s="56"/>
      <c r="D14" s="15"/>
      <c r="E14" s="418"/>
      <c r="F14" s="15"/>
      <c r="G14" s="17"/>
      <c r="H14" s="17"/>
      <c r="I14" s="17"/>
      <c r="J14" s="17"/>
      <c r="K14" s="17"/>
      <c r="L14" s="17"/>
      <c r="M14" s="17"/>
      <c r="N14" s="17"/>
      <c r="O14" s="17">
        <f t="shared" si="2"/>
        <v>0</v>
      </c>
      <c r="P14" s="17" t="str">
        <f t="shared" si="0"/>
        <v/>
      </c>
      <c r="Q14" s="15"/>
      <c r="R14" s="24" t="s">
        <v>745</v>
      </c>
    </row>
    <row r="15" ht="12.75" spans="1:18">
      <c r="A15" s="14" t="str">
        <f t="shared" si="1"/>
        <v/>
      </c>
      <c r="B15" s="15"/>
      <c r="C15" s="56"/>
      <c r="D15" s="15"/>
      <c r="E15" s="418"/>
      <c r="F15" s="15"/>
      <c r="G15" s="17"/>
      <c r="H15" s="17"/>
      <c r="I15" s="17"/>
      <c r="J15" s="17"/>
      <c r="K15" s="17"/>
      <c r="L15" s="17"/>
      <c r="M15" s="17"/>
      <c r="N15" s="17"/>
      <c r="O15" s="17">
        <f t="shared" si="2"/>
        <v>0</v>
      </c>
      <c r="P15" s="17" t="str">
        <f t="shared" si="0"/>
        <v/>
      </c>
      <c r="Q15" s="15"/>
      <c r="R15" s="24" t="s">
        <v>746</v>
      </c>
    </row>
    <row r="16" ht="12.75" spans="1:18">
      <c r="A16" s="14" t="str">
        <f t="shared" si="1"/>
        <v/>
      </c>
      <c r="B16" s="15"/>
      <c r="C16" s="56"/>
      <c r="D16" s="15"/>
      <c r="E16" s="418"/>
      <c r="F16" s="15"/>
      <c r="G16" s="17"/>
      <c r="H16" s="17"/>
      <c r="I16" s="17"/>
      <c r="J16" s="17"/>
      <c r="K16" s="17"/>
      <c r="L16" s="17"/>
      <c r="M16" s="17"/>
      <c r="N16" s="17"/>
      <c r="O16" s="17">
        <f t="shared" si="2"/>
        <v>0</v>
      </c>
      <c r="P16" s="17" t="str">
        <f t="shared" si="0"/>
        <v/>
      </c>
      <c r="Q16" s="15"/>
      <c r="R16" s="24" t="s">
        <v>747</v>
      </c>
    </row>
    <row r="17" ht="12.75" spans="1:18">
      <c r="A17" s="14" t="str">
        <f t="shared" si="1"/>
        <v/>
      </c>
      <c r="B17" s="15"/>
      <c r="C17" s="56"/>
      <c r="D17" s="15"/>
      <c r="E17" s="418"/>
      <c r="F17" s="15"/>
      <c r="G17" s="17"/>
      <c r="H17" s="17"/>
      <c r="I17" s="17"/>
      <c r="J17" s="17"/>
      <c r="K17" s="17"/>
      <c r="L17" s="17"/>
      <c r="M17" s="17"/>
      <c r="N17" s="17"/>
      <c r="O17" s="17">
        <f t="shared" si="2"/>
        <v>0</v>
      </c>
      <c r="P17" s="17" t="str">
        <f t="shared" si="0"/>
        <v/>
      </c>
      <c r="Q17" s="15"/>
      <c r="R17" s="24" t="s">
        <v>748</v>
      </c>
    </row>
    <row r="18" ht="12.75" spans="1:18">
      <c r="A18" s="14" t="str">
        <f t="shared" si="1"/>
        <v/>
      </c>
      <c r="B18" s="15"/>
      <c r="C18" s="56"/>
      <c r="D18" s="15"/>
      <c r="E18" s="418"/>
      <c r="F18" s="15"/>
      <c r="G18" s="17"/>
      <c r="H18" s="17"/>
      <c r="I18" s="17"/>
      <c r="J18" s="17"/>
      <c r="K18" s="17"/>
      <c r="L18" s="17"/>
      <c r="M18" s="17"/>
      <c r="N18" s="17"/>
      <c r="O18" s="17">
        <f t="shared" si="2"/>
        <v>0</v>
      </c>
      <c r="P18" s="17" t="str">
        <f t="shared" si="0"/>
        <v/>
      </c>
      <c r="Q18" s="15"/>
      <c r="R18" s="24" t="s">
        <v>749</v>
      </c>
    </row>
    <row r="19" ht="12.75" spans="1:18">
      <c r="A19" s="14" t="str">
        <f t="shared" si="1"/>
        <v/>
      </c>
      <c r="B19" s="15"/>
      <c r="C19" s="56"/>
      <c r="D19" s="15"/>
      <c r="E19" s="418"/>
      <c r="F19" s="15"/>
      <c r="G19" s="17"/>
      <c r="H19" s="17"/>
      <c r="I19" s="17"/>
      <c r="J19" s="17"/>
      <c r="K19" s="17"/>
      <c r="L19" s="17"/>
      <c r="M19" s="17"/>
      <c r="N19" s="17"/>
      <c r="O19" s="17">
        <f t="shared" si="2"/>
        <v>0</v>
      </c>
      <c r="P19" s="17" t="str">
        <f t="shared" si="0"/>
        <v/>
      </c>
      <c r="Q19" s="15"/>
      <c r="R19" s="24" t="s">
        <v>750</v>
      </c>
    </row>
    <row r="20" ht="12.75" spans="1:18">
      <c r="A20" s="14" t="str">
        <f t="shared" si="1"/>
        <v/>
      </c>
      <c r="B20" s="15"/>
      <c r="C20" s="56"/>
      <c r="D20" s="15"/>
      <c r="E20" s="418"/>
      <c r="F20" s="15"/>
      <c r="G20" s="17"/>
      <c r="H20" s="17"/>
      <c r="I20" s="17"/>
      <c r="J20" s="17"/>
      <c r="K20" s="17"/>
      <c r="L20" s="17"/>
      <c r="M20" s="17"/>
      <c r="N20" s="17"/>
      <c r="O20" s="17">
        <f t="shared" si="2"/>
        <v>0</v>
      </c>
      <c r="P20" s="17" t="str">
        <f t="shared" si="0"/>
        <v/>
      </c>
      <c r="Q20" s="15"/>
      <c r="R20" s="24" t="s">
        <v>751</v>
      </c>
    </row>
    <row r="21" ht="12.75" spans="1:18">
      <c r="A21" s="14" t="str">
        <f t="shared" si="1"/>
        <v/>
      </c>
      <c r="B21" s="15"/>
      <c r="C21" s="56"/>
      <c r="D21" s="15"/>
      <c r="E21" s="418"/>
      <c r="F21" s="15"/>
      <c r="G21" s="17"/>
      <c r="H21" s="17"/>
      <c r="I21" s="17"/>
      <c r="J21" s="17"/>
      <c r="K21" s="17"/>
      <c r="L21" s="17"/>
      <c r="M21" s="17"/>
      <c r="N21" s="17"/>
      <c r="O21" s="17">
        <f t="shared" si="2"/>
        <v>0</v>
      </c>
      <c r="P21" s="17" t="str">
        <f t="shared" si="0"/>
        <v/>
      </c>
      <c r="Q21" s="15"/>
      <c r="R21" s="24" t="s">
        <v>752</v>
      </c>
    </row>
    <row r="22" ht="12.75" spans="1:18">
      <c r="A22" s="14" t="str">
        <f t="shared" si="1"/>
        <v/>
      </c>
      <c r="B22" s="15"/>
      <c r="C22" s="56"/>
      <c r="D22" s="15"/>
      <c r="E22" s="418"/>
      <c r="F22" s="15"/>
      <c r="G22" s="17"/>
      <c r="H22" s="17"/>
      <c r="I22" s="17"/>
      <c r="J22" s="17"/>
      <c r="K22" s="17"/>
      <c r="L22" s="17"/>
      <c r="M22" s="17"/>
      <c r="N22" s="17"/>
      <c r="O22" s="17">
        <f t="shared" si="2"/>
        <v>0</v>
      </c>
      <c r="P22" s="17" t="str">
        <f t="shared" si="0"/>
        <v/>
      </c>
      <c r="Q22" s="15"/>
      <c r="R22" s="24" t="s">
        <v>753</v>
      </c>
    </row>
    <row r="23" ht="12.75" spans="1:18">
      <c r="A23" s="14" t="str">
        <f t="shared" si="1"/>
        <v/>
      </c>
      <c r="B23" s="15"/>
      <c r="C23" s="56"/>
      <c r="D23" s="15"/>
      <c r="E23" s="418"/>
      <c r="F23" s="15"/>
      <c r="G23" s="17"/>
      <c r="H23" s="17"/>
      <c r="I23" s="17"/>
      <c r="J23" s="17"/>
      <c r="K23" s="17"/>
      <c r="L23" s="17"/>
      <c r="M23" s="17"/>
      <c r="N23" s="17"/>
      <c r="O23" s="17">
        <f t="shared" si="2"/>
        <v>0</v>
      </c>
      <c r="P23" s="17" t="str">
        <f t="shared" si="0"/>
        <v/>
      </c>
      <c r="Q23" s="15"/>
      <c r="R23" s="24" t="s">
        <v>754</v>
      </c>
    </row>
    <row r="24" ht="12.75" spans="1:18">
      <c r="A24" s="14" t="str">
        <f t="shared" si="1"/>
        <v/>
      </c>
      <c r="B24" s="15"/>
      <c r="C24" s="56"/>
      <c r="D24" s="15"/>
      <c r="E24" s="418"/>
      <c r="F24" s="15"/>
      <c r="G24" s="17"/>
      <c r="H24" s="17"/>
      <c r="I24" s="17"/>
      <c r="J24" s="17"/>
      <c r="K24" s="17"/>
      <c r="L24" s="17"/>
      <c r="M24" s="17"/>
      <c r="N24" s="17"/>
      <c r="O24" s="17">
        <f t="shared" si="2"/>
        <v>0</v>
      </c>
      <c r="P24" s="17" t="str">
        <f t="shared" si="0"/>
        <v/>
      </c>
      <c r="Q24" s="15"/>
      <c r="R24" s="24" t="s">
        <v>755</v>
      </c>
    </row>
    <row r="25" ht="12.75" spans="1:18">
      <c r="A25" s="14" t="str">
        <f t="shared" si="1"/>
        <v/>
      </c>
      <c r="B25" s="15"/>
      <c r="C25" s="56"/>
      <c r="D25" s="15"/>
      <c r="E25" s="418"/>
      <c r="F25" s="15"/>
      <c r="G25" s="17"/>
      <c r="H25" s="17"/>
      <c r="I25" s="17"/>
      <c r="J25" s="17"/>
      <c r="K25" s="17"/>
      <c r="L25" s="17"/>
      <c r="M25" s="17"/>
      <c r="N25" s="17"/>
      <c r="O25" s="17">
        <f t="shared" si="2"/>
        <v>0</v>
      </c>
      <c r="P25" s="17" t="str">
        <f t="shared" si="0"/>
        <v/>
      </c>
      <c r="Q25" s="15"/>
      <c r="R25" s="24" t="s">
        <v>756</v>
      </c>
    </row>
    <row r="26" ht="12.75" spans="1:18">
      <c r="A26" s="14" t="str">
        <f t="shared" si="1"/>
        <v/>
      </c>
      <c r="B26" s="15"/>
      <c r="C26" s="56"/>
      <c r="D26" s="15"/>
      <c r="E26" s="418"/>
      <c r="F26" s="15"/>
      <c r="G26" s="17"/>
      <c r="H26" s="17"/>
      <c r="I26" s="17"/>
      <c r="J26" s="17"/>
      <c r="K26" s="17"/>
      <c r="L26" s="17"/>
      <c r="M26" s="17"/>
      <c r="N26" s="17"/>
      <c r="O26" s="17">
        <f t="shared" si="2"/>
        <v>0</v>
      </c>
      <c r="P26" s="17" t="str">
        <f t="shared" ref="P26:P28" si="3">IF(K26-L26=0,"",(O26-K26+L26)/(K26-L26)*100)</f>
        <v/>
      </c>
      <c r="Q26" s="15"/>
      <c r="R26" s="24" t="s">
        <v>757</v>
      </c>
    </row>
    <row r="27" ht="12.75" spans="1:19">
      <c r="A27" s="14" t="str">
        <f t="shared" si="1"/>
        <v/>
      </c>
      <c r="B27" s="15"/>
      <c r="C27" s="56"/>
      <c r="D27" s="15"/>
      <c r="E27" s="418"/>
      <c r="F27" s="15"/>
      <c r="G27" s="17"/>
      <c r="H27" s="17"/>
      <c r="I27" s="17"/>
      <c r="J27" s="17"/>
      <c r="K27" s="17"/>
      <c r="L27" s="17"/>
      <c r="M27" s="17"/>
      <c r="N27" s="17"/>
      <c r="O27" s="17">
        <f t="shared" si="2"/>
        <v>0</v>
      </c>
      <c r="P27" s="17" t="str">
        <f t="shared" si="3"/>
        <v/>
      </c>
      <c r="Q27" s="15"/>
      <c r="R27" s="24" t="s">
        <v>758</v>
      </c>
      <c r="S27" s="5" t="str">
        <f t="array" ref="S27:S32">""</f>
        <v/>
      </c>
    </row>
    <row r="28" ht="16.5" customHeight="1" spans="1:19">
      <c r="A28" s="56" t="s">
        <v>975</v>
      </c>
      <c r="B28" s="15"/>
      <c r="C28" s="56"/>
      <c r="D28" s="15"/>
      <c r="E28" s="418"/>
      <c r="F28" s="15"/>
      <c r="G28" s="17"/>
      <c r="H28" s="17">
        <f>SUM(H8:H27)</f>
        <v>0</v>
      </c>
      <c r="I28" s="17"/>
      <c r="J28" s="17"/>
      <c r="K28" s="17">
        <f>SUM(K8:K27)</f>
        <v>0</v>
      </c>
      <c r="L28" s="17">
        <f>SUM(L8:L27)</f>
        <v>0</v>
      </c>
      <c r="M28" s="17"/>
      <c r="N28" s="17"/>
      <c r="O28" s="17">
        <f>SUM(O8:O27)</f>
        <v>0</v>
      </c>
      <c r="P28" s="17" t="str">
        <f t="shared" si="3"/>
        <v/>
      </c>
      <c r="Q28" s="15"/>
      <c r="R28" s="4"/>
      <c r="S28" s="5" t="str">
        <v/>
      </c>
    </row>
    <row r="29" ht="12.75" spans="1:19">
      <c r="A29" s="56" t="s">
        <v>976</v>
      </c>
      <c r="B29" s="15"/>
      <c r="C29" s="56"/>
      <c r="D29" s="15"/>
      <c r="E29" s="418"/>
      <c r="F29" s="15"/>
      <c r="G29" s="17"/>
      <c r="H29" s="17">
        <f>L28</f>
        <v>0</v>
      </c>
      <c r="I29" s="17"/>
      <c r="J29" s="17"/>
      <c r="K29" s="17">
        <f>L28</f>
        <v>0</v>
      </c>
      <c r="L29" s="17"/>
      <c r="M29" s="17"/>
      <c r="N29" s="17"/>
      <c r="O29" s="17"/>
      <c r="P29" s="17"/>
      <c r="Q29" s="15"/>
      <c r="R29" s="4"/>
      <c r="S29" s="5" t="str">
        <v/>
      </c>
    </row>
    <row r="30" ht="15.75" customHeight="1" spans="1:19">
      <c r="A30" s="18" t="s">
        <v>977</v>
      </c>
      <c r="B30" s="19"/>
      <c r="C30" s="20"/>
      <c r="D30" s="21"/>
      <c r="E30" s="419"/>
      <c r="F30" s="21"/>
      <c r="G30" s="17"/>
      <c r="H30" s="17">
        <f>H28-H29</f>
        <v>0</v>
      </c>
      <c r="I30" s="17"/>
      <c r="J30" s="17"/>
      <c r="K30" s="17">
        <f>K28-K29</f>
        <v>0</v>
      </c>
      <c r="L30" s="17"/>
      <c r="M30" s="17"/>
      <c r="N30" s="17"/>
      <c r="O30" s="17">
        <f>O28-O29</f>
        <v>0</v>
      </c>
      <c r="P30" s="17" t="str">
        <f>IF(K30-L30=0,"",(O30-K30+L30)/(K30-L30)*100)</f>
        <v/>
      </c>
      <c r="Q30" s="21"/>
      <c r="R30" s="4"/>
      <c r="S30" s="5" t="str">
        <v/>
      </c>
    </row>
    <row r="31" ht="15.75" customHeight="1" spans="1:19">
      <c r="A31" s="3" t="str">
        <f>基本信息输入表!$K$6&amp;"填表人："&amp;基本信息输入表!$M$39</f>
        <v>被评估单位填表人：</v>
      </c>
      <c r="K31" s="3"/>
      <c r="L31" s="3"/>
      <c r="O31" s="3" t="str">
        <f>"评估人员："&amp;基本信息输入表!$Q$39</f>
        <v>评估人员：</v>
      </c>
      <c r="S31" s="5" t="str">
        <v/>
      </c>
    </row>
    <row r="32" ht="15.75" customHeight="1" spans="1:19">
      <c r="A32" s="3" t="str">
        <f>"填表日期："&amp;YEAR(基本信息输入表!$O$39)&amp;"年"&amp;MONTH(基本信息输入表!$O$39)&amp;"月"&amp;DAY(基本信息输入表!$O$39)&amp;"日"</f>
        <v>填表日期：1900年1月0日</v>
      </c>
      <c r="K32" s="3"/>
      <c r="L32" s="3"/>
      <c r="S32" s="5" t="str">
        <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sheetData>
  <mergeCells count="17">
    <mergeCell ref="A2:Q2"/>
    <mergeCell ref="A3:Q3"/>
    <mergeCell ref="G6:H6"/>
    <mergeCell ref="I6:K6"/>
    <mergeCell ref="M6:O6"/>
    <mergeCell ref="A28:B28"/>
    <mergeCell ref="A29:B29"/>
    <mergeCell ref="A30:B30"/>
    <mergeCell ref="A6:A7"/>
    <mergeCell ref="B6:B7"/>
    <mergeCell ref="C6:C7"/>
    <mergeCell ref="D6:D7"/>
    <mergeCell ref="E6:E7"/>
    <mergeCell ref="F6:F7"/>
    <mergeCell ref="L6:L7"/>
    <mergeCell ref="P6:P7"/>
    <mergeCell ref="Q6:Q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2" fitToHeight="0" orientation="landscape"/>
  <headerFooter scaleWithDoc="0">
    <oddFooter>&amp;C&amp;"宋体,常规"&amp;10第&amp;"Arial Narrow,常规"&amp;P&amp;"宋体,常规"页，共&amp;"Arial Narrow,常规"&amp;N&amp;"宋体,常规"页</oddFooter>
  </headerFooter>
  <colBreaks count="2" manualBreakCount="2">
    <brk id="8" max="28" man="1"/>
    <brk id="17" max="1048575" man="1"/>
  </colBreaks>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AH31"/>
  <sheetViews>
    <sheetView showGridLines="0" workbookViewId="0">
      <selection activeCell="I31" sqref="I31"/>
    </sheetView>
  </sheetViews>
  <sheetFormatPr defaultColWidth="9" defaultRowHeight="12"/>
  <cols>
    <col min="1" max="1" width="4.7" style="393" customWidth="1"/>
    <col min="2" max="6" width="8" style="393" customWidth="1"/>
    <col min="7" max="7" width="13.2" style="393" customWidth="1"/>
    <col min="8" max="12" width="6.2" style="393" hidden="1" customWidth="1" outlineLevel="1"/>
    <col min="13" max="13" width="6.2" style="393" customWidth="1" collapsed="1"/>
    <col min="14" max="14" width="6.2" style="393" customWidth="1"/>
    <col min="15" max="15" width="9.7" style="393" customWidth="1"/>
    <col min="16" max="16" width="8.7" style="393" customWidth="1"/>
    <col min="17" max="19" width="6.2" style="393" customWidth="1"/>
    <col min="20" max="20" width="4.7" style="393" customWidth="1"/>
    <col min="21" max="25" width="8" style="393" customWidth="1"/>
    <col min="26" max="26" width="4.7" style="393" customWidth="1"/>
    <col min="27" max="28" width="8" style="393" customWidth="1"/>
    <col min="29" max="29" width="9.7" style="393" customWidth="1"/>
    <col min="30" max="30" width="6.2" style="393" customWidth="1"/>
    <col min="31" max="31" width="7.7" style="393" customWidth="1"/>
    <col min="32" max="32" width="16.7" style="393" customWidth="1"/>
    <col min="33" max="34" width="9" style="259"/>
    <col min="35" max="261" width="9" style="393"/>
    <col min="262" max="262" width="5.2" style="393" customWidth="1"/>
    <col min="263" max="263" width="52.2" style="393" customWidth="1"/>
    <col min="264" max="264" width="8.5" style="393" customWidth="1"/>
    <col min="265" max="265" width="12.7" style="393" customWidth="1"/>
    <col min="266" max="266" width="11.2" style="393" customWidth="1"/>
    <col min="267" max="267" width="13.7" style="393" customWidth="1"/>
    <col min="268" max="268" width="14.2" style="393" customWidth="1"/>
    <col min="269" max="269" width="12.7" style="393" customWidth="1"/>
    <col min="270" max="271" width="10.2" style="393" customWidth="1"/>
    <col min="272" max="272" width="10.5" style="393" customWidth="1"/>
    <col min="273" max="273" width="11.2" style="393" customWidth="1"/>
    <col min="274" max="274" width="8.2" style="393" customWidth="1"/>
    <col min="275" max="275" width="5.7" style="393" customWidth="1"/>
    <col min="276" max="276" width="10.5" style="393" customWidth="1"/>
    <col min="277" max="279" width="12.7" style="393" customWidth="1"/>
    <col min="280" max="280" width="11.7" style="393" customWidth="1"/>
    <col min="281" max="281" width="9.2" style="393" customWidth="1"/>
    <col min="282" max="282" width="7.7" style="393" customWidth="1"/>
    <col min="283" max="283" width="19.2" style="393" customWidth="1"/>
    <col min="284" max="284" width="11.7" style="393" customWidth="1"/>
    <col min="285" max="285" width="5.7" style="393" customWidth="1"/>
    <col min="286" max="286" width="6.2" style="393" customWidth="1"/>
    <col min="287" max="517" width="9" style="393"/>
    <col min="518" max="518" width="5.2" style="393" customWidth="1"/>
    <col min="519" max="519" width="52.2" style="393" customWidth="1"/>
    <col min="520" max="520" width="8.5" style="393" customWidth="1"/>
    <col min="521" max="521" width="12.7" style="393" customWidth="1"/>
    <col min="522" max="522" width="11.2" style="393" customWidth="1"/>
    <col min="523" max="523" width="13.7" style="393" customWidth="1"/>
    <col min="524" max="524" width="14.2" style="393" customWidth="1"/>
    <col min="525" max="525" width="12.7" style="393" customWidth="1"/>
    <col min="526" max="527" width="10.2" style="393" customWidth="1"/>
    <col min="528" max="528" width="10.5" style="393" customWidth="1"/>
    <col min="529" max="529" width="11.2" style="393" customWidth="1"/>
    <col min="530" max="530" width="8.2" style="393" customWidth="1"/>
    <col min="531" max="531" width="5.7" style="393" customWidth="1"/>
    <col min="532" max="532" width="10.5" style="393" customWidth="1"/>
    <col min="533" max="535" width="12.7" style="393" customWidth="1"/>
    <col min="536" max="536" width="11.7" style="393" customWidth="1"/>
    <col min="537" max="537" width="9.2" style="393" customWidth="1"/>
    <col min="538" max="538" width="7.7" style="393" customWidth="1"/>
    <col min="539" max="539" width="19.2" style="393" customWidth="1"/>
    <col min="540" max="540" width="11.7" style="393" customWidth="1"/>
    <col min="541" max="541" width="5.7" style="393" customWidth="1"/>
    <col min="542" max="542" width="6.2" style="393" customWidth="1"/>
    <col min="543" max="773" width="9" style="393"/>
    <col min="774" max="774" width="5.2" style="393" customWidth="1"/>
    <col min="775" max="775" width="52.2" style="393" customWidth="1"/>
    <col min="776" max="776" width="8.5" style="393" customWidth="1"/>
    <col min="777" max="777" width="12.7" style="393" customWidth="1"/>
    <col min="778" max="778" width="11.2" style="393" customWidth="1"/>
    <col min="779" max="779" width="13.7" style="393" customWidth="1"/>
    <col min="780" max="780" width="14.2" style="393" customWidth="1"/>
    <col min="781" max="781" width="12.7" style="393" customWidth="1"/>
    <col min="782" max="783" width="10.2" style="393" customWidth="1"/>
    <col min="784" max="784" width="10.5" style="393" customWidth="1"/>
    <col min="785" max="785" width="11.2" style="393" customWidth="1"/>
    <col min="786" max="786" width="8.2" style="393" customWidth="1"/>
    <col min="787" max="787" width="5.7" style="393" customWidth="1"/>
    <col min="788" max="788" width="10.5" style="393" customWidth="1"/>
    <col min="789" max="791" width="12.7" style="393" customWidth="1"/>
    <col min="792" max="792" width="11.7" style="393" customWidth="1"/>
    <col min="793" max="793" width="9.2" style="393" customWidth="1"/>
    <col min="794" max="794" width="7.7" style="393" customWidth="1"/>
    <col min="795" max="795" width="19.2" style="393" customWidth="1"/>
    <col min="796" max="796" width="11.7" style="393" customWidth="1"/>
    <col min="797" max="797" width="5.7" style="393" customWidth="1"/>
    <col min="798" max="798" width="6.2" style="393" customWidth="1"/>
    <col min="799" max="1029" width="9" style="393"/>
    <col min="1030" max="1030" width="5.2" style="393" customWidth="1"/>
    <col min="1031" max="1031" width="52.2" style="393" customWidth="1"/>
    <col min="1032" max="1032" width="8.5" style="393" customWidth="1"/>
    <col min="1033" max="1033" width="12.7" style="393" customWidth="1"/>
    <col min="1034" max="1034" width="11.2" style="393" customWidth="1"/>
    <col min="1035" max="1035" width="13.7" style="393" customWidth="1"/>
    <col min="1036" max="1036" width="14.2" style="393" customWidth="1"/>
    <col min="1037" max="1037" width="12.7" style="393" customWidth="1"/>
    <col min="1038" max="1039" width="10.2" style="393" customWidth="1"/>
    <col min="1040" max="1040" width="10.5" style="393" customWidth="1"/>
    <col min="1041" max="1041" width="11.2" style="393" customWidth="1"/>
    <col min="1042" max="1042" width="8.2" style="393" customWidth="1"/>
    <col min="1043" max="1043" width="5.7" style="393" customWidth="1"/>
    <col min="1044" max="1044" width="10.5" style="393" customWidth="1"/>
    <col min="1045" max="1047" width="12.7" style="393" customWidth="1"/>
    <col min="1048" max="1048" width="11.7" style="393" customWidth="1"/>
    <col min="1049" max="1049" width="9.2" style="393" customWidth="1"/>
    <col min="1050" max="1050" width="7.7" style="393" customWidth="1"/>
    <col min="1051" max="1051" width="19.2" style="393" customWidth="1"/>
    <col min="1052" max="1052" width="11.7" style="393" customWidth="1"/>
    <col min="1053" max="1053" width="5.7" style="393" customWidth="1"/>
    <col min="1054" max="1054" width="6.2" style="393" customWidth="1"/>
    <col min="1055" max="1285" width="9" style="393"/>
    <col min="1286" max="1286" width="5.2" style="393" customWidth="1"/>
    <col min="1287" max="1287" width="52.2" style="393" customWidth="1"/>
    <col min="1288" max="1288" width="8.5" style="393" customWidth="1"/>
    <col min="1289" max="1289" width="12.7" style="393" customWidth="1"/>
    <col min="1290" max="1290" width="11.2" style="393" customWidth="1"/>
    <col min="1291" max="1291" width="13.7" style="393" customWidth="1"/>
    <col min="1292" max="1292" width="14.2" style="393" customWidth="1"/>
    <col min="1293" max="1293" width="12.7" style="393" customWidth="1"/>
    <col min="1294" max="1295" width="10.2" style="393" customWidth="1"/>
    <col min="1296" max="1296" width="10.5" style="393" customWidth="1"/>
    <col min="1297" max="1297" width="11.2" style="393" customWidth="1"/>
    <col min="1298" max="1298" width="8.2" style="393" customWidth="1"/>
    <col min="1299" max="1299" width="5.7" style="393" customWidth="1"/>
    <col min="1300" max="1300" width="10.5" style="393" customWidth="1"/>
    <col min="1301" max="1303" width="12.7" style="393" customWidth="1"/>
    <col min="1304" max="1304" width="11.7" style="393" customWidth="1"/>
    <col min="1305" max="1305" width="9.2" style="393" customWidth="1"/>
    <col min="1306" max="1306" width="7.7" style="393" customWidth="1"/>
    <col min="1307" max="1307" width="19.2" style="393" customWidth="1"/>
    <col min="1308" max="1308" width="11.7" style="393" customWidth="1"/>
    <col min="1309" max="1309" width="5.7" style="393" customWidth="1"/>
    <col min="1310" max="1310" width="6.2" style="393" customWidth="1"/>
    <col min="1311" max="1541" width="9" style="393"/>
    <col min="1542" max="1542" width="5.2" style="393" customWidth="1"/>
    <col min="1543" max="1543" width="52.2" style="393" customWidth="1"/>
    <col min="1544" max="1544" width="8.5" style="393" customWidth="1"/>
    <col min="1545" max="1545" width="12.7" style="393" customWidth="1"/>
    <col min="1546" max="1546" width="11.2" style="393" customWidth="1"/>
    <col min="1547" max="1547" width="13.7" style="393" customWidth="1"/>
    <col min="1548" max="1548" width="14.2" style="393" customWidth="1"/>
    <col min="1549" max="1549" width="12.7" style="393" customWidth="1"/>
    <col min="1550" max="1551" width="10.2" style="393" customWidth="1"/>
    <col min="1552" max="1552" width="10.5" style="393" customWidth="1"/>
    <col min="1553" max="1553" width="11.2" style="393" customWidth="1"/>
    <col min="1554" max="1554" width="8.2" style="393" customWidth="1"/>
    <col min="1555" max="1555" width="5.7" style="393" customWidth="1"/>
    <col min="1556" max="1556" width="10.5" style="393" customWidth="1"/>
    <col min="1557" max="1559" width="12.7" style="393" customWidth="1"/>
    <col min="1560" max="1560" width="11.7" style="393" customWidth="1"/>
    <col min="1561" max="1561" width="9.2" style="393" customWidth="1"/>
    <col min="1562" max="1562" width="7.7" style="393" customWidth="1"/>
    <col min="1563" max="1563" width="19.2" style="393" customWidth="1"/>
    <col min="1564" max="1564" width="11.7" style="393" customWidth="1"/>
    <col min="1565" max="1565" width="5.7" style="393" customWidth="1"/>
    <col min="1566" max="1566" width="6.2" style="393" customWidth="1"/>
    <col min="1567" max="1797" width="9" style="393"/>
    <col min="1798" max="1798" width="5.2" style="393" customWidth="1"/>
    <col min="1799" max="1799" width="52.2" style="393" customWidth="1"/>
    <col min="1800" max="1800" width="8.5" style="393" customWidth="1"/>
    <col min="1801" max="1801" width="12.7" style="393" customWidth="1"/>
    <col min="1802" max="1802" width="11.2" style="393" customWidth="1"/>
    <col min="1803" max="1803" width="13.7" style="393" customWidth="1"/>
    <col min="1804" max="1804" width="14.2" style="393" customWidth="1"/>
    <col min="1805" max="1805" width="12.7" style="393" customWidth="1"/>
    <col min="1806" max="1807" width="10.2" style="393" customWidth="1"/>
    <col min="1808" max="1808" width="10.5" style="393" customWidth="1"/>
    <col min="1809" max="1809" width="11.2" style="393" customWidth="1"/>
    <col min="1810" max="1810" width="8.2" style="393" customWidth="1"/>
    <col min="1811" max="1811" width="5.7" style="393" customWidth="1"/>
    <col min="1812" max="1812" width="10.5" style="393" customWidth="1"/>
    <col min="1813" max="1815" width="12.7" style="393" customWidth="1"/>
    <col min="1816" max="1816" width="11.7" style="393" customWidth="1"/>
    <col min="1817" max="1817" width="9.2" style="393" customWidth="1"/>
    <col min="1818" max="1818" width="7.7" style="393" customWidth="1"/>
    <col min="1819" max="1819" width="19.2" style="393" customWidth="1"/>
    <col min="1820" max="1820" width="11.7" style="393" customWidth="1"/>
    <col min="1821" max="1821" width="5.7" style="393" customWidth="1"/>
    <col min="1822" max="1822" width="6.2" style="393" customWidth="1"/>
    <col min="1823" max="2053" width="9" style="393"/>
    <col min="2054" max="2054" width="5.2" style="393" customWidth="1"/>
    <col min="2055" max="2055" width="52.2" style="393" customWidth="1"/>
    <col min="2056" max="2056" width="8.5" style="393" customWidth="1"/>
    <col min="2057" max="2057" width="12.7" style="393" customWidth="1"/>
    <col min="2058" max="2058" width="11.2" style="393" customWidth="1"/>
    <col min="2059" max="2059" width="13.7" style="393" customWidth="1"/>
    <col min="2060" max="2060" width="14.2" style="393" customWidth="1"/>
    <col min="2061" max="2061" width="12.7" style="393" customWidth="1"/>
    <col min="2062" max="2063" width="10.2" style="393" customWidth="1"/>
    <col min="2064" max="2064" width="10.5" style="393" customWidth="1"/>
    <col min="2065" max="2065" width="11.2" style="393" customWidth="1"/>
    <col min="2066" max="2066" width="8.2" style="393" customWidth="1"/>
    <col min="2067" max="2067" width="5.7" style="393" customWidth="1"/>
    <col min="2068" max="2068" width="10.5" style="393" customWidth="1"/>
    <col min="2069" max="2071" width="12.7" style="393" customWidth="1"/>
    <col min="2072" max="2072" width="11.7" style="393" customWidth="1"/>
    <col min="2073" max="2073" width="9.2" style="393" customWidth="1"/>
    <col min="2074" max="2074" width="7.7" style="393" customWidth="1"/>
    <col min="2075" max="2075" width="19.2" style="393" customWidth="1"/>
    <col min="2076" max="2076" width="11.7" style="393" customWidth="1"/>
    <col min="2077" max="2077" width="5.7" style="393" customWidth="1"/>
    <col min="2078" max="2078" width="6.2" style="393" customWidth="1"/>
    <col min="2079" max="2309" width="9" style="393"/>
    <col min="2310" max="2310" width="5.2" style="393" customWidth="1"/>
    <col min="2311" max="2311" width="52.2" style="393" customWidth="1"/>
    <col min="2312" max="2312" width="8.5" style="393" customWidth="1"/>
    <col min="2313" max="2313" width="12.7" style="393" customWidth="1"/>
    <col min="2314" max="2314" width="11.2" style="393" customWidth="1"/>
    <col min="2315" max="2315" width="13.7" style="393" customWidth="1"/>
    <col min="2316" max="2316" width="14.2" style="393" customWidth="1"/>
    <col min="2317" max="2317" width="12.7" style="393" customWidth="1"/>
    <col min="2318" max="2319" width="10.2" style="393" customWidth="1"/>
    <col min="2320" max="2320" width="10.5" style="393" customWidth="1"/>
    <col min="2321" max="2321" width="11.2" style="393" customWidth="1"/>
    <col min="2322" max="2322" width="8.2" style="393" customWidth="1"/>
    <col min="2323" max="2323" width="5.7" style="393" customWidth="1"/>
    <col min="2324" max="2324" width="10.5" style="393" customWidth="1"/>
    <col min="2325" max="2327" width="12.7" style="393" customWidth="1"/>
    <col min="2328" max="2328" width="11.7" style="393" customWidth="1"/>
    <col min="2329" max="2329" width="9.2" style="393" customWidth="1"/>
    <col min="2330" max="2330" width="7.7" style="393" customWidth="1"/>
    <col min="2331" max="2331" width="19.2" style="393" customWidth="1"/>
    <col min="2332" max="2332" width="11.7" style="393" customWidth="1"/>
    <col min="2333" max="2333" width="5.7" style="393" customWidth="1"/>
    <col min="2334" max="2334" width="6.2" style="393" customWidth="1"/>
    <col min="2335" max="2565" width="9" style="393"/>
    <col min="2566" max="2566" width="5.2" style="393" customWidth="1"/>
    <col min="2567" max="2567" width="52.2" style="393" customWidth="1"/>
    <col min="2568" max="2568" width="8.5" style="393" customWidth="1"/>
    <col min="2569" max="2569" width="12.7" style="393" customWidth="1"/>
    <col min="2570" max="2570" width="11.2" style="393" customWidth="1"/>
    <col min="2571" max="2571" width="13.7" style="393" customWidth="1"/>
    <col min="2572" max="2572" width="14.2" style="393" customWidth="1"/>
    <col min="2573" max="2573" width="12.7" style="393" customWidth="1"/>
    <col min="2574" max="2575" width="10.2" style="393" customWidth="1"/>
    <col min="2576" max="2576" width="10.5" style="393" customWidth="1"/>
    <col min="2577" max="2577" width="11.2" style="393" customWidth="1"/>
    <col min="2578" max="2578" width="8.2" style="393" customWidth="1"/>
    <col min="2579" max="2579" width="5.7" style="393" customWidth="1"/>
    <col min="2580" max="2580" width="10.5" style="393" customWidth="1"/>
    <col min="2581" max="2583" width="12.7" style="393" customWidth="1"/>
    <col min="2584" max="2584" width="11.7" style="393" customWidth="1"/>
    <col min="2585" max="2585" width="9.2" style="393" customWidth="1"/>
    <col min="2586" max="2586" width="7.7" style="393" customWidth="1"/>
    <col min="2587" max="2587" width="19.2" style="393" customWidth="1"/>
    <col min="2588" max="2588" width="11.7" style="393" customWidth="1"/>
    <col min="2589" max="2589" width="5.7" style="393" customWidth="1"/>
    <col min="2590" max="2590" width="6.2" style="393" customWidth="1"/>
    <col min="2591" max="2821" width="9" style="393"/>
    <col min="2822" max="2822" width="5.2" style="393" customWidth="1"/>
    <col min="2823" max="2823" width="52.2" style="393" customWidth="1"/>
    <col min="2824" max="2824" width="8.5" style="393" customWidth="1"/>
    <col min="2825" max="2825" width="12.7" style="393" customWidth="1"/>
    <col min="2826" max="2826" width="11.2" style="393" customWidth="1"/>
    <col min="2827" max="2827" width="13.7" style="393" customWidth="1"/>
    <col min="2828" max="2828" width="14.2" style="393" customWidth="1"/>
    <col min="2829" max="2829" width="12.7" style="393" customWidth="1"/>
    <col min="2830" max="2831" width="10.2" style="393" customWidth="1"/>
    <col min="2832" max="2832" width="10.5" style="393" customWidth="1"/>
    <col min="2833" max="2833" width="11.2" style="393" customWidth="1"/>
    <col min="2834" max="2834" width="8.2" style="393" customWidth="1"/>
    <col min="2835" max="2835" width="5.7" style="393" customWidth="1"/>
    <col min="2836" max="2836" width="10.5" style="393" customWidth="1"/>
    <col min="2837" max="2839" width="12.7" style="393" customWidth="1"/>
    <col min="2840" max="2840" width="11.7" style="393" customWidth="1"/>
    <col min="2841" max="2841" width="9.2" style="393" customWidth="1"/>
    <col min="2842" max="2842" width="7.7" style="393" customWidth="1"/>
    <col min="2843" max="2843" width="19.2" style="393" customWidth="1"/>
    <col min="2844" max="2844" width="11.7" style="393" customWidth="1"/>
    <col min="2845" max="2845" width="5.7" style="393" customWidth="1"/>
    <col min="2846" max="2846" width="6.2" style="393" customWidth="1"/>
    <col min="2847" max="3077" width="9" style="393"/>
    <col min="3078" max="3078" width="5.2" style="393" customWidth="1"/>
    <col min="3079" max="3079" width="52.2" style="393" customWidth="1"/>
    <col min="3080" max="3080" width="8.5" style="393" customWidth="1"/>
    <col min="3081" max="3081" width="12.7" style="393" customWidth="1"/>
    <col min="3082" max="3082" width="11.2" style="393" customWidth="1"/>
    <col min="3083" max="3083" width="13.7" style="393" customWidth="1"/>
    <col min="3084" max="3084" width="14.2" style="393" customWidth="1"/>
    <col min="3085" max="3085" width="12.7" style="393" customWidth="1"/>
    <col min="3086" max="3087" width="10.2" style="393" customWidth="1"/>
    <col min="3088" max="3088" width="10.5" style="393" customWidth="1"/>
    <col min="3089" max="3089" width="11.2" style="393" customWidth="1"/>
    <col min="3090" max="3090" width="8.2" style="393" customWidth="1"/>
    <col min="3091" max="3091" width="5.7" style="393" customWidth="1"/>
    <col min="3092" max="3092" width="10.5" style="393" customWidth="1"/>
    <col min="3093" max="3095" width="12.7" style="393" customWidth="1"/>
    <col min="3096" max="3096" width="11.7" style="393" customWidth="1"/>
    <col min="3097" max="3097" width="9.2" style="393" customWidth="1"/>
    <col min="3098" max="3098" width="7.7" style="393" customWidth="1"/>
    <col min="3099" max="3099" width="19.2" style="393" customWidth="1"/>
    <col min="3100" max="3100" width="11.7" style="393" customWidth="1"/>
    <col min="3101" max="3101" width="5.7" style="393" customWidth="1"/>
    <col min="3102" max="3102" width="6.2" style="393" customWidth="1"/>
    <col min="3103" max="3333" width="9" style="393"/>
    <col min="3334" max="3334" width="5.2" style="393" customWidth="1"/>
    <col min="3335" max="3335" width="52.2" style="393" customWidth="1"/>
    <col min="3336" max="3336" width="8.5" style="393" customWidth="1"/>
    <col min="3337" max="3337" width="12.7" style="393" customWidth="1"/>
    <col min="3338" max="3338" width="11.2" style="393" customWidth="1"/>
    <col min="3339" max="3339" width="13.7" style="393" customWidth="1"/>
    <col min="3340" max="3340" width="14.2" style="393" customWidth="1"/>
    <col min="3341" max="3341" width="12.7" style="393" customWidth="1"/>
    <col min="3342" max="3343" width="10.2" style="393" customWidth="1"/>
    <col min="3344" max="3344" width="10.5" style="393" customWidth="1"/>
    <col min="3345" max="3345" width="11.2" style="393" customWidth="1"/>
    <col min="3346" max="3346" width="8.2" style="393" customWidth="1"/>
    <col min="3347" max="3347" width="5.7" style="393" customWidth="1"/>
    <col min="3348" max="3348" width="10.5" style="393" customWidth="1"/>
    <col min="3349" max="3351" width="12.7" style="393" customWidth="1"/>
    <col min="3352" max="3352" width="11.7" style="393" customWidth="1"/>
    <col min="3353" max="3353" width="9.2" style="393" customWidth="1"/>
    <col min="3354" max="3354" width="7.7" style="393" customWidth="1"/>
    <col min="3355" max="3355" width="19.2" style="393" customWidth="1"/>
    <col min="3356" max="3356" width="11.7" style="393" customWidth="1"/>
    <col min="3357" max="3357" width="5.7" style="393" customWidth="1"/>
    <col min="3358" max="3358" width="6.2" style="393" customWidth="1"/>
    <col min="3359" max="3589" width="9" style="393"/>
    <col min="3590" max="3590" width="5.2" style="393" customWidth="1"/>
    <col min="3591" max="3591" width="52.2" style="393" customWidth="1"/>
    <col min="3592" max="3592" width="8.5" style="393" customWidth="1"/>
    <col min="3593" max="3593" width="12.7" style="393" customWidth="1"/>
    <col min="3594" max="3594" width="11.2" style="393" customWidth="1"/>
    <col min="3595" max="3595" width="13.7" style="393" customWidth="1"/>
    <col min="3596" max="3596" width="14.2" style="393" customWidth="1"/>
    <col min="3597" max="3597" width="12.7" style="393" customWidth="1"/>
    <col min="3598" max="3599" width="10.2" style="393" customWidth="1"/>
    <col min="3600" max="3600" width="10.5" style="393" customWidth="1"/>
    <col min="3601" max="3601" width="11.2" style="393" customWidth="1"/>
    <col min="3602" max="3602" width="8.2" style="393" customWidth="1"/>
    <col min="3603" max="3603" width="5.7" style="393" customWidth="1"/>
    <col min="3604" max="3604" width="10.5" style="393" customWidth="1"/>
    <col min="3605" max="3607" width="12.7" style="393" customWidth="1"/>
    <col min="3608" max="3608" width="11.7" style="393" customWidth="1"/>
    <col min="3609" max="3609" width="9.2" style="393" customWidth="1"/>
    <col min="3610" max="3610" width="7.7" style="393" customWidth="1"/>
    <col min="3611" max="3611" width="19.2" style="393" customWidth="1"/>
    <col min="3612" max="3612" width="11.7" style="393" customWidth="1"/>
    <col min="3613" max="3613" width="5.7" style="393" customWidth="1"/>
    <col min="3614" max="3614" width="6.2" style="393" customWidth="1"/>
    <col min="3615" max="3845" width="9" style="393"/>
    <col min="3846" max="3846" width="5.2" style="393" customWidth="1"/>
    <col min="3847" max="3847" width="52.2" style="393" customWidth="1"/>
    <col min="3848" max="3848" width="8.5" style="393" customWidth="1"/>
    <col min="3849" max="3849" width="12.7" style="393" customWidth="1"/>
    <col min="3850" max="3850" width="11.2" style="393" customWidth="1"/>
    <col min="3851" max="3851" width="13.7" style="393" customWidth="1"/>
    <col min="3852" max="3852" width="14.2" style="393" customWidth="1"/>
    <col min="3853" max="3853" width="12.7" style="393" customWidth="1"/>
    <col min="3854" max="3855" width="10.2" style="393" customWidth="1"/>
    <col min="3856" max="3856" width="10.5" style="393" customWidth="1"/>
    <col min="3857" max="3857" width="11.2" style="393" customWidth="1"/>
    <col min="3858" max="3858" width="8.2" style="393" customWidth="1"/>
    <col min="3859" max="3859" width="5.7" style="393" customWidth="1"/>
    <col min="3860" max="3860" width="10.5" style="393" customWidth="1"/>
    <col min="3861" max="3863" width="12.7" style="393" customWidth="1"/>
    <col min="3864" max="3864" width="11.7" style="393" customWidth="1"/>
    <col min="3865" max="3865" width="9.2" style="393" customWidth="1"/>
    <col min="3866" max="3866" width="7.7" style="393" customWidth="1"/>
    <col min="3867" max="3867" width="19.2" style="393" customWidth="1"/>
    <col min="3868" max="3868" width="11.7" style="393" customWidth="1"/>
    <col min="3869" max="3869" width="5.7" style="393" customWidth="1"/>
    <col min="3870" max="3870" width="6.2" style="393" customWidth="1"/>
    <col min="3871" max="4101" width="9" style="393"/>
    <col min="4102" max="4102" width="5.2" style="393" customWidth="1"/>
    <col min="4103" max="4103" width="52.2" style="393" customWidth="1"/>
    <col min="4104" max="4104" width="8.5" style="393" customWidth="1"/>
    <col min="4105" max="4105" width="12.7" style="393" customWidth="1"/>
    <col min="4106" max="4106" width="11.2" style="393" customWidth="1"/>
    <col min="4107" max="4107" width="13.7" style="393" customWidth="1"/>
    <col min="4108" max="4108" width="14.2" style="393" customWidth="1"/>
    <col min="4109" max="4109" width="12.7" style="393" customWidth="1"/>
    <col min="4110" max="4111" width="10.2" style="393" customWidth="1"/>
    <col min="4112" max="4112" width="10.5" style="393" customWidth="1"/>
    <col min="4113" max="4113" width="11.2" style="393" customWidth="1"/>
    <col min="4114" max="4114" width="8.2" style="393" customWidth="1"/>
    <col min="4115" max="4115" width="5.7" style="393" customWidth="1"/>
    <col min="4116" max="4116" width="10.5" style="393" customWidth="1"/>
    <col min="4117" max="4119" width="12.7" style="393" customWidth="1"/>
    <col min="4120" max="4120" width="11.7" style="393" customWidth="1"/>
    <col min="4121" max="4121" width="9.2" style="393" customWidth="1"/>
    <col min="4122" max="4122" width="7.7" style="393" customWidth="1"/>
    <col min="4123" max="4123" width="19.2" style="393" customWidth="1"/>
    <col min="4124" max="4124" width="11.7" style="393" customWidth="1"/>
    <col min="4125" max="4125" width="5.7" style="393" customWidth="1"/>
    <col min="4126" max="4126" width="6.2" style="393" customWidth="1"/>
    <col min="4127" max="4357" width="9" style="393"/>
    <col min="4358" max="4358" width="5.2" style="393" customWidth="1"/>
    <col min="4359" max="4359" width="52.2" style="393" customWidth="1"/>
    <col min="4360" max="4360" width="8.5" style="393" customWidth="1"/>
    <col min="4361" max="4361" width="12.7" style="393" customWidth="1"/>
    <col min="4362" max="4362" width="11.2" style="393" customWidth="1"/>
    <col min="4363" max="4363" width="13.7" style="393" customWidth="1"/>
    <col min="4364" max="4364" width="14.2" style="393" customWidth="1"/>
    <col min="4365" max="4365" width="12.7" style="393" customWidth="1"/>
    <col min="4366" max="4367" width="10.2" style="393" customWidth="1"/>
    <col min="4368" max="4368" width="10.5" style="393" customWidth="1"/>
    <col min="4369" max="4369" width="11.2" style="393" customWidth="1"/>
    <col min="4370" max="4370" width="8.2" style="393" customWidth="1"/>
    <col min="4371" max="4371" width="5.7" style="393" customWidth="1"/>
    <col min="4372" max="4372" width="10.5" style="393" customWidth="1"/>
    <col min="4373" max="4375" width="12.7" style="393" customWidth="1"/>
    <col min="4376" max="4376" width="11.7" style="393" customWidth="1"/>
    <col min="4377" max="4377" width="9.2" style="393" customWidth="1"/>
    <col min="4378" max="4378" width="7.7" style="393" customWidth="1"/>
    <col min="4379" max="4379" width="19.2" style="393" customWidth="1"/>
    <col min="4380" max="4380" width="11.7" style="393" customWidth="1"/>
    <col min="4381" max="4381" width="5.7" style="393" customWidth="1"/>
    <col min="4382" max="4382" width="6.2" style="393" customWidth="1"/>
    <col min="4383" max="4613" width="9" style="393"/>
    <col min="4614" max="4614" width="5.2" style="393" customWidth="1"/>
    <col min="4615" max="4615" width="52.2" style="393" customWidth="1"/>
    <col min="4616" max="4616" width="8.5" style="393" customWidth="1"/>
    <col min="4617" max="4617" width="12.7" style="393" customWidth="1"/>
    <col min="4618" max="4618" width="11.2" style="393" customWidth="1"/>
    <col min="4619" max="4619" width="13.7" style="393" customWidth="1"/>
    <col min="4620" max="4620" width="14.2" style="393" customWidth="1"/>
    <col min="4621" max="4621" width="12.7" style="393" customWidth="1"/>
    <col min="4622" max="4623" width="10.2" style="393" customWidth="1"/>
    <col min="4624" max="4624" width="10.5" style="393" customWidth="1"/>
    <col min="4625" max="4625" width="11.2" style="393" customWidth="1"/>
    <col min="4626" max="4626" width="8.2" style="393" customWidth="1"/>
    <col min="4627" max="4627" width="5.7" style="393" customWidth="1"/>
    <col min="4628" max="4628" width="10.5" style="393" customWidth="1"/>
    <col min="4629" max="4631" width="12.7" style="393" customWidth="1"/>
    <col min="4632" max="4632" width="11.7" style="393" customWidth="1"/>
    <col min="4633" max="4633" width="9.2" style="393" customWidth="1"/>
    <col min="4634" max="4634" width="7.7" style="393" customWidth="1"/>
    <col min="4635" max="4635" width="19.2" style="393" customWidth="1"/>
    <col min="4636" max="4636" width="11.7" style="393" customWidth="1"/>
    <col min="4637" max="4637" width="5.7" style="393" customWidth="1"/>
    <col min="4638" max="4638" width="6.2" style="393" customWidth="1"/>
    <col min="4639" max="4869" width="9" style="393"/>
    <col min="4870" max="4870" width="5.2" style="393" customWidth="1"/>
    <col min="4871" max="4871" width="52.2" style="393" customWidth="1"/>
    <col min="4872" max="4872" width="8.5" style="393" customWidth="1"/>
    <col min="4873" max="4873" width="12.7" style="393" customWidth="1"/>
    <col min="4874" max="4874" width="11.2" style="393" customWidth="1"/>
    <col min="4875" max="4875" width="13.7" style="393" customWidth="1"/>
    <col min="4876" max="4876" width="14.2" style="393" customWidth="1"/>
    <col min="4877" max="4877" width="12.7" style="393" customWidth="1"/>
    <col min="4878" max="4879" width="10.2" style="393" customWidth="1"/>
    <col min="4880" max="4880" width="10.5" style="393" customWidth="1"/>
    <col min="4881" max="4881" width="11.2" style="393" customWidth="1"/>
    <col min="4882" max="4882" width="8.2" style="393" customWidth="1"/>
    <col min="4883" max="4883" width="5.7" style="393" customWidth="1"/>
    <col min="4884" max="4884" width="10.5" style="393" customWidth="1"/>
    <col min="4885" max="4887" width="12.7" style="393" customWidth="1"/>
    <col min="4888" max="4888" width="11.7" style="393" customWidth="1"/>
    <col min="4889" max="4889" width="9.2" style="393" customWidth="1"/>
    <col min="4890" max="4890" width="7.7" style="393" customWidth="1"/>
    <col min="4891" max="4891" width="19.2" style="393" customWidth="1"/>
    <col min="4892" max="4892" width="11.7" style="393" customWidth="1"/>
    <col min="4893" max="4893" width="5.7" style="393" customWidth="1"/>
    <col min="4894" max="4894" width="6.2" style="393" customWidth="1"/>
    <col min="4895" max="5125" width="9" style="393"/>
    <col min="5126" max="5126" width="5.2" style="393" customWidth="1"/>
    <col min="5127" max="5127" width="52.2" style="393" customWidth="1"/>
    <col min="5128" max="5128" width="8.5" style="393" customWidth="1"/>
    <col min="5129" max="5129" width="12.7" style="393" customWidth="1"/>
    <col min="5130" max="5130" width="11.2" style="393" customWidth="1"/>
    <col min="5131" max="5131" width="13.7" style="393" customWidth="1"/>
    <col min="5132" max="5132" width="14.2" style="393" customWidth="1"/>
    <col min="5133" max="5133" width="12.7" style="393" customWidth="1"/>
    <col min="5134" max="5135" width="10.2" style="393" customWidth="1"/>
    <col min="5136" max="5136" width="10.5" style="393" customWidth="1"/>
    <col min="5137" max="5137" width="11.2" style="393" customWidth="1"/>
    <col min="5138" max="5138" width="8.2" style="393" customWidth="1"/>
    <col min="5139" max="5139" width="5.7" style="393" customWidth="1"/>
    <col min="5140" max="5140" width="10.5" style="393" customWidth="1"/>
    <col min="5141" max="5143" width="12.7" style="393" customWidth="1"/>
    <col min="5144" max="5144" width="11.7" style="393" customWidth="1"/>
    <col min="5145" max="5145" width="9.2" style="393" customWidth="1"/>
    <col min="5146" max="5146" width="7.7" style="393" customWidth="1"/>
    <col min="5147" max="5147" width="19.2" style="393" customWidth="1"/>
    <col min="5148" max="5148" width="11.7" style="393" customWidth="1"/>
    <col min="5149" max="5149" width="5.7" style="393" customWidth="1"/>
    <col min="5150" max="5150" width="6.2" style="393" customWidth="1"/>
    <col min="5151" max="5381" width="9" style="393"/>
    <col min="5382" max="5382" width="5.2" style="393" customWidth="1"/>
    <col min="5383" max="5383" width="52.2" style="393" customWidth="1"/>
    <col min="5384" max="5384" width="8.5" style="393" customWidth="1"/>
    <col min="5385" max="5385" width="12.7" style="393" customWidth="1"/>
    <col min="5386" max="5386" width="11.2" style="393" customWidth="1"/>
    <col min="5387" max="5387" width="13.7" style="393" customWidth="1"/>
    <col min="5388" max="5388" width="14.2" style="393" customWidth="1"/>
    <col min="5389" max="5389" width="12.7" style="393" customWidth="1"/>
    <col min="5390" max="5391" width="10.2" style="393" customWidth="1"/>
    <col min="5392" max="5392" width="10.5" style="393" customWidth="1"/>
    <col min="5393" max="5393" width="11.2" style="393" customWidth="1"/>
    <col min="5394" max="5394" width="8.2" style="393" customWidth="1"/>
    <col min="5395" max="5395" width="5.7" style="393" customWidth="1"/>
    <col min="5396" max="5396" width="10.5" style="393" customWidth="1"/>
    <col min="5397" max="5399" width="12.7" style="393" customWidth="1"/>
    <col min="5400" max="5400" width="11.7" style="393" customWidth="1"/>
    <col min="5401" max="5401" width="9.2" style="393" customWidth="1"/>
    <col min="5402" max="5402" width="7.7" style="393" customWidth="1"/>
    <col min="5403" max="5403" width="19.2" style="393" customWidth="1"/>
    <col min="5404" max="5404" width="11.7" style="393" customWidth="1"/>
    <col min="5405" max="5405" width="5.7" style="393" customWidth="1"/>
    <col min="5406" max="5406" width="6.2" style="393" customWidth="1"/>
    <col min="5407" max="5637" width="9" style="393"/>
    <col min="5638" max="5638" width="5.2" style="393" customWidth="1"/>
    <col min="5639" max="5639" width="52.2" style="393" customWidth="1"/>
    <col min="5640" max="5640" width="8.5" style="393" customWidth="1"/>
    <col min="5641" max="5641" width="12.7" style="393" customWidth="1"/>
    <col min="5642" max="5642" width="11.2" style="393" customWidth="1"/>
    <col min="5643" max="5643" width="13.7" style="393" customWidth="1"/>
    <col min="5644" max="5644" width="14.2" style="393" customWidth="1"/>
    <col min="5645" max="5645" width="12.7" style="393" customWidth="1"/>
    <col min="5646" max="5647" width="10.2" style="393" customWidth="1"/>
    <col min="5648" max="5648" width="10.5" style="393" customWidth="1"/>
    <col min="5649" max="5649" width="11.2" style="393" customWidth="1"/>
    <col min="5650" max="5650" width="8.2" style="393" customWidth="1"/>
    <col min="5651" max="5651" width="5.7" style="393" customWidth="1"/>
    <col min="5652" max="5652" width="10.5" style="393" customWidth="1"/>
    <col min="5653" max="5655" width="12.7" style="393" customWidth="1"/>
    <col min="5656" max="5656" width="11.7" style="393" customWidth="1"/>
    <col min="5657" max="5657" width="9.2" style="393" customWidth="1"/>
    <col min="5658" max="5658" width="7.7" style="393" customWidth="1"/>
    <col min="5659" max="5659" width="19.2" style="393" customWidth="1"/>
    <col min="5660" max="5660" width="11.7" style="393" customWidth="1"/>
    <col min="5661" max="5661" width="5.7" style="393" customWidth="1"/>
    <col min="5662" max="5662" width="6.2" style="393" customWidth="1"/>
    <col min="5663" max="5893" width="9" style="393"/>
    <col min="5894" max="5894" width="5.2" style="393" customWidth="1"/>
    <col min="5895" max="5895" width="52.2" style="393" customWidth="1"/>
    <col min="5896" max="5896" width="8.5" style="393" customWidth="1"/>
    <col min="5897" max="5897" width="12.7" style="393" customWidth="1"/>
    <col min="5898" max="5898" width="11.2" style="393" customWidth="1"/>
    <col min="5899" max="5899" width="13.7" style="393" customWidth="1"/>
    <col min="5900" max="5900" width="14.2" style="393" customWidth="1"/>
    <col min="5901" max="5901" width="12.7" style="393" customWidth="1"/>
    <col min="5902" max="5903" width="10.2" style="393" customWidth="1"/>
    <col min="5904" max="5904" width="10.5" style="393" customWidth="1"/>
    <col min="5905" max="5905" width="11.2" style="393" customWidth="1"/>
    <col min="5906" max="5906" width="8.2" style="393" customWidth="1"/>
    <col min="5907" max="5907" width="5.7" style="393" customWidth="1"/>
    <col min="5908" max="5908" width="10.5" style="393" customWidth="1"/>
    <col min="5909" max="5911" width="12.7" style="393" customWidth="1"/>
    <col min="5912" max="5912" width="11.7" style="393" customWidth="1"/>
    <col min="5913" max="5913" width="9.2" style="393" customWidth="1"/>
    <col min="5914" max="5914" width="7.7" style="393" customWidth="1"/>
    <col min="5915" max="5915" width="19.2" style="393" customWidth="1"/>
    <col min="5916" max="5916" width="11.7" style="393" customWidth="1"/>
    <col min="5917" max="5917" width="5.7" style="393" customWidth="1"/>
    <col min="5918" max="5918" width="6.2" style="393" customWidth="1"/>
    <col min="5919" max="6149" width="9" style="393"/>
    <col min="6150" max="6150" width="5.2" style="393" customWidth="1"/>
    <col min="6151" max="6151" width="52.2" style="393" customWidth="1"/>
    <col min="6152" max="6152" width="8.5" style="393" customWidth="1"/>
    <col min="6153" max="6153" width="12.7" style="393" customWidth="1"/>
    <col min="6154" max="6154" width="11.2" style="393" customWidth="1"/>
    <col min="6155" max="6155" width="13.7" style="393" customWidth="1"/>
    <col min="6156" max="6156" width="14.2" style="393" customWidth="1"/>
    <col min="6157" max="6157" width="12.7" style="393" customWidth="1"/>
    <col min="6158" max="6159" width="10.2" style="393" customWidth="1"/>
    <col min="6160" max="6160" width="10.5" style="393" customWidth="1"/>
    <col min="6161" max="6161" width="11.2" style="393" customWidth="1"/>
    <col min="6162" max="6162" width="8.2" style="393" customWidth="1"/>
    <col min="6163" max="6163" width="5.7" style="393" customWidth="1"/>
    <col min="6164" max="6164" width="10.5" style="393" customWidth="1"/>
    <col min="6165" max="6167" width="12.7" style="393" customWidth="1"/>
    <col min="6168" max="6168" width="11.7" style="393" customWidth="1"/>
    <col min="6169" max="6169" width="9.2" style="393" customWidth="1"/>
    <col min="6170" max="6170" width="7.7" style="393" customWidth="1"/>
    <col min="6171" max="6171" width="19.2" style="393" customWidth="1"/>
    <col min="6172" max="6172" width="11.7" style="393" customWidth="1"/>
    <col min="6173" max="6173" width="5.7" style="393" customWidth="1"/>
    <col min="6174" max="6174" width="6.2" style="393" customWidth="1"/>
    <col min="6175" max="6405" width="9" style="393"/>
    <col min="6406" max="6406" width="5.2" style="393" customWidth="1"/>
    <col min="6407" max="6407" width="52.2" style="393" customWidth="1"/>
    <col min="6408" max="6408" width="8.5" style="393" customWidth="1"/>
    <col min="6409" max="6409" width="12.7" style="393" customWidth="1"/>
    <col min="6410" max="6410" width="11.2" style="393" customWidth="1"/>
    <col min="6411" max="6411" width="13.7" style="393" customWidth="1"/>
    <col min="6412" max="6412" width="14.2" style="393" customWidth="1"/>
    <col min="6413" max="6413" width="12.7" style="393" customWidth="1"/>
    <col min="6414" max="6415" width="10.2" style="393" customWidth="1"/>
    <col min="6416" max="6416" width="10.5" style="393" customWidth="1"/>
    <col min="6417" max="6417" width="11.2" style="393" customWidth="1"/>
    <col min="6418" max="6418" width="8.2" style="393" customWidth="1"/>
    <col min="6419" max="6419" width="5.7" style="393" customWidth="1"/>
    <col min="6420" max="6420" width="10.5" style="393" customWidth="1"/>
    <col min="6421" max="6423" width="12.7" style="393" customWidth="1"/>
    <col min="6424" max="6424" width="11.7" style="393" customWidth="1"/>
    <col min="6425" max="6425" width="9.2" style="393" customWidth="1"/>
    <col min="6426" max="6426" width="7.7" style="393" customWidth="1"/>
    <col min="6427" max="6427" width="19.2" style="393" customWidth="1"/>
    <col min="6428" max="6428" width="11.7" style="393" customWidth="1"/>
    <col min="6429" max="6429" width="5.7" style="393" customWidth="1"/>
    <col min="6430" max="6430" width="6.2" style="393" customWidth="1"/>
    <col min="6431" max="6661" width="9" style="393"/>
    <col min="6662" max="6662" width="5.2" style="393" customWidth="1"/>
    <col min="6663" max="6663" width="52.2" style="393" customWidth="1"/>
    <col min="6664" max="6664" width="8.5" style="393" customWidth="1"/>
    <col min="6665" max="6665" width="12.7" style="393" customWidth="1"/>
    <col min="6666" max="6666" width="11.2" style="393" customWidth="1"/>
    <col min="6667" max="6667" width="13.7" style="393" customWidth="1"/>
    <col min="6668" max="6668" width="14.2" style="393" customWidth="1"/>
    <col min="6669" max="6669" width="12.7" style="393" customWidth="1"/>
    <col min="6670" max="6671" width="10.2" style="393" customWidth="1"/>
    <col min="6672" max="6672" width="10.5" style="393" customWidth="1"/>
    <col min="6673" max="6673" width="11.2" style="393" customWidth="1"/>
    <col min="6674" max="6674" width="8.2" style="393" customWidth="1"/>
    <col min="6675" max="6675" width="5.7" style="393" customWidth="1"/>
    <col min="6676" max="6676" width="10.5" style="393" customWidth="1"/>
    <col min="6677" max="6679" width="12.7" style="393" customWidth="1"/>
    <col min="6680" max="6680" width="11.7" style="393" customWidth="1"/>
    <col min="6681" max="6681" width="9.2" style="393" customWidth="1"/>
    <col min="6682" max="6682" width="7.7" style="393" customWidth="1"/>
    <col min="6683" max="6683" width="19.2" style="393" customWidth="1"/>
    <col min="6684" max="6684" width="11.7" style="393" customWidth="1"/>
    <col min="6685" max="6685" width="5.7" style="393" customWidth="1"/>
    <col min="6686" max="6686" width="6.2" style="393" customWidth="1"/>
    <col min="6687" max="6917" width="9" style="393"/>
    <col min="6918" max="6918" width="5.2" style="393" customWidth="1"/>
    <col min="6919" max="6919" width="52.2" style="393" customWidth="1"/>
    <col min="6920" max="6920" width="8.5" style="393" customWidth="1"/>
    <col min="6921" max="6921" width="12.7" style="393" customWidth="1"/>
    <col min="6922" max="6922" width="11.2" style="393" customWidth="1"/>
    <col min="6923" max="6923" width="13.7" style="393" customWidth="1"/>
    <col min="6924" max="6924" width="14.2" style="393" customWidth="1"/>
    <col min="6925" max="6925" width="12.7" style="393" customWidth="1"/>
    <col min="6926" max="6927" width="10.2" style="393" customWidth="1"/>
    <col min="6928" max="6928" width="10.5" style="393" customWidth="1"/>
    <col min="6929" max="6929" width="11.2" style="393" customWidth="1"/>
    <col min="6930" max="6930" width="8.2" style="393" customWidth="1"/>
    <col min="6931" max="6931" width="5.7" style="393" customWidth="1"/>
    <col min="6932" max="6932" width="10.5" style="393" customWidth="1"/>
    <col min="6933" max="6935" width="12.7" style="393" customWidth="1"/>
    <col min="6936" max="6936" width="11.7" style="393" customWidth="1"/>
    <col min="6937" max="6937" width="9.2" style="393" customWidth="1"/>
    <col min="6938" max="6938" width="7.7" style="393" customWidth="1"/>
    <col min="6939" max="6939" width="19.2" style="393" customWidth="1"/>
    <col min="6940" max="6940" width="11.7" style="393" customWidth="1"/>
    <col min="6941" max="6941" width="5.7" style="393" customWidth="1"/>
    <col min="6942" max="6942" width="6.2" style="393" customWidth="1"/>
    <col min="6943" max="7173" width="9" style="393"/>
    <col min="7174" max="7174" width="5.2" style="393" customWidth="1"/>
    <col min="7175" max="7175" width="52.2" style="393" customWidth="1"/>
    <col min="7176" max="7176" width="8.5" style="393" customWidth="1"/>
    <col min="7177" max="7177" width="12.7" style="393" customWidth="1"/>
    <col min="7178" max="7178" width="11.2" style="393" customWidth="1"/>
    <col min="7179" max="7179" width="13.7" style="393" customWidth="1"/>
    <col min="7180" max="7180" width="14.2" style="393" customWidth="1"/>
    <col min="7181" max="7181" width="12.7" style="393" customWidth="1"/>
    <col min="7182" max="7183" width="10.2" style="393" customWidth="1"/>
    <col min="7184" max="7184" width="10.5" style="393" customWidth="1"/>
    <col min="7185" max="7185" width="11.2" style="393" customWidth="1"/>
    <col min="7186" max="7186" width="8.2" style="393" customWidth="1"/>
    <col min="7187" max="7187" width="5.7" style="393" customWidth="1"/>
    <col min="7188" max="7188" width="10.5" style="393" customWidth="1"/>
    <col min="7189" max="7191" width="12.7" style="393" customWidth="1"/>
    <col min="7192" max="7192" width="11.7" style="393" customWidth="1"/>
    <col min="7193" max="7193" width="9.2" style="393" customWidth="1"/>
    <col min="7194" max="7194" width="7.7" style="393" customWidth="1"/>
    <col min="7195" max="7195" width="19.2" style="393" customWidth="1"/>
    <col min="7196" max="7196" width="11.7" style="393" customWidth="1"/>
    <col min="7197" max="7197" width="5.7" style="393" customWidth="1"/>
    <col min="7198" max="7198" width="6.2" style="393" customWidth="1"/>
    <col min="7199" max="7429" width="9" style="393"/>
    <col min="7430" max="7430" width="5.2" style="393" customWidth="1"/>
    <col min="7431" max="7431" width="52.2" style="393" customWidth="1"/>
    <col min="7432" max="7432" width="8.5" style="393" customWidth="1"/>
    <col min="7433" max="7433" width="12.7" style="393" customWidth="1"/>
    <col min="7434" max="7434" width="11.2" style="393" customWidth="1"/>
    <col min="7435" max="7435" width="13.7" style="393" customWidth="1"/>
    <col min="7436" max="7436" width="14.2" style="393" customWidth="1"/>
    <col min="7437" max="7437" width="12.7" style="393" customWidth="1"/>
    <col min="7438" max="7439" width="10.2" style="393" customWidth="1"/>
    <col min="7440" max="7440" width="10.5" style="393" customWidth="1"/>
    <col min="7441" max="7441" width="11.2" style="393" customWidth="1"/>
    <col min="7442" max="7442" width="8.2" style="393" customWidth="1"/>
    <col min="7443" max="7443" width="5.7" style="393" customWidth="1"/>
    <col min="7444" max="7444" width="10.5" style="393" customWidth="1"/>
    <col min="7445" max="7447" width="12.7" style="393" customWidth="1"/>
    <col min="7448" max="7448" width="11.7" style="393" customWidth="1"/>
    <col min="7449" max="7449" width="9.2" style="393" customWidth="1"/>
    <col min="7450" max="7450" width="7.7" style="393" customWidth="1"/>
    <col min="7451" max="7451" width="19.2" style="393" customWidth="1"/>
    <col min="7452" max="7452" width="11.7" style="393" customWidth="1"/>
    <col min="7453" max="7453" width="5.7" style="393" customWidth="1"/>
    <col min="7454" max="7454" width="6.2" style="393" customWidth="1"/>
    <col min="7455" max="7685" width="9" style="393"/>
    <col min="7686" max="7686" width="5.2" style="393" customWidth="1"/>
    <col min="7687" max="7687" width="52.2" style="393" customWidth="1"/>
    <col min="7688" max="7688" width="8.5" style="393" customWidth="1"/>
    <col min="7689" max="7689" width="12.7" style="393" customWidth="1"/>
    <col min="7690" max="7690" width="11.2" style="393" customWidth="1"/>
    <col min="7691" max="7691" width="13.7" style="393" customWidth="1"/>
    <col min="7692" max="7692" width="14.2" style="393" customWidth="1"/>
    <col min="7693" max="7693" width="12.7" style="393" customWidth="1"/>
    <col min="7694" max="7695" width="10.2" style="393" customWidth="1"/>
    <col min="7696" max="7696" width="10.5" style="393" customWidth="1"/>
    <col min="7697" max="7697" width="11.2" style="393" customWidth="1"/>
    <col min="7698" max="7698" width="8.2" style="393" customWidth="1"/>
    <col min="7699" max="7699" width="5.7" style="393" customWidth="1"/>
    <col min="7700" max="7700" width="10.5" style="393" customWidth="1"/>
    <col min="7701" max="7703" width="12.7" style="393" customWidth="1"/>
    <col min="7704" max="7704" width="11.7" style="393" customWidth="1"/>
    <col min="7705" max="7705" width="9.2" style="393" customWidth="1"/>
    <col min="7706" max="7706" width="7.7" style="393" customWidth="1"/>
    <col min="7707" max="7707" width="19.2" style="393" customWidth="1"/>
    <col min="7708" max="7708" width="11.7" style="393" customWidth="1"/>
    <col min="7709" max="7709" width="5.7" style="393" customWidth="1"/>
    <col min="7710" max="7710" width="6.2" style="393" customWidth="1"/>
    <col min="7711" max="7941" width="9" style="393"/>
    <col min="7942" max="7942" width="5.2" style="393" customWidth="1"/>
    <col min="7943" max="7943" width="52.2" style="393" customWidth="1"/>
    <col min="7944" max="7944" width="8.5" style="393" customWidth="1"/>
    <col min="7945" max="7945" width="12.7" style="393" customWidth="1"/>
    <col min="7946" max="7946" width="11.2" style="393" customWidth="1"/>
    <col min="7947" max="7947" width="13.7" style="393" customWidth="1"/>
    <col min="7948" max="7948" width="14.2" style="393" customWidth="1"/>
    <col min="7949" max="7949" width="12.7" style="393" customWidth="1"/>
    <col min="7950" max="7951" width="10.2" style="393" customWidth="1"/>
    <col min="7952" max="7952" width="10.5" style="393" customWidth="1"/>
    <col min="7953" max="7953" width="11.2" style="393" customWidth="1"/>
    <col min="7954" max="7954" width="8.2" style="393" customWidth="1"/>
    <col min="7955" max="7955" width="5.7" style="393" customWidth="1"/>
    <col min="7956" max="7956" width="10.5" style="393" customWidth="1"/>
    <col min="7957" max="7959" width="12.7" style="393" customWidth="1"/>
    <col min="7960" max="7960" width="11.7" style="393" customWidth="1"/>
    <col min="7961" max="7961" width="9.2" style="393" customWidth="1"/>
    <col min="7962" max="7962" width="7.7" style="393" customWidth="1"/>
    <col min="7963" max="7963" width="19.2" style="393" customWidth="1"/>
    <col min="7964" max="7964" width="11.7" style="393" customWidth="1"/>
    <col min="7965" max="7965" width="5.7" style="393" customWidth="1"/>
    <col min="7966" max="7966" width="6.2" style="393" customWidth="1"/>
    <col min="7967" max="8197" width="9" style="393"/>
    <col min="8198" max="8198" width="5.2" style="393" customWidth="1"/>
    <col min="8199" max="8199" width="52.2" style="393" customWidth="1"/>
    <col min="8200" max="8200" width="8.5" style="393" customWidth="1"/>
    <col min="8201" max="8201" width="12.7" style="393" customWidth="1"/>
    <col min="8202" max="8202" width="11.2" style="393" customWidth="1"/>
    <col min="8203" max="8203" width="13.7" style="393" customWidth="1"/>
    <col min="8204" max="8204" width="14.2" style="393" customWidth="1"/>
    <col min="8205" max="8205" width="12.7" style="393" customWidth="1"/>
    <col min="8206" max="8207" width="10.2" style="393" customWidth="1"/>
    <col min="8208" max="8208" width="10.5" style="393" customWidth="1"/>
    <col min="8209" max="8209" width="11.2" style="393" customWidth="1"/>
    <col min="8210" max="8210" width="8.2" style="393" customWidth="1"/>
    <col min="8211" max="8211" width="5.7" style="393" customWidth="1"/>
    <col min="8212" max="8212" width="10.5" style="393" customWidth="1"/>
    <col min="8213" max="8215" width="12.7" style="393" customWidth="1"/>
    <col min="8216" max="8216" width="11.7" style="393" customWidth="1"/>
    <col min="8217" max="8217" width="9.2" style="393" customWidth="1"/>
    <col min="8218" max="8218" width="7.7" style="393" customWidth="1"/>
    <col min="8219" max="8219" width="19.2" style="393" customWidth="1"/>
    <col min="8220" max="8220" width="11.7" style="393" customWidth="1"/>
    <col min="8221" max="8221" width="5.7" style="393" customWidth="1"/>
    <col min="8222" max="8222" width="6.2" style="393" customWidth="1"/>
    <col min="8223" max="8453" width="9" style="393"/>
    <col min="8454" max="8454" width="5.2" style="393" customWidth="1"/>
    <col min="8455" max="8455" width="52.2" style="393" customWidth="1"/>
    <col min="8456" max="8456" width="8.5" style="393" customWidth="1"/>
    <col min="8457" max="8457" width="12.7" style="393" customWidth="1"/>
    <col min="8458" max="8458" width="11.2" style="393" customWidth="1"/>
    <col min="8459" max="8459" width="13.7" style="393" customWidth="1"/>
    <col min="8460" max="8460" width="14.2" style="393" customWidth="1"/>
    <col min="8461" max="8461" width="12.7" style="393" customWidth="1"/>
    <col min="8462" max="8463" width="10.2" style="393" customWidth="1"/>
    <col min="8464" max="8464" width="10.5" style="393" customWidth="1"/>
    <col min="8465" max="8465" width="11.2" style="393" customWidth="1"/>
    <col min="8466" max="8466" width="8.2" style="393" customWidth="1"/>
    <col min="8467" max="8467" width="5.7" style="393" customWidth="1"/>
    <col min="8468" max="8468" width="10.5" style="393" customWidth="1"/>
    <col min="8469" max="8471" width="12.7" style="393" customWidth="1"/>
    <col min="8472" max="8472" width="11.7" style="393" customWidth="1"/>
    <col min="8473" max="8473" width="9.2" style="393" customWidth="1"/>
    <col min="8474" max="8474" width="7.7" style="393" customWidth="1"/>
    <col min="8475" max="8475" width="19.2" style="393" customWidth="1"/>
    <col min="8476" max="8476" width="11.7" style="393" customWidth="1"/>
    <col min="8477" max="8477" width="5.7" style="393" customWidth="1"/>
    <col min="8478" max="8478" width="6.2" style="393" customWidth="1"/>
    <col min="8479" max="8709" width="9" style="393"/>
    <col min="8710" max="8710" width="5.2" style="393" customWidth="1"/>
    <col min="8711" max="8711" width="52.2" style="393" customWidth="1"/>
    <col min="8712" max="8712" width="8.5" style="393" customWidth="1"/>
    <col min="8713" max="8713" width="12.7" style="393" customWidth="1"/>
    <col min="8714" max="8714" width="11.2" style="393" customWidth="1"/>
    <col min="8715" max="8715" width="13.7" style="393" customWidth="1"/>
    <col min="8716" max="8716" width="14.2" style="393" customWidth="1"/>
    <col min="8717" max="8717" width="12.7" style="393" customWidth="1"/>
    <col min="8718" max="8719" width="10.2" style="393" customWidth="1"/>
    <col min="8720" max="8720" width="10.5" style="393" customWidth="1"/>
    <col min="8721" max="8721" width="11.2" style="393" customWidth="1"/>
    <col min="8722" max="8722" width="8.2" style="393" customWidth="1"/>
    <col min="8723" max="8723" width="5.7" style="393" customWidth="1"/>
    <col min="8724" max="8724" width="10.5" style="393" customWidth="1"/>
    <col min="8725" max="8727" width="12.7" style="393" customWidth="1"/>
    <col min="8728" max="8728" width="11.7" style="393" customWidth="1"/>
    <col min="8729" max="8729" width="9.2" style="393" customWidth="1"/>
    <col min="8730" max="8730" width="7.7" style="393" customWidth="1"/>
    <col min="8731" max="8731" width="19.2" style="393" customWidth="1"/>
    <col min="8732" max="8732" width="11.7" style="393" customWidth="1"/>
    <col min="8733" max="8733" width="5.7" style="393" customWidth="1"/>
    <col min="8734" max="8734" width="6.2" style="393" customWidth="1"/>
    <col min="8735" max="8965" width="9" style="393"/>
    <col min="8966" max="8966" width="5.2" style="393" customWidth="1"/>
    <col min="8967" max="8967" width="52.2" style="393" customWidth="1"/>
    <col min="8968" max="8968" width="8.5" style="393" customWidth="1"/>
    <col min="8969" max="8969" width="12.7" style="393" customWidth="1"/>
    <col min="8970" max="8970" width="11.2" style="393" customWidth="1"/>
    <col min="8971" max="8971" width="13.7" style="393" customWidth="1"/>
    <col min="8972" max="8972" width="14.2" style="393" customWidth="1"/>
    <col min="8973" max="8973" width="12.7" style="393" customWidth="1"/>
    <col min="8974" max="8975" width="10.2" style="393" customWidth="1"/>
    <col min="8976" max="8976" width="10.5" style="393" customWidth="1"/>
    <col min="8977" max="8977" width="11.2" style="393" customWidth="1"/>
    <col min="8978" max="8978" width="8.2" style="393" customWidth="1"/>
    <col min="8979" max="8979" width="5.7" style="393" customWidth="1"/>
    <col min="8980" max="8980" width="10.5" style="393" customWidth="1"/>
    <col min="8981" max="8983" width="12.7" style="393" customWidth="1"/>
    <col min="8984" max="8984" width="11.7" style="393" customWidth="1"/>
    <col min="8985" max="8985" width="9.2" style="393" customWidth="1"/>
    <col min="8986" max="8986" width="7.7" style="393" customWidth="1"/>
    <col min="8987" max="8987" width="19.2" style="393" customWidth="1"/>
    <col min="8988" max="8988" width="11.7" style="393" customWidth="1"/>
    <col min="8989" max="8989" width="5.7" style="393" customWidth="1"/>
    <col min="8990" max="8990" width="6.2" style="393" customWidth="1"/>
    <col min="8991" max="9221" width="9" style="393"/>
    <col min="9222" max="9222" width="5.2" style="393" customWidth="1"/>
    <col min="9223" max="9223" width="52.2" style="393" customWidth="1"/>
    <col min="9224" max="9224" width="8.5" style="393" customWidth="1"/>
    <col min="9225" max="9225" width="12.7" style="393" customWidth="1"/>
    <col min="9226" max="9226" width="11.2" style="393" customWidth="1"/>
    <col min="9227" max="9227" width="13.7" style="393" customWidth="1"/>
    <col min="9228" max="9228" width="14.2" style="393" customWidth="1"/>
    <col min="9229" max="9229" width="12.7" style="393" customWidth="1"/>
    <col min="9230" max="9231" width="10.2" style="393" customWidth="1"/>
    <col min="9232" max="9232" width="10.5" style="393" customWidth="1"/>
    <col min="9233" max="9233" width="11.2" style="393" customWidth="1"/>
    <col min="9234" max="9234" width="8.2" style="393" customWidth="1"/>
    <col min="9235" max="9235" width="5.7" style="393" customWidth="1"/>
    <col min="9236" max="9236" width="10.5" style="393" customWidth="1"/>
    <col min="9237" max="9239" width="12.7" style="393" customWidth="1"/>
    <col min="9240" max="9240" width="11.7" style="393" customWidth="1"/>
    <col min="9241" max="9241" width="9.2" style="393" customWidth="1"/>
    <col min="9242" max="9242" width="7.7" style="393" customWidth="1"/>
    <col min="9243" max="9243" width="19.2" style="393" customWidth="1"/>
    <col min="9244" max="9244" width="11.7" style="393" customWidth="1"/>
    <col min="9245" max="9245" width="5.7" style="393" customWidth="1"/>
    <col min="9246" max="9246" width="6.2" style="393" customWidth="1"/>
    <col min="9247" max="9477" width="9" style="393"/>
    <col min="9478" max="9478" width="5.2" style="393" customWidth="1"/>
    <col min="9479" max="9479" width="52.2" style="393" customWidth="1"/>
    <col min="9480" max="9480" width="8.5" style="393" customWidth="1"/>
    <col min="9481" max="9481" width="12.7" style="393" customWidth="1"/>
    <col min="9482" max="9482" width="11.2" style="393" customWidth="1"/>
    <col min="9483" max="9483" width="13.7" style="393" customWidth="1"/>
    <col min="9484" max="9484" width="14.2" style="393" customWidth="1"/>
    <col min="9485" max="9485" width="12.7" style="393" customWidth="1"/>
    <col min="9486" max="9487" width="10.2" style="393" customWidth="1"/>
    <col min="9488" max="9488" width="10.5" style="393" customWidth="1"/>
    <col min="9489" max="9489" width="11.2" style="393" customWidth="1"/>
    <col min="9490" max="9490" width="8.2" style="393" customWidth="1"/>
    <col min="9491" max="9491" width="5.7" style="393" customWidth="1"/>
    <col min="9492" max="9492" width="10.5" style="393" customWidth="1"/>
    <col min="9493" max="9495" width="12.7" style="393" customWidth="1"/>
    <col min="9496" max="9496" width="11.7" style="393" customWidth="1"/>
    <col min="9497" max="9497" width="9.2" style="393" customWidth="1"/>
    <col min="9498" max="9498" width="7.7" style="393" customWidth="1"/>
    <col min="9499" max="9499" width="19.2" style="393" customWidth="1"/>
    <col min="9500" max="9500" width="11.7" style="393" customWidth="1"/>
    <col min="9501" max="9501" width="5.7" style="393" customWidth="1"/>
    <col min="9502" max="9502" width="6.2" style="393" customWidth="1"/>
    <col min="9503" max="9733" width="9" style="393"/>
    <col min="9734" max="9734" width="5.2" style="393" customWidth="1"/>
    <col min="9735" max="9735" width="52.2" style="393" customWidth="1"/>
    <col min="9736" max="9736" width="8.5" style="393" customWidth="1"/>
    <col min="9737" max="9737" width="12.7" style="393" customWidth="1"/>
    <col min="9738" max="9738" width="11.2" style="393" customWidth="1"/>
    <col min="9739" max="9739" width="13.7" style="393" customWidth="1"/>
    <col min="9740" max="9740" width="14.2" style="393" customWidth="1"/>
    <col min="9741" max="9741" width="12.7" style="393" customWidth="1"/>
    <col min="9742" max="9743" width="10.2" style="393" customWidth="1"/>
    <col min="9744" max="9744" width="10.5" style="393" customWidth="1"/>
    <col min="9745" max="9745" width="11.2" style="393" customWidth="1"/>
    <col min="9746" max="9746" width="8.2" style="393" customWidth="1"/>
    <col min="9747" max="9747" width="5.7" style="393" customWidth="1"/>
    <col min="9748" max="9748" width="10.5" style="393" customWidth="1"/>
    <col min="9749" max="9751" width="12.7" style="393" customWidth="1"/>
    <col min="9752" max="9752" width="11.7" style="393" customWidth="1"/>
    <col min="9753" max="9753" width="9.2" style="393" customWidth="1"/>
    <col min="9754" max="9754" width="7.7" style="393" customWidth="1"/>
    <col min="9755" max="9755" width="19.2" style="393" customWidth="1"/>
    <col min="9756" max="9756" width="11.7" style="393" customWidth="1"/>
    <col min="9757" max="9757" width="5.7" style="393" customWidth="1"/>
    <col min="9758" max="9758" width="6.2" style="393" customWidth="1"/>
    <col min="9759" max="9989" width="9" style="393"/>
    <col min="9990" max="9990" width="5.2" style="393" customWidth="1"/>
    <col min="9991" max="9991" width="52.2" style="393" customWidth="1"/>
    <col min="9992" max="9992" width="8.5" style="393" customWidth="1"/>
    <col min="9993" max="9993" width="12.7" style="393" customWidth="1"/>
    <col min="9994" max="9994" width="11.2" style="393" customWidth="1"/>
    <col min="9995" max="9995" width="13.7" style="393" customWidth="1"/>
    <col min="9996" max="9996" width="14.2" style="393" customWidth="1"/>
    <col min="9997" max="9997" width="12.7" style="393" customWidth="1"/>
    <col min="9998" max="9999" width="10.2" style="393" customWidth="1"/>
    <col min="10000" max="10000" width="10.5" style="393" customWidth="1"/>
    <col min="10001" max="10001" width="11.2" style="393" customWidth="1"/>
    <col min="10002" max="10002" width="8.2" style="393" customWidth="1"/>
    <col min="10003" max="10003" width="5.7" style="393" customWidth="1"/>
    <col min="10004" max="10004" width="10.5" style="393" customWidth="1"/>
    <col min="10005" max="10007" width="12.7" style="393" customWidth="1"/>
    <col min="10008" max="10008" width="11.7" style="393" customWidth="1"/>
    <col min="10009" max="10009" width="9.2" style="393" customWidth="1"/>
    <col min="10010" max="10010" width="7.7" style="393" customWidth="1"/>
    <col min="10011" max="10011" width="19.2" style="393" customWidth="1"/>
    <col min="10012" max="10012" width="11.7" style="393" customWidth="1"/>
    <col min="10013" max="10013" width="5.7" style="393" customWidth="1"/>
    <col min="10014" max="10014" width="6.2" style="393" customWidth="1"/>
    <col min="10015" max="10245" width="9" style="393"/>
    <col min="10246" max="10246" width="5.2" style="393" customWidth="1"/>
    <col min="10247" max="10247" width="52.2" style="393" customWidth="1"/>
    <col min="10248" max="10248" width="8.5" style="393" customWidth="1"/>
    <col min="10249" max="10249" width="12.7" style="393" customWidth="1"/>
    <col min="10250" max="10250" width="11.2" style="393" customWidth="1"/>
    <col min="10251" max="10251" width="13.7" style="393" customWidth="1"/>
    <col min="10252" max="10252" width="14.2" style="393" customWidth="1"/>
    <col min="10253" max="10253" width="12.7" style="393" customWidth="1"/>
    <col min="10254" max="10255" width="10.2" style="393" customWidth="1"/>
    <col min="10256" max="10256" width="10.5" style="393" customWidth="1"/>
    <col min="10257" max="10257" width="11.2" style="393" customWidth="1"/>
    <col min="10258" max="10258" width="8.2" style="393" customWidth="1"/>
    <col min="10259" max="10259" width="5.7" style="393" customWidth="1"/>
    <col min="10260" max="10260" width="10.5" style="393" customWidth="1"/>
    <col min="10261" max="10263" width="12.7" style="393" customWidth="1"/>
    <col min="10264" max="10264" width="11.7" style="393" customWidth="1"/>
    <col min="10265" max="10265" width="9.2" style="393" customWidth="1"/>
    <col min="10266" max="10266" width="7.7" style="393" customWidth="1"/>
    <col min="10267" max="10267" width="19.2" style="393" customWidth="1"/>
    <col min="10268" max="10268" width="11.7" style="393" customWidth="1"/>
    <col min="10269" max="10269" width="5.7" style="393" customWidth="1"/>
    <col min="10270" max="10270" width="6.2" style="393" customWidth="1"/>
    <col min="10271" max="10501" width="9" style="393"/>
    <col min="10502" max="10502" width="5.2" style="393" customWidth="1"/>
    <col min="10503" max="10503" width="52.2" style="393" customWidth="1"/>
    <col min="10504" max="10504" width="8.5" style="393" customWidth="1"/>
    <col min="10505" max="10505" width="12.7" style="393" customWidth="1"/>
    <col min="10506" max="10506" width="11.2" style="393" customWidth="1"/>
    <col min="10507" max="10507" width="13.7" style="393" customWidth="1"/>
    <col min="10508" max="10508" width="14.2" style="393" customWidth="1"/>
    <col min="10509" max="10509" width="12.7" style="393" customWidth="1"/>
    <col min="10510" max="10511" width="10.2" style="393" customWidth="1"/>
    <col min="10512" max="10512" width="10.5" style="393" customWidth="1"/>
    <col min="10513" max="10513" width="11.2" style="393" customWidth="1"/>
    <col min="10514" max="10514" width="8.2" style="393" customWidth="1"/>
    <col min="10515" max="10515" width="5.7" style="393" customWidth="1"/>
    <col min="10516" max="10516" width="10.5" style="393" customWidth="1"/>
    <col min="10517" max="10519" width="12.7" style="393" customWidth="1"/>
    <col min="10520" max="10520" width="11.7" style="393" customWidth="1"/>
    <col min="10521" max="10521" width="9.2" style="393" customWidth="1"/>
    <col min="10522" max="10522" width="7.7" style="393" customWidth="1"/>
    <col min="10523" max="10523" width="19.2" style="393" customWidth="1"/>
    <col min="10524" max="10524" width="11.7" style="393" customWidth="1"/>
    <col min="10525" max="10525" width="5.7" style="393" customWidth="1"/>
    <col min="10526" max="10526" width="6.2" style="393" customWidth="1"/>
    <col min="10527" max="10757" width="9" style="393"/>
    <col min="10758" max="10758" width="5.2" style="393" customWidth="1"/>
    <col min="10759" max="10759" width="52.2" style="393" customWidth="1"/>
    <col min="10760" max="10760" width="8.5" style="393" customWidth="1"/>
    <col min="10761" max="10761" width="12.7" style="393" customWidth="1"/>
    <col min="10762" max="10762" width="11.2" style="393" customWidth="1"/>
    <col min="10763" max="10763" width="13.7" style="393" customWidth="1"/>
    <col min="10764" max="10764" width="14.2" style="393" customWidth="1"/>
    <col min="10765" max="10765" width="12.7" style="393" customWidth="1"/>
    <col min="10766" max="10767" width="10.2" style="393" customWidth="1"/>
    <col min="10768" max="10768" width="10.5" style="393" customWidth="1"/>
    <col min="10769" max="10769" width="11.2" style="393" customWidth="1"/>
    <col min="10770" max="10770" width="8.2" style="393" customWidth="1"/>
    <col min="10771" max="10771" width="5.7" style="393" customWidth="1"/>
    <col min="10772" max="10772" width="10.5" style="393" customWidth="1"/>
    <col min="10773" max="10775" width="12.7" style="393" customWidth="1"/>
    <col min="10776" max="10776" width="11.7" style="393" customWidth="1"/>
    <col min="10777" max="10777" width="9.2" style="393" customWidth="1"/>
    <col min="10778" max="10778" width="7.7" style="393" customWidth="1"/>
    <col min="10779" max="10779" width="19.2" style="393" customWidth="1"/>
    <col min="10780" max="10780" width="11.7" style="393" customWidth="1"/>
    <col min="10781" max="10781" width="5.7" style="393" customWidth="1"/>
    <col min="10782" max="10782" width="6.2" style="393" customWidth="1"/>
    <col min="10783" max="11013" width="9" style="393"/>
    <col min="11014" max="11014" width="5.2" style="393" customWidth="1"/>
    <col min="11015" max="11015" width="52.2" style="393" customWidth="1"/>
    <col min="11016" max="11016" width="8.5" style="393" customWidth="1"/>
    <col min="11017" max="11017" width="12.7" style="393" customWidth="1"/>
    <col min="11018" max="11018" width="11.2" style="393" customWidth="1"/>
    <col min="11019" max="11019" width="13.7" style="393" customWidth="1"/>
    <col min="11020" max="11020" width="14.2" style="393" customWidth="1"/>
    <col min="11021" max="11021" width="12.7" style="393" customWidth="1"/>
    <col min="11022" max="11023" width="10.2" style="393" customWidth="1"/>
    <col min="11024" max="11024" width="10.5" style="393" customWidth="1"/>
    <col min="11025" max="11025" width="11.2" style="393" customWidth="1"/>
    <col min="11026" max="11026" width="8.2" style="393" customWidth="1"/>
    <col min="11027" max="11027" width="5.7" style="393" customWidth="1"/>
    <col min="11028" max="11028" width="10.5" style="393" customWidth="1"/>
    <col min="11029" max="11031" width="12.7" style="393" customWidth="1"/>
    <col min="11032" max="11032" width="11.7" style="393" customWidth="1"/>
    <col min="11033" max="11033" width="9.2" style="393" customWidth="1"/>
    <col min="11034" max="11034" width="7.7" style="393" customWidth="1"/>
    <col min="11035" max="11035" width="19.2" style="393" customWidth="1"/>
    <col min="11036" max="11036" width="11.7" style="393" customWidth="1"/>
    <col min="11037" max="11037" width="5.7" style="393" customWidth="1"/>
    <col min="11038" max="11038" width="6.2" style="393" customWidth="1"/>
    <col min="11039" max="11269" width="9" style="393"/>
    <col min="11270" max="11270" width="5.2" style="393" customWidth="1"/>
    <col min="11271" max="11271" width="52.2" style="393" customWidth="1"/>
    <col min="11272" max="11272" width="8.5" style="393" customWidth="1"/>
    <col min="11273" max="11273" width="12.7" style="393" customWidth="1"/>
    <col min="11274" max="11274" width="11.2" style="393" customWidth="1"/>
    <col min="11275" max="11275" width="13.7" style="393" customWidth="1"/>
    <col min="11276" max="11276" width="14.2" style="393" customWidth="1"/>
    <col min="11277" max="11277" width="12.7" style="393" customWidth="1"/>
    <col min="11278" max="11279" width="10.2" style="393" customWidth="1"/>
    <col min="11280" max="11280" width="10.5" style="393" customWidth="1"/>
    <col min="11281" max="11281" width="11.2" style="393" customWidth="1"/>
    <col min="11282" max="11282" width="8.2" style="393" customWidth="1"/>
    <col min="11283" max="11283" width="5.7" style="393" customWidth="1"/>
    <col min="11284" max="11284" width="10.5" style="393" customWidth="1"/>
    <col min="11285" max="11287" width="12.7" style="393" customWidth="1"/>
    <col min="11288" max="11288" width="11.7" style="393" customWidth="1"/>
    <col min="11289" max="11289" width="9.2" style="393" customWidth="1"/>
    <col min="11290" max="11290" width="7.7" style="393" customWidth="1"/>
    <col min="11291" max="11291" width="19.2" style="393" customWidth="1"/>
    <col min="11292" max="11292" width="11.7" style="393" customWidth="1"/>
    <col min="11293" max="11293" width="5.7" style="393" customWidth="1"/>
    <col min="11294" max="11294" width="6.2" style="393" customWidth="1"/>
    <col min="11295" max="11525" width="9" style="393"/>
    <col min="11526" max="11526" width="5.2" style="393" customWidth="1"/>
    <col min="11527" max="11527" width="52.2" style="393" customWidth="1"/>
    <col min="11528" max="11528" width="8.5" style="393" customWidth="1"/>
    <col min="11529" max="11529" width="12.7" style="393" customWidth="1"/>
    <col min="11530" max="11530" width="11.2" style="393" customWidth="1"/>
    <col min="11531" max="11531" width="13.7" style="393" customWidth="1"/>
    <col min="11532" max="11532" width="14.2" style="393" customWidth="1"/>
    <col min="11533" max="11533" width="12.7" style="393" customWidth="1"/>
    <col min="11534" max="11535" width="10.2" style="393" customWidth="1"/>
    <col min="11536" max="11536" width="10.5" style="393" customWidth="1"/>
    <col min="11537" max="11537" width="11.2" style="393" customWidth="1"/>
    <col min="11538" max="11538" width="8.2" style="393" customWidth="1"/>
    <col min="11539" max="11539" width="5.7" style="393" customWidth="1"/>
    <col min="11540" max="11540" width="10.5" style="393" customWidth="1"/>
    <col min="11541" max="11543" width="12.7" style="393" customWidth="1"/>
    <col min="11544" max="11544" width="11.7" style="393" customWidth="1"/>
    <col min="11545" max="11545" width="9.2" style="393" customWidth="1"/>
    <col min="11546" max="11546" width="7.7" style="393" customWidth="1"/>
    <col min="11547" max="11547" width="19.2" style="393" customWidth="1"/>
    <col min="11548" max="11548" width="11.7" style="393" customWidth="1"/>
    <col min="11549" max="11549" width="5.7" style="393" customWidth="1"/>
    <col min="11550" max="11550" width="6.2" style="393" customWidth="1"/>
    <col min="11551" max="11781" width="9" style="393"/>
    <col min="11782" max="11782" width="5.2" style="393" customWidth="1"/>
    <col min="11783" max="11783" width="52.2" style="393" customWidth="1"/>
    <col min="11784" max="11784" width="8.5" style="393" customWidth="1"/>
    <col min="11785" max="11785" width="12.7" style="393" customWidth="1"/>
    <col min="11786" max="11786" width="11.2" style="393" customWidth="1"/>
    <col min="11787" max="11787" width="13.7" style="393" customWidth="1"/>
    <col min="11788" max="11788" width="14.2" style="393" customWidth="1"/>
    <col min="11789" max="11789" width="12.7" style="393" customWidth="1"/>
    <col min="11790" max="11791" width="10.2" style="393" customWidth="1"/>
    <col min="11792" max="11792" width="10.5" style="393" customWidth="1"/>
    <col min="11793" max="11793" width="11.2" style="393" customWidth="1"/>
    <col min="11794" max="11794" width="8.2" style="393" customWidth="1"/>
    <col min="11795" max="11795" width="5.7" style="393" customWidth="1"/>
    <col min="11796" max="11796" width="10.5" style="393" customWidth="1"/>
    <col min="11797" max="11799" width="12.7" style="393" customWidth="1"/>
    <col min="11800" max="11800" width="11.7" style="393" customWidth="1"/>
    <col min="11801" max="11801" width="9.2" style="393" customWidth="1"/>
    <col min="11802" max="11802" width="7.7" style="393" customWidth="1"/>
    <col min="11803" max="11803" width="19.2" style="393" customWidth="1"/>
    <col min="11804" max="11804" width="11.7" style="393" customWidth="1"/>
    <col min="11805" max="11805" width="5.7" style="393" customWidth="1"/>
    <col min="11806" max="11806" width="6.2" style="393" customWidth="1"/>
    <col min="11807" max="12037" width="9" style="393"/>
    <col min="12038" max="12038" width="5.2" style="393" customWidth="1"/>
    <col min="12039" max="12039" width="52.2" style="393" customWidth="1"/>
    <col min="12040" max="12040" width="8.5" style="393" customWidth="1"/>
    <col min="12041" max="12041" width="12.7" style="393" customWidth="1"/>
    <col min="12042" max="12042" width="11.2" style="393" customWidth="1"/>
    <col min="12043" max="12043" width="13.7" style="393" customWidth="1"/>
    <col min="12044" max="12044" width="14.2" style="393" customWidth="1"/>
    <col min="12045" max="12045" width="12.7" style="393" customWidth="1"/>
    <col min="12046" max="12047" width="10.2" style="393" customWidth="1"/>
    <col min="12048" max="12048" width="10.5" style="393" customWidth="1"/>
    <col min="12049" max="12049" width="11.2" style="393" customWidth="1"/>
    <col min="12050" max="12050" width="8.2" style="393" customWidth="1"/>
    <col min="12051" max="12051" width="5.7" style="393" customWidth="1"/>
    <col min="12052" max="12052" width="10.5" style="393" customWidth="1"/>
    <col min="12053" max="12055" width="12.7" style="393" customWidth="1"/>
    <col min="12056" max="12056" width="11.7" style="393" customWidth="1"/>
    <col min="12057" max="12057" width="9.2" style="393" customWidth="1"/>
    <col min="12058" max="12058" width="7.7" style="393" customWidth="1"/>
    <col min="12059" max="12059" width="19.2" style="393" customWidth="1"/>
    <col min="12060" max="12060" width="11.7" style="393" customWidth="1"/>
    <col min="12061" max="12061" width="5.7" style="393" customWidth="1"/>
    <col min="12062" max="12062" width="6.2" style="393" customWidth="1"/>
    <col min="12063" max="12293" width="9" style="393"/>
    <col min="12294" max="12294" width="5.2" style="393" customWidth="1"/>
    <col min="12295" max="12295" width="52.2" style="393" customWidth="1"/>
    <col min="12296" max="12296" width="8.5" style="393" customWidth="1"/>
    <col min="12297" max="12297" width="12.7" style="393" customWidth="1"/>
    <col min="12298" max="12298" width="11.2" style="393" customWidth="1"/>
    <col min="12299" max="12299" width="13.7" style="393" customWidth="1"/>
    <col min="12300" max="12300" width="14.2" style="393" customWidth="1"/>
    <col min="12301" max="12301" width="12.7" style="393" customWidth="1"/>
    <col min="12302" max="12303" width="10.2" style="393" customWidth="1"/>
    <col min="12304" max="12304" width="10.5" style="393" customWidth="1"/>
    <col min="12305" max="12305" width="11.2" style="393" customWidth="1"/>
    <col min="12306" max="12306" width="8.2" style="393" customWidth="1"/>
    <col min="12307" max="12307" width="5.7" style="393" customWidth="1"/>
    <col min="12308" max="12308" width="10.5" style="393" customWidth="1"/>
    <col min="12309" max="12311" width="12.7" style="393" customWidth="1"/>
    <col min="12312" max="12312" width="11.7" style="393" customWidth="1"/>
    <col min="12313" max="12313" width="9.2" style="393" customWidth="1"/>
    <col min="12314" max="12314" width="7.7" style="393" customWidth="1"/>
    <col min="12315" max="12315" width="19.2" style="393" customWidth="1"/>
    <col min="12316" max="12316" width="11.7" style="393" customWidth="1"/>
    <col min="12317" max="12317" width="5.7" style="393" customWidth="1"/>
    <col min="12318" max="12318" width="6.2" style="393" customWidth="1"/>
    <col min="12319" max="12549" width="9" style="393"/>
    <col min="12550" max="12550" width="5.2" style="393" customWidth="1"/>
    <col min="12551" max="12551" width="52.2" style="393" customWidth="1"/>
    <col min="12552" max="12552" width="8.5" style="393" customWidth="1"/>
    <col min="12553" max="12553" width="12.7" style="393" customWidth="1"/>
    <col min="12554" max="12554" width="11.2" style="393" customWidth="1"/>
    <col min="12555" max="12555" width="13.7" style="393" customWidth="1"/>
    <col min="12556" max="12556" width="14.2" style="393" customWidth="1"/>
    <col min="12557" max="12557" width="12.7" style="393" customWidth="1"/>
    <col min="12558" max="12559" width="10.2" style="393" customWidth="1"/>
    <col min="12560" max="12560" width="10.5" style="393" customWidth="1"/>
    <col min="12561" max="12561" width="11.2" style="393" customWidth="1"/>
    <col min="12562" max="12562" width="8.2" style="393" customWidth="1"/>
    <col min="12563" max="12563" width="5.7" style="393" customWidth="1"/>
    <col min="12564" max="12564" width="10.5" style="393" customWidth="1"/>
    <col min="12565" max="12567" width="12.7" style="393" customWidth="1"/>
    <col min="12568" max="12568" width="11.7" style="393" customWidth="1"/>
    <col min="12569" max="12569" width="9.2" style="393" customWidth="1"/>
    <col min="12570" max="12570" width="7.7" style="393" customWidth="1"/>
    <col min="12571" max="12571" width="19.2" style="393" customWidth="1"/>
    <col min="12572" max="12572" width="11.7" style="393" customWidth="1"/>
    <col min="12573" max="12573" width="5.7" style="393" customWidth="1"/>
    <col min="12574" max="12574" width="6.2" style="393" customWidth="1"/>
    <col min="12575" max="12805" width="9" style="393"/>
    <col min="12806" max="12806" width="5.2" style="393" customWidth="1"/>
    <col min="12807" max="12807" width="52.2" style="393" customWidth="1"/>
    <col min="12808" max="12808" width="8.5" style="393" customWidth="1"/>
    <col min="12809" max="12809" width="12.7" style="393" customWidth="1"/>
    <col min="12810" max="12810" width="11.2" style="393" customWidth="1"/>
    <col min="12811" max="12811" width="13.7" style="393" customWidth="1"/>
    <col min="12812" max="12812" width="14.2" style="393" customWidth="1"/>
    <col min="12813" max="12813" width="12.7" style="393" customWidth="1"/>
    <col min="12814" max="12815" width="10.2" style="393" customWidth="1"/>
    <col min="12816" max="12816" width="10.5" style="393" customWidth="1"/>
    <col min="12817" max="12817" width="11.2" style="393" customWidth="1"/>
    <col min="12818" max="12818" width="8.2" style="393" customWidth="1"/>
    <col min="12819" max="12819" width="5.7" style="393" customWidth="1"/>
    <col min="12820" max="12820" width="10.5" style="393" customWidth="1"/>
    <col min="12821" max="12823" width="12.7" style="393" customWidth="1"/>
    <col min="12824" max="12824" width="11.7" style="393" customWidth="1"/>
    <col min="12825" max="12825" width="9.2" style="393" customWidth="1"/>
    <col min="12826" max="12826" width="7.7" style="393" customWidth="1"/>
    <col min="12827" max="12827" width="19.2" style="393" customWidth="1"/>
    <col min="12828" max="12828" width="11.7" style="393" customWidth="1"/>
    <col min="12829" max="12829" width="5.7" style="393" customWidth="1"/>
    <col min="12830" max="12830" width="6.2" style="393" customWidth="1"/>
    <col min="12831" max="13061" width="9" style="393"/>
    <col min="13062" max="13062" width="5.2" style="393" customWidth="1"/>
    <col min="13063" max="13063" width="52.2" style="393" customWidth="1"/>
    <col min="13064" max="13064" width="8.5" style="393" customWidth="1"/>
    <col min="13065" max="13065" width="12.7" style="393" customWidth="1"/>
    <col min="13066" max="13066" width="11.2" style="393" customWidth="1"/>
    <col min="13067" max="13067" width="13.7" style="393" customWidth="1"/>
    <col min="13068" max="13068" width="14.2" style="393" customWidth="1"/>
    <col min="13069" max="13069" width="12.7" style="393" customWidth="1"/>
    <col min="13070" max="13071" width="10.2" style="393" customWidth="1"/>
    <col min="13072" max="13072" width="10.5" style="393" customWidth="1"/>
    <col min="13073" max="13073" width="11.2" style="393" customWidth="1"/>
    <col min="13074" max="13074" width="8.2" style="393" customWidth="1"/>
    <col min="13075" max="13075" width="5.7" style="393" customWidth="1"/>
    <col min="13076" max="13076" width="10.5" style="393" customWidth="1"/>
    <col min="13077" max="13079" width="12.7" style="393" customWidth="1"/>
    <col min="13080" max="13080" width="11.7" style="393" customWidth="1"/>
    <col min="13081" max="13081" width="9.2" style="393" customWidth="1"/>
    <col min="13082" max="13082" width="7.7" style="393" customWidth="1"/>
    <col min="13083" max="13083" width="19.2" style="393" customWidth="1"/>
    <col min="13084" max="13084" width="11.7" style="393" customWidth="1"/>
    <col min="13085" max="13085" width="5.7" style="393" customWidth="1"/>
    <col min="13086" max="13086" width="6.2" style="393" customWidth="1"/>
    <col min="13087" max="13317" width="9" style="393"/>
    <col min="13318" max="13318" width="5.2" style="393" customWidth="1"/>
    <col min="13319" max="13319" width="52.2" style="393" customWidth="1"/>
    <col min="13320" max="13320" width="8.5" style="393" customWidth="1"/>
    <col min="13321" max="13321" width="12.7" style="393" customWidth="1"/>
    <col min="13322" max="13322" width="11.2" style="393" customWidth="1"/>
    <col min="13323" max="13323" width="13.7" style="393" customWidth="1"/>
    <col min="13324" max="13324" width="14.2" style="393" customWidth="1"/>
    <col min="13325" max="13325" width="12.7" style="393" customWidth="1"/>
    <col min="13326" max="13327" width="10.2" style="393" customWidth="1"/>
    <col min="13328" max="13328" width="10.5" style="393" customWidth="1"/>
    <col min="13329" max="13329" width="11.2" style="393" customWidth="1"/>
    <col min="13330" max="13330" width="8.2" style="393" customWidth="1"/>
    <col min="13331" max="13331" width="5.7" style="393" customWidth="1"/>
    <col min="13332" max="13332" width="10.5" style="393" customWidth="1"/>
    <col min="13333" max="13335" width="12.7" style="393" customWidth="1"/>
    <col min="13336" max="13336" width="11.7" style="393" customWidth="1"/>
    <col min="13337" max="13337" width="9.2" style="393" customWidth="1"/>
    <col min="13338" max="13338" width="7.7" style="393" customWidth="1"/>
    <col min="13339" max="13339" width="19.2" style="393" customWidth="1"/>
    <col min="13340" max="13340" width="11.7" style="393" customWidth="1"/>
    <col min="13341" max="13341" width="5.7" style="393" customWidth="1"/>
    <col min="13342" max="13342" width="6.2" style="393" customWidth="1"/>
    <col min="13343" max="13573" width="9" style="393"/>
    <col min="13574" max="13574" width="5.2" style="393" customWidth="1"/>
    <col min="13575" max="13575" width="52.2" style="393" customWidth="1"/>
    <col min="13576" max="13576" width="8.5" style="393" customWidth="1"/>
    <col min="13577" max="13577" width="12.7" style="393" customWidth="1"/>
    <col min="13578" max="13578" width="11.2" style="393" customWidth="1"/>
    <col min="13579" max="13579" width="13.7" style="393" customWidth="1"/>
    <col min="13580" max="13580" width="14.2" style="393" customWidth="1"/>
    <col min="13581" max="13581" width="12.7" style="393" customWidth="1"/>
    <col min="13582" max="13583" width="10.2" style="393" customWidth="1"/>
    <col min="13584" max="13584" width="10.5" style="393" customWidth="1"/>
    <col min="13585" max="13585" width="11.2" style="393" customWidth="1"/>
    <col min="13586" max="13586" width="8.2" style="393" customWidth="1"/>
    <col min="13587" max="13587" width="5.7" style="393" customWidth="1"/>
    <col min="13588" max="13588" width="10.5" style="393" customWidth="1"/>
    <col min="13589" max="13591" width="12.7" style="393" customWidth="1"/>
    <col min="13592" max="13592" width="11.7" style="393" customWidth="1"/>
    <col min="13593" max="13593" width="9.2" style="393" customWidth="1"/>
    <col min="13594" max="13594" width="7.7" style="393" customWidth="1"/>
    <col min="13595" max="13595" width="19.2" style="393" customWidth="1"/>
    <col min="13596" max="13596" width="11.7" style="393" customWidth="1"/>
    <col min="13597" max="13597" width="5.7" style="393" customWidth="1"/>
    <col min="13598" max="13598" width="6.2" style="393" customWidth="1"/>
    <col min="13599" max="13829" width="9" style="393"/>
    <col min="13830" max="13830" width="5.2" style="393" customWidth="1"/>
    <col min="13831" max="13831" width="52.2" style="393" customWidth="1"/>
    <col min="13832" max="13832" width="8.5" style="393" customWidth="1"/>
    <col min="13833" max="13833" width="12.7" style="393" customWidth="1"/>
    <col min="13834" max="13834" width="11.2" style="393" customWidth="1"/>
    <col min="13835" max="13835" width="13.7" style="393" customWidth="1"/>
    <col min="13836" max="13836" width="14.2" style="393" customWidth="1"/>
    <col min="13837" max="13837" width="12.7" style="393" customWidth="1"/>
    <col min="13838" max="13839" width="10.2" style="393" customWidth="1"/>
    <col min="13840" max="13840" width="10.5" style="393" customWidth="1"/>
    <col min="13841" max="13841" width="11.2" style="393" customWidth="1"/>
    <col min="13842" max="13842" width="8.2" style="393" customWidth="1"/>
    <col min="13843" max="13843" width="5.7" style="393" customWidth="1"/>
    <col min="13844" max="13844" width="10.5" style="393" customWidth="1"/>
    <col min="13845" max="13847" width="12.7" style="393" customWidth="1"/>
    <col min="13848" max="13848" width="11.7" style="393" customWidth="1"/>
    <col min="13849" max="13849" width="9.2" style="393" customWidth="1"/>
    <col min="13850" max="13850" width="7.7" style="393" customWidth="1"/>
    <col min="13851" max="13851" width="19.2" style="393" customWidth="1"/>
    <col min="13852" max="13852" width="11.7" style="393" customWidth="1"/>
    <col min="13853" max="13853" width="5.7" style="393" customWidth="1"/>
    <col min="13854" max="13854" width="6.2" style="393" customWidth="1"/>
    <col min="13855" max="14085" width="9" style="393"/>
    <col min="14086" max="14086" width="5.2" style="393" customWidth="1"/>
    <col min="14087" max="14087" width="52.2" style="393" customWidth="1"/>
    <col min="14088" max="14088" width="8.5" style="393" customWidth="1"/>
    <col min="14089" max="14089" width="12.7" style="393" customWidth="1"/>
    <col min="14090" max="14090" width="11.2" style="393" customWidth="1"/>
    <col min="14091" max="14091" width="13.7" style="393" customWidth="1"/>
    <col min="14092" max="14092" width="14.2" style="393" customWidth="1"/>
    <col min="14093" max="14093" width="12.7" style="393" customWidth="1"/>
    <col min="14094" max="14095" width="10.2" style="393" customWidth="1"/>
    <col min="14096" max="14096" width="10.5" style="393" customWidth="1"/>
    <col min="14097" max="14097" width="11.2" style="393" customWidth="1"/>
    <col min="14098" max="14098" width="8.2" style="393" customWidth="1"/>
    <col min="14099" max="14099" width="5.7" style="393" customWidth="1"/>
    <col min="14100" max="14100" width="10.5" style="393" customWidth="1"/>
    <col min="14101" max="14103" width="12.7" style="393" customWidth="1"/>
    <col min="14104" max="14104" width="11.7" style="393" customWidth="1"/>
    <col min="14105" max="14105" width="9.2" style="393" customWidth="1"/>
    <col min="14106" max="14106" width="7.7" style="393" customWidth="1"/>
    <col min="14107" max="14107" width="19.2" style="393" customWidth="1"/>
    <col min="14108" max="14108" width="11.7" style="393" customWidth="1"/>
    <col min="14109" max="14109" width="5.7" style="393" customWidth="1"/>
    <col min="14110" max="14110" width="6.2" style="393" customWidth="1"/>
    <col min="14111" max="14341" width="9" style="393"/>
    <col min="14342" max="14342" width="5.2" style="393" customWidth="1"/>
    <col min="14343" max="14343" width="52.2" style="393" customWidth="1"/>
    <col min="14344" max="14344" width="8.5" style="393" customWidth="1"/>
    <col min="14345" max="14345" width="12.7" style="393" customWidth="1"/>
    <col min="14346" max="14346" width="11.2" style="393" customWidth="1"/>
    <col min="14347" max="14347" width="13.7" style="393" customWidth="1"/>
    <col min="14348" max="14348" width="14.2" style="393" customWidth="1"/>
    <col min="14349" max="14349" width="12.7" style="393" customWidth="1"/>
    <col min="14350" max="14351" width="10.2" style="393" customWidth="1"/>
    <col min="14352" max="14352" width="10.5" style="393" customWidth="1"/>
    <col min="14353" max="14353" width="11.2" style="393" customWidth="1"/>
    <col min="14354" max="14354" width="8.2" style="393" customWidth="1"/>
    <col min="14355" max="14355" width="5.7" style="393" customWidth="1"/>
    <col min="14356" max="14356" width="10.5" style="393" customWidth="1"/>
    <col min="14357" max="14359" width="12.7" style="393" customWidth="1"/>
    <col min="14360" max="14360" width="11.7" style="393" customWidth="1"/>
    <col min="14361" max="14361" width="9.2" style="393" customWidth="1"/>
    <col min="14362" max="14362" width="7.7" style="393" customWidth="1"/>
    <col min="14363" max="14363" width="19.2" style="393" customWidth="1"/>
    <col min="14364" max="14364" width="11.7" style="393" customWidth="1"/>
    <col min="14365" max="14365" width="5.7" style="393" customWidth="1"/>
    <col min="14366" max="14366" width="6.2" style="393" customWidth="1"/>
    <col min="14367" max="14597" width="9" style="393"/>
    <col min="14598" max="14598" width="5.2" style="393" customWidth="1"/>
    <col min="14599" max="14599" width="52.2" style="393" customWidth="1"/>
    <col min="14600" max="14600" width="8.5" style="393" customWidth="1"/>
    <col min="14601" max="14601" width="12.7" style="393" customWidth="1"/>
    <col min="14602" max="14602" width="11.2" style="393" customWidth="1"/>
    <col min="14603" max="14603" width="13.7" style="393" customWidth="1"/>
    <col min="14604" max="14604" width="14.2" style="393" customWidth="1"/>
    <col min="14605" max="14605" width="12.7" style="393" customWidth="1"/>
    <col min="14606" max="14607" width="10.2" style="393" customWidth="1"/>
    <col min="14608" max="14608" width="10.5" style="393" customWidth="1"/>
    <col min="14609" max="14609" width="11.2" style="393" customWidth="1"/>
    <col min="14610" max="14610" width="8.2" style="393" customWidth="1"/>
    <col min="14611" max="14611" width="5.7" style="393" customWidth="1"/>
    <col min="14612" max="14612" width="10.5" style="393" customWidth="1"/>
    <col min="14613" max="14615" width="12.7" style="393" customWidth="1"/>
    <col min="14616" max="14616" width="11.7" style="393" customWidth="1"/>
    <col min="14617" max="14617" width="9.2" style="393" customWidth="1"/>
    <col min="14618" max="14618" width="7.7" style="393" customWidth="1"/>
    <col min="14619" max="14619" width="19.2" style="393" customWidth="1"/>
    <col min="14620" max="14620" width="11.7" style="393" customWidth="1"/>
    <col min="14621" max="14621" width="5.7" style="393" customWidth="1"/>
    <col min="14622" max="14622" width="6.2" style="393" customWidth="1"/>
    <col min="14623" max="14853" width="9" style="393"/>
    <col min="14854" max="14854" width="5.2" style="393" customWidth="1"/>
    <col min="14855" max="14855" width="52.2" style="393" customWidth="1"/>
    <col min="14856" max="14856" width="8.5" style="393" customWidth="1"/>
    <col min="14857" max="14857" width="12.7" style="393" customWidth="1"/>
    <col min="14858" max="14858" width="11.2" style="393" customWidth="1"/>
    <col min="14859" max="14859" width="13.7" style="393" customWidth="1"/>
    <col min="14860" max="14860" width="14.2" style="393" customWidth="1"/>
    <col min="14861" max="14861" width="12.7" style="393" customWidth="1"/>
    <col min="14862" max="14863" width="10.2" style="393" customWidth="1"/>
    <col min="14864" max="14864" width="10.5" style="393" customWidth="1"/>
    <col min="14865" max="14865" width="11.2" style="393" customWidth="1"/>
    <col min="14866" max="14866" width="8.2" style="393" customWidth="1"/>
    <col min="14867" max="14867" width="5.7" style="393" customWidth="1"/>
    <col min="14868" max="14868" width="10.5" style="393" customWidth="1"/>
    <col min="14869" max="14871" width="12.7" style="393" customWidth="1"/>
    <col min="14872" max="14872" width="11.7" style="393" customWidth="1"/>
    <col min="14873" max="14873" width="9.2" style="393" customWidth="1"/>
    <col min="14874" max="14874" width="7.7" style="393" customWidth="1"/>
    <col min="14875" max="14875" width="19.2" style="393" customWidth="1"/>
    <col min="14876" max="14876" width="11.7" style="393" customWidth="1"/>
    <col min="14877" max="14877" width="5.7" style="393" customWidth="1"/>
    <col min="14878" max="14878" width="6.2" style="393" customWidth="1"/>
    <col min="14879" max="15109" width="9" style="393"/>
    <col min="15110" max="15110" width="5.2" style="393" customWidth="1"/>
    <col min="15111" max="15111" width="52.2" style="393" customWidth="1"/>
    <col min="15112" max="15112" width="8.5" style="393" customWidth="1"/>
    <col min="15113" max="15113" width="12.7" style="393" customWidth="1"/>
    <col min="15114" max="15114" width="11.2" style="393" customWidth="1"/>
    <col min="15115" max="15115" width="13.7" style="393" customWidth="1"/>
    <col min="15116" max="15116" width="14.2" style="393" customWidth="1"/>
    <col min="15117" max="15117" width="12.7" style="393" customWidth="1"/>
    <col min="15118" max="15119" width="10.2" style="393" customWidth="1"/>
    <col min="15120" max="15120" width="10.5" style="393" customWidth="1"/>
    <col min="15121" max="15121" width="11.2" style="393" customWidth="1"/>
    <col min="15122" max="15122" width="8.2" style="393" customWidth="1"/>
    <col min="15123" max="15123" width="5.7" style="393" customWidth="1"/>
    <col min="15124" max="15124" width="10.5" style="393" customWidth="1"/>
    <col min="15125" max="15127" width="12.7" style="393" customWidth="1"/>
    <col min="15128" max="15128" width="11.7" style="393" customWidth="1"/>
    <col min="15129" max="15129" width="9.2" style="393" customWidth="1"/>
    <col min="15130" max="15130" width="7.7" style="393" customWidth="1"/>
    <col min="15131" max="15131" width="19.2" style="393" customWidth="1"/>
    <col min="15132" max="15132" width="11.7" style="393" customWidth="1"/>
    <col min="15133" max="15133" width="5.7" style="393" customWidth="1"/>
    <col min="15134" max="15134" width="6.2" style="393" customWidth="1"/>
    <col min="15135" max="15365" width="9" style="393"/>
    <col min="15366" max="15366" width="5.2" style="393" customWidth="1"/>
    <col min="15367" max="15367" width="52.2" style="393" customWidth="1"/>
    <col min="15368" max="15368" width="8.5" style="393" customWidth="1"/>
    <col min="15369" max="15369" width="12.7" style="393" customWidth="1"/>
    <col min="15370" max="15370" width="11.2" style="393" customWidth="1"/>
    <col min="15371" max="15371" width="13.7" style="393" customWidth="1"/>
    <col min="15372" max="15372" width="14.2" style="393" customWidth="1"/>
    <col min="15373" max="15373" width="12.7" style="393" customWidth="1"/>
    <col min="15374" max="15375" width="10.2" style="393" customWidth="1"/>
    <col min="15376" max="15376" width="10.5" style="393" customWidth="1"/>
    <col min="15377" max="15377" width="11.2" style="393" customWidth="1"/>
    <col min="15378" max="15378" width="8.2" style="393" customWidth="1"/>
    <col min="15379" max="15379" width="5.7" style="393" customWidth="1"/>
    <col min="15380" max="15380" width="10.5" style="393" customWidth="1"/>
    <col min="15381" max="15383" width="12.7" style="393" customWidth="1"/>
    <col min="15384" max="15384" width="11.7" style="393" customWidth="1"/>
    <col min="15385" max="15385" width="9.2" style="393" customWidth="1"/>
    <col min="15386" max="15386" width="7.7" style="393" customWidth="1"/>
    <col min="15387" max="15387" width="19.2" style="393" customWidth="1"/>
    <col min="15388" max="15388" width="11.7" style="393" customWidth="1"/>
    <col min="15389" max="15389" width="5.7" style="393" customWidth="1"/>
    <col min="15390" max="15390" width="6.2" style="393" customWidth="1"/>
    <col min="15391" max="15621" width="9" style="393"/>
    <col min="15622" max="15622" width="5.2" style="393" customWidth="1"/>
    <col min="15623" max="15623" width="52.2" style="393" customWidth="1"/>
    <col min="15624" max="15624" width="8.5" style="393" customWidth="1"/>
    <col min="15625" max="15625" width="12.7" style="393" customWidth="1"/>
    <col min="15626" max="15626" width="11.2" style="393" customWidth="1"/>
    <col min="15627" max="15627" width="13.7" style="393" customWidth="1"/>
    <col min="15628" max="15628" width="14.2" style="393" customWidth="1"/>
    <col min="15629" max="15629" width="12.7" style="393" customWidth="1"/>
    <col min="15630" max="15631" width="10.2" style="393" customWidth="1"/>
    <col min="15632" max="15632" width="10.5" style="393" customWidth="1"/>
    <col min="15633" max="15633" width="11.2" style="393" customWidth="1"/>
    <col min="15634" max="15634" width="8.2" style="393" customWidth="1"/>
    <col min="15635" max="15635" width="5.7" style="393" customWidth="1"/>
    <col min="15636" max="15636" width="10.5" style="393" customWidth="1"/>
    <col min="15637" max="15639" width="12.7" style="393" customWidth="1"/>
    <col min="15640" max="15640" width="11.7" style="393" customWidth="1"/>
    <col min="15641" max="15641" width="9.2" style="393" customWidth="1"/>
    <col min="15642" max="15642" width="7.7" style="393" customWidth="1"/>
    <col min="15643" max="15643" width="19.2" style="393" customWidth="1"/>
    <col min="15644" max="15644" width="11.7" style="393" customWidth="1"/>
    <col min="15645" max="15645" width="5.7" style="393" customWidth="1"/>
    <col min="15646" max="15646" width="6.2" style="393" customWidth="1"/>
    <col min="15647" max="15877" width="9" style="393"/>
    <col min="15878" max="15878" width="5.2" style="393" customWidth="1"/>
    <col min="15879" max="15879" width="52.2" style="393" customWidth="1"/>
    <col min="15880" max="15880" width="8.5" style="393" customWidth="1"/>
    <col min="15881" max="15881" width="12.7" style="393" customWidth="1"/>
    <col min="15882" max="15882" width="11.2" style="393" customWidth="1"/>
    <col min="15883" max="15883" width="13.7" style="393" customWidth="1"/>
    <col min="15884" max="15884" width="14.2" style="393" customWidth="1"/>
    <col min="15885" max="15885" width="12.7" style="393" customWidth="1"/>
    <col min="15886" max="15887" width="10.2" style="393" customWidth="1"/>
    <col min="15888" max="15888" width="10.5" style="393" customWidth="1"/>
    <col min="15889" max="15889" width="11.2" style="393" customWidth="1"/>
    <col min="15890" max="15890" width="8.2" style="393" customWidth="1"/>
    <col min="15891" max="15891" width="5.7" style="393" customWidth="1"/>
    <col min="15892" max="15892" width="10.5" style="393" customWidth="1"/>
    <col min="15893" max="15895" width="12.7" style="393" customWidth="1"/>
    <col min="15896" max="15896" width="11.7" style="393" customWidth="1"/>
    <col min="15897" max="15897" width="9.2" style="393" customWidth="1"/>
    <col min="15898" max="15898" width="7.7" style="393" customWidth="1"/>
    <col min="15899" max="15899" width="19.2" style="393" customWidth="1"/>
    <col min="15900" max="15900" width="11.7" style="393" customWidth="1"/>
    <col min="15901" max="15901" width="5.7" style="393" customWidth="1"/>
    <col min="15902" max="15902" width="6.2" style="393" customWidth="1"/>
    <col min="15903" max="16133" width="9" style="393"/>
    <col min="16134" max="16134" width="5.2" style="393" customWidth="1"/>
    <col min="16135" max="16135" width="52.2" style="393" customWidth="1"/>
    <col min="16136" max="16136" width="8.5" style="393" customWidth="1"/>
    <col min="16137" max="16137" width="12.7" style="393" customWidth="1"/>
    <col min="16138" max="16138" width="11.2" style="393" customWidth="1"/>
    <col min="16139" max="16139" width="13.7" style="393" customWidth="1"/>
    <col min="16140" max="16140" width="14.2" style="393" customWidth="1"/>
    <col min="16141" max="16141" width="12.7" style="393" customWidth="1"/>
    <col min="16142" max="16143" width="10.2" style="393" customWidth="1"/>
    <col min="16144" max="16144" width="10.5" style="393" customWidth="1"/>
    <col min="16145" max="16145" width="11.2" style="393" customWidth="1"/>
    <col min="16146" max="16146" width="8.2" style="393" customWidth="1"/>
    <col min="16147" max="16147" width="5.7" style="393" customWidth="1"/>
    <col min="16148" max="16148" width="10.5" style="393" customWidth="1"/>
    <col min="16149" max="16151" width="12.7" style="393" customWidth="1"/>
    <col min="16152" max="16152" width="11.7" style="393" customWidth="1"/>
    <col min="16153" max="16153" width="9.2" style="393" customWidth="1"/>
    <col min="16154" max="16154" width="7.7" style="393" customWidth="1"/>
    <col min="16155" max="16155" width="19.2" style="393" customWidth="1"/>
    <col min="16156" max="16156" width="11.7" style="393" customWidth="1"/>
    <col min="16157" max="16157" width="5.7" style="393" customWidth="1"/>
    <col min="16158" max="16158" width="6.2" style="393" customWidth="1"/>
    <col min="16159" max="16384" width="9" style="393"/>
  </cols>
  <sheetData>
    <row r="1" ht="15.75" customHeight="1" spans="1:34">
      <c r="A1" s="6" t="s">
        <v>333</v>
      </c>
      <c r="AG1" s="259" t="str">
        <f t="array" ref="AG1:AH1">"请勿删除此列"</f>
        <v>请勿删除此列</v>
      </c>
      <c r="AH1" s="259" t="str">
        <v>请勿删除此列</v>
      </c>
    </row>
    <row r="2" s="391" customFormat="1" ht="30" customHeight="1" spans="1:34">
      <c r="A2" s="394" t="s">
        <v>978</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414"/>
      <c r="AH2" s="414"/>
    </row>
    <row r="3" ht="15.75" customHeight="1" spans="1:32">
      <c r="A3" s="392" t="str">
        <f>"评估基准日："&amp;TEXT(基本信息输入表!M7,"yyyy年mm月dd日")</f>
        <v>评估基准日：2026年01月15日</v>
      </c>
      <c r="B3" s="392"/>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row>
    <row r="4" ht="14.25" customHeight="1" spans="1:34">
      <c r="A4" s="392"/>
      <c r="B4" s="392"/>
      <c r="C4" s="392"/>
      <c r="D4" s="392"/>
      <c r="E4" s="392"/>
      <c r="F4" s="392"/>
      <c r="G4" s="392"/>
      <c r="H4" s="392"/>
      <c r="I4" s="392"/>
      <c r="J4" s="392"/>
      <c r="K4" s="392"/>
      <c r="L4" s="392"/>
      <c r="M4" s="392"/>
      <c r="N4" s="392"/>
      <c r="O4" s="392"/>
      <c r="P4" s="392"/>
      <c r="Q4" s="392"/>
      <c r="R4" s="392"/>
      <c r="S4" s="392"/>
      <c r="T4" s="392"/>
      <c r="U4" s="392"/>
      <c r="V4" s="392"/>
      <c r="W4" s="392"/>
      <c r="X4" s="392"/>
      <c r="AF4" s="412" t="s">
        <v>979</v>
      </c>
      <c r="AH4" s="259" t="str">
        <f t="array" ref="AH4:AH8">""</f>
        <v/>
      </c>
    </row>
    <row r="5" ht="15.75" customHeight="1" spans="1:34">
      <c r="A5" s="393" t="str">
        <f>基本信息输入表!K6&amp;"："&amp;基本信息输入表!M6</f>
        <v>被评估单位：中国石油集团工程技术研究院有限公司</v>
      </c>
      <c r="Y5" s="412"/>
      <c r="AF5" s="412" t="str">
        <f>"金额单位："&amp;基本信息输入表!M10&amp;"元"</f>
        <v>金额单位：人民币元</v>
      </c>
      <c r="AH5" s="259" t="str">
        <v/>
      </c>
    </row>
    <row r="6" s="392" customFormat="1" ht="15.75" customHeight="1" spans="1:34">
      <c r="A6" s="395" t="s">
        <v>137</v>
      </c>
      <c r="B6" s="395" t="s">
        <v>940</v>
      </c>
      <c r="C6" s="395" t="s">
        <v>857</v>
      </c>
      <c r="D6" s="395" t="s">
        <v>980</v>
      </c>
      <c r="E6" s="396" t="s">
        <v>981</v>
      </c>
      <c r="F6" s="396" t="s">
        <v>982</v>
      </c>
      <c r="G6" s="396" t="s">
        <v>983</v>
      </c>
      <c r="H6" s="395" t="s">
        <v>984</v>
      </c>
      <c r="I6" s="395" t="s">
        <v>985</v>
      </c>
      <c r="J6" s="395" t="s">
        <v>985</v>
      </c>
      <c r="K6" s="409" t="s">
        <v>656</v>
      </c>
      <c r="L6" s="410"/>
      <c r="M6" s="395" t="s">
        <v>158</v>
      </c>
      <c r="N6" s="395"/>
      <c r="O6" s="395"/>
      <c r="P6" s="395"/>
      <c r="Q6" s="395"/>
      <c r="R6" s="395"/>
      <c r="S6" s="395"/>
      <c r="T6" s="395"/>
      <c r="U6" s="395"/>
      <c r="V6" s="395"/>
      <c r="W6" s="395"/>
      <c r="X6" s="395"/>
      <c r="Y6" s="395"/>
      <c r="Z6" s="395"/>
      <c r="AA6" s="395" t="s">
        <v>159</v>
      </c>
      <c r="AB6" s="395"/>
      <c r="AC6" s="395"/>
      <c r="AD6" s="395" t="s">
        <v>70</v>
      </c>
      <c r="AE6" s="395" t="s">
        <v>172</v>
      </c>
      <c r="AF6" s="395" t="s">
        <v>142</v>
      </c>
      <c r="AG6" s="368"/>
      <c r="AH6" s="368" t="str">
        <v/>
      </c>
    </row>
    <row r="7" s="392" customFormat="1" ht="15.75" customHeight="1" spans="1:34">
      <c r="A7" s="395"/>
      <c r="B7" s="395"/>
      <c r="C7" s="395"/>
      <c r="D7" s="395"/>
      <c r="E7" s="397"/>
      <c r="F7" s="397"/>
      <c r="G7" s="397"/>
      <c r="H7" s="395" t="s">
        <v>986</v>
      </c>
      <c r="I7" s="395" t="s">
        <v>113</v>
      </c>
      <c r="J7" s="395" t="s">
        <v>112</v>
      </c>
      <c r="K7" s="395" t="s">
        <v>94</v>
      </c>
      <c r="L7" s="395" t="s">
        <v>859</v>
      </c>
      <c r="M7" s="411" t="s">
        <v>987</v>
      </c>
      <c r="N7" s="411" t="s">
        <v>988</v>
      </c>
      <c r="O7" s="411" t="s">
        <v>989</v>
      </c>
      <c r="P7" s="411" t="s">
        <v>990</v>
      </c>
      <c r="Q7" s="411" t="s">
        <v>991</v>
      </c>
      <c r="R7" s="411" t="s">
        <v>992</v>
      </c>
      <c r="S7" s="411" t="s">
        <v>993</v>
      </c>
      <c r="T7" s="411" t="s">
        <v>994</v>
      </c>
      <c r="U7" s="411" t="s">
        <v>995</v>
      </c>
      <c r="V7" s="411" t="s">
        <v>996</v>
      </c>
      <c r="W7" s="411" t="s">
        <v>997</v>
      </c>
      <c r="X7" s="411" t="s">
        <v>998</v>
      </c>
      <c r="Y7" s="411" t="s">
        <v>999</v>
      </c>
      <c r="Z7" s="395" t="s">
        <v>859</v>
      </c>
      <c r="AA7" s="395" t="s">
        <v>861</v>
      </c>
      <c r="AB7" s="395" t="s">
        <v>862</v>
      </c>
      <c r="AC7" s="395" t="s">
        <v>859</v>
      </c>
      <c r="AD7" s="395"/>
      <c r="AE7" s="395"/>
      <c r="AF7" s="395"/>
      <c r="AG7" s="24" t="s">
        <v>738</v>
      </c>
      <c r="AH7" s="368" t="str">
        <v/>
      </c>
    </row>
    <row r="8" s="392" customFormat="1" ht="15.75" customHeight="1" spans="1:34">
      <c r="A8" s="14" t="str">
        <f>IF(B8="","",ROW()-7)</f>
        <v/>
      </c>
      <c r="B8" s="398"/>
      <c r="C8" s="399"/>
      <c r="D8" s="400"/>
      <c r="E8" s="401"/>
      <c r="F8" s="401"/>
      <c r="G8" s="17"/>
      <c r="H8" s="17"/>
      <c r="I8" s="17"/>
      <c r="J8" s="17"/>
      <c r="K8" s="17"/>
      <c r="L8" s="17"/>
      <c r="M8" s="17"/>
      <c r="N8" s="17"/>
      <c r="O8" s="17"/>
      <c r="P8" s="17"/>
      <c r="Q8" s="17"/>
      <c r="R8" s="17"/>
      <c r="S8" s="17"/>
      <c r="T8" s="17"/>
      <c r="U8" s="17"/>
      <c r="V8" s="17"/>
      <c r="W8" s="17">
        <f>SUM(M8:V8)</f>
        <v>0</v>
      </c>
      <c r="X8" s="17"/>
      <c r="Y8" s="17"/>
      <c r="Z8" s="17">
        <f>W8+X8-Y8</f>
        <v>0</v>
      </c>
      <c r="AA8" s="17"/>
      <c r="AB8" s="17"/>
      <c r="AC8" s="17">
        <f>AA8*AB8</f>
        <v>0</v>
      </c>
      <c r="AD8" s="17">
        <f>AC8-Z8</f>
        <v>0</v>
      </c>
      <c r="AE8" s="17" t="str">
        <f>IF(Z8=0,"",AD8/Z8*100)</f>
        <v/>
      </c>
      <c r="AF8" s="413"/>
      <c r="AG8" s="24" t="s">
        <v>739</v>
      </c>
      <c r="AH8" s="368" t="str">
        <v/>
      </c>
    </row>
    <row r="9" s="392" customFormat="1" ht="15.75" customHeight="1" spans="1:34">
      <c r="A9" s="14" t="str">
        <f t="shared" ref="A9:A27" si="0">IF(B9="","",ROW()-7)</f>
        <v/>
      </c>
      <c r="B9" s="398"/>
      <c r="C9" s="399"/>
      <c r="D9" s="400"/>
      <c r="E9" s="401"/>
      <c r="F9" s="401"/>
      <c r="G9" s="17"/>
      <c r="H9" s="17"/>
      <c r="I9" s="17"/>
      <c r="J9" s="17"/>
      <c r="K9" s="17"/>
      <c r="L9" s="17"/>
      <c r="M9" s="17"/>
      <c r="N9" s="17"/>
      <c r="O9" s="17"/>
      <c r="P9" s="17"/>
      <c r="Q9" s="17"/>
      <c r="R9" s="17"/>
      <c r="S9" s="17"/>
      <c r="T9" s="17"/>
      <c r="U9" s="17"/>
      <c r="V9" s="17"/>
      <c r="W9" s="17">
        <f t="shared" ref="W9:W27" si="1">SUM(M9:V9)</f>
        <v>0</v>
      </c>
      <c r="X9" s="17"/>
      <c r="Y9" s="17"/>
      <c r="Z9" s="17">
        <f t="shared" ref="Z9:Z26" si="2">W9+X9-Y9</f>
        <v>0</v>
      </c>
      <c r="AA9" s="17"/>
      <c r="AB9" s="17"/>
      <c r="AC9" s="17">
        <f t="shared" ref="AC9:AC27" si="3">AA9*AB9</f>
        <v>0</v>
      </c>
      <c r="AD9" s="17">
        <f t="shared" ref="AD9:AD27" si="4">AC9-Z9</f>
        <v>0</v>
      </c>
      <c r="AE9" s="17" t="str">
        <f t="shared" ref="AE9:AE26" si="5">IF(Z9=0,"",AD9/Z9*100)</f>
        <v/>
      </c>
      <c r="AF9" s="413"/>
      <c r="AG9" s="24" t="s">
        <v>740</v>
      </c>
      <c r="AH9" s="368"/>
    </row>
    <row r="10" s="392" customFormat="1" ht="15.75" customHeight="1" spans="1:34">
      <c r="A10" s="14" t="str">
        <f t="shared" si="0"/>
        <v/>
      </c>
      <c r="B10" s="398"/>
      <c r="C10" s="399"/>
      <c r="D10" s="400"/>
      <c r="E10" s="401"/>
      <c r="F10" s="401"/>
      <c r="G10" s="17"/>
      <c r="H10" s="17"/>
      <c r="I10" s="17"/>
      <c r="J10" s="17"/>
      <c r="K10" s="17"/>
      <c r="L10" s="17"/>
      <c r="M10" s="17"/>
      <c r="N10" s="17"/>
      <c r="O10" s="17"/>
      <c r="P10" s="17"/>
      <c r="Q10" s="17"/>
      <c r="R10" s="17"/>
      <c r="S10" s="17"/>
      <c r="T10" s="17"/>
      <c r="U10" s="17"/>
      <c r="V10" s="17"/>
      <c r="W10" s="17">
        <f t="shared" si="1"/>
        <v>0</v>
      </c>
      <c r="X10" s="17"/>
      <c r="Y10" s="17"/>
      <c r="Z10" s="17">
        <f t="shared" si="2"/>
        <v>0</v>
      </c>
      <c r="AA10" s="17"/>
      <c r="AB10" s="17"/>
      <c r="AC10" s="17">
        <f t="shared" si="3"/>
        <v>0</v>
      </c>
      <c r="AD10" s="17">
        <f t="shared" si="4"/>
        <v>0</v>
      </c>
      <c r="AE10" s="17" t="str">
        <f t="shared" si="5"/>
        <v/>
      </c>
      <c r="AF10" s="413"/>
      <c r="AG10" s="24" t="s">
        <v>741</v>
      </c>
      <c r="AH10" s="368"/>
    </row>
    <row r="11" s="392" customFormat="1" ht="15.75" customHeight="1" spans="1:34">
      <c r="A11" s="14" t="str">
        <f t="shared" si="0"/>
        <v/>
      </c>
      <c r="B11" s="398"/>
      <c r="C11" s="399"/>
      <c r="D11" s="400"/>
      <c r="E11" s="401"/>
      <c r="F11" s="401"/>
      <c r="G11" s="17"/>
      <c r="H11" s="17"/>
      <c r="I11" s="17"/>
      <c r="J11" s="17"/>
      <c r="K11" s="17"/>
      <c r="L11" s="17"/>
      <c r="M11" s="17"/>
      <c r="N11" s="17"/>
      <c r="O11" s="17"/>
      <c r="P11" s="17"/>
      <c r="Q11" s="17"/>
      <c r="R11" s="17"/>
      <c r="S11" s="17"/>
      <c r="T11" s="17"/>
      <c r="U11" s="17"/>
      <c r="V11" s="17"/>
      <c r="W11" s="17">
        <f t="shared" si="1"/>
        <v>0</v>
      </c>
      <c r="X11" s="17"/>
      <c r="Y11" s="17"/>
      <c r="Z11" s="17">
        <f t="shared" si="2"/>
        <v>0</v>
      </c>
      <c r="AA11" s="17"/>
      <c r="AB11" s="17"/>
      <c r="AC11" s="17">
        <f t="shared" si="3"/>
        <v>0</v>
      </c>
      <c r="AD11" s="17">
        <f t="shared" si="4"/>
        <v>0</v>
      </c>
      <c r="AE11" s="17" t="str">
        <f t="shared" si="5"/>
        <v/>
      </c>
      <c r="AF11" s="413"/>
      <c r="AG11" s="24" t="s">
        <v>742</v>
      </c>
      <c r="AH11" s="368"/>
    </row>
    <row r="12" s="392" customFormat="1" ht="15.75" customHeight="1" spans="1:34">
      <c r="A12" s="14" t="str">
        <f t="shared" si="0"/>
        <v/>
      </c>
      <c r="B12" s="398"/>
      <c r="C12" s="399"/>
      <c r="D12" s="400"/>
      <c r="E12" s="401"/>
      <c r="F12" s="401"/>
      <c r="G12" s="17"/>
      <c r="H12" s="17"/>
      <c r="I12" s="17"/>
      <c r="J12" s="17"/>
      <c r="K12" s="17"/>
      <c r="L12" s="17"/>
      <c r="M12" s="17"/>
      <c r="N12" s="17"/>
      <c r="O12" s="17"/>
      <c r="P12" s="17"/>
      <c r="Q12" s="17"/>
      <c r="R12" s="17"/>
      <c r="S12" s="17"/>
      <c r="T12" s="17"/>
      <c r="U12" s="17"/>
      <c r="V12" s="17"/>
      <c r="W12" s="17">
        <f t="shared" si="1"/>
        <v>0</v>
      </c>
      <c r="X12" s="17"/>
      <c r="Y12" s="17"/>
      <c r="Z12" s="17">
        <f t="shared" si="2"/>
        <v>0</v>
      </c>
      <c r="AA12" s="17"/>
      <c r="AB12" s="17"/>
      <c r="AC12" s="17">
        <f t="shared" si="3"/>
        <v>0</v>
      </c>
      <c r="AD12" s="17">
        <f t="shared" si="4"/>
        <v>0</v>
      </c>
      <c r="AE12" s="17" t="str">
        <f t="shared" si="5"/>
        <v/>
      </c>
      <c r="AF12" s="413"/>
      <c r="AG12" s="24" t="s">
        <v>743</v>
      </c>
      <c r="AH12" s="368"/>
    </row>
    <row r="13" s="392" customFormat="1" ht="15.75" customHeight="1" spans="1:34">
      <c r="A13" s="14" t="str">
        <f t="shared" si="0"/>
        <v/>
      </c>
      <c r="B13" s="398"/>
      <c r="C13" s="399"/>
      <c r="D13" s="400"/>
      <c r="E13" s="401"/>
      <c r="F13" s="401"/>
      <c r="G13" s="17"/>
      <c r="H13" s="17"/>
      <c r="I13" s="17"/>
      <c r="J13" s="17"/>
      <c r="K13" s="17"/>
      <c r="L13" s="17"/>
      <c r="M13" s="17"/>
      <c r="N13" s="17"/>
      <c r="O13" s="17"/>
      <c r="P13" s="17"/>
      <c r="Q13" s="17"/>
      <c r="R13" s="17"/>
      <c r="S13" s="17"/>
      <c r="T13" s="17"/>
      <c r="U13" s="17"/>
      <c r="V13" s="17"/>
      <c r="W13" s="17">
        <f t="shared" si="1"/>
        <v>0</v>
      </c>
      <c r="X13" s="17"/>
      <c r="Y13" s="17"/>
      <c r="Z13" s="17">
        <f t="shared" si="2"/>
        <v>0</v>
      </c>
      <c r="AA13" s="17"/>
      <c r="AB13" s="17"/>
      <c r="AC13" s="17">
        <f t="shared" si="3"/>
        <v>0</v>
      </c>
      <c r="AD13" s="17">
        <f t="shared" si="4"/>
        <v>0</v>
      </c>
      <c r="AE13" s="17" t="str">
        <f t="shared" si="5"/>
        <v/>
      </c>
      <c r="AF13" s="413"/>
      <c r="AG13" s="24" t="s">
        <v>744</v>
      </c>
      <c r="AH13" s="368"/>
    </row>
    <row r="14" s="392" customFormat="1" ht="15.75" customHeight="1" spans="1:34">
      <c r="A14" s="14" t="str">
        <f t="shared" si="0"/>
        <v/>
      </c>
      <c r="B14" s="398"/>
      <c r="C14" s="399"/>
      <c r="D14" s="400"/>
      <c r="E14" s="401"/>
      <c r="F14" s="401"/>
      <c r="G14" s="17"/>
      <c r="H14" s="17"/>
      <c r="I14" s="17"/>
      <c r="J14" s="17"/>
      <c r="K14" s="17"/>
      <c r="L14" s="17"/>
      <c r="M14" s="17"/>
      <c r="N14" s="17"/>
      <c r="O14" s="17"/>
      <c r="P14" s="17"/>
      <c r="Q14" s="17"/>
      <c r="R14" s="17"/>
      <c r="S14" s="17"/>
      <c r="T14" s="17"/>
      <c r="U14" s="17"/>
      <c r="V14" s="17"/>
      <c r="W14" s="17">
        <f t="shared" si="1"/>
        <v>0</v>
      </c>
      <c r="X14" s="17"/>
      <c r="Y14" s="17"/>
      <c r="Z14" s="17">
        <f t="shared" si="2"/>
        <v>0</v>
      </c>
      <c r="AA14" s="17"/>
      <c r="AB14" s="17"/>
      <c r="AC14" s="17">
        <f t="shared" si="3"/>
        <v>0</v>
      </c>
      <c r="AD14" s="17">
        <f t="shared" si="4"/>
        <v>0</v>
      </c>
      <c r="AE14" s="17" t="str">
        <f t="shared" si="5"/>
        <v/>
      </c>
      <c r="AF14" s="413"/>
      <c r="AG14" s="24" t="s">
        <v>745</v>
      </c>
      <c r="AH14" s="368"/>
    </row>
    <row r="15" s="392" customFormat="1" ht="15.75" customHeight="1" spans="1:34">
      <c r="A15" s="14" t="str">
        <f t="shared" si="0"/>
        <v/>
      </c>
      <c r="B15" s="398"/>
      <c r="C15" s="399"/>
      <c r="D15" s="400"/>
      <c r="E15" s="401"/>
      <c r="F15" s="401"/>
      <c r="G15" s="17"/>
      <c r="H15" s="17"/>
      <c r="I15" s="17"/>
      <c r="J15" s="17"/>
      <c r="K15" s="17"/>
      <c r="L15" s="17"/>
      <c r="M15" s="17"/>
      <c r="N15" s="17"/>
      <c r="O15" s="17"/>
      <c r="P15" s="17"/>
      <c r="Q15" s="17"/>
      <c r="R15" s="17"/>
      <c r="S15" s="17"/>
      <c r="T15" s="17"/>
      <c r="U15" s="17"/>
      <c r="V15" s="17"/>
      <c r="W15" s="17">
        <f t="shared" si="1"/>
        <v>0</v>
      </c>
      <c r="X15" s="17"/>
      <c r="Y15" s="17"/>
      <c r="Z15" s="17">
        <f t="shared" si="2"/>
        <v>0</v>
      </c>
      <c r="AA15" s="17"/>
      <c r="AB15" s="17"/>
      <c r="AC15" s="17">
        <f t="shared" si="3"/>
        <v>0</v>
      </c>
      <c r="AD15" s="17">
        <f t="shared" si="4"/>
        <v>0</v>
      </c>
      <c r="AE15" s="17" t="str">
        <f t="shared" si="5"/>
        <v/>
      </c>
      <c r="AF15" s="413"/>
      <c r="AG15" s="24" t="s">
        <v>746</v>
      </c>
      <c r="AH15" s="368"/>
    </row>
    <row r="16" s="392" customFormat="1" ht="15.75" customHeight="1" spans="1:34">
      <c r="A16" s="14" t="str">
        <f t="shared" si="0"/>
        <v/>
      </c>
      <c r="B16" s="398"/>
      <c r="C16" s="399"/>
      <c r="D16" s="400"/>
      <c r="E16" s="401"/>
      <c r="F16" s="401"/>
      <c r="G16" s="17"/>
      <c r="H16" s="17"/>
      <c r="I16" s="17"/>
      <c r="J16" s="17"/>
      <c r="K16" s="17"/>
      <c r="L16" s="17"/>
      <c r="M16" s="17"/>
      <c r="N16" s="17"/>
      <c r="O16" s="17"/>
      <c r="P16" s="17"/>
      <c r="Q16" s="17"/>
      <c r="R16" s="17"/>
      <c r="S16" s="17"/>
      <c r="T16" s="17"/>
      <c r="U16" s="17"/>
      <c r="V16" s="17"/>
      <c r="W16" s="17">
        <f t="shared" si="1"/>
        <v>0</v>
      </c>
      <c r="X16" s="17"/>
      <c r="Y16" s="17"/>
      <c r="Z16" s="17">
        <f t="shared" si="2"/>
        <v>0</v>
      </c>
      <c r="AA16" s="17"/>
      <c r="AB16" s="17"/>
      <c r="AC16" s="17">
        <f t="shared" si="3"/>
        <v>0</v>
      </c>
      <c r="AD16" s="17">
        <f t="shared" si="4"/>
        <v>0</v>
      </c>
      <c r="AE16" s="17" t="str">
        <f t="shared" si="5"/>
        <v/>
      </c>
      <c r="AF16" s="413"/>
      <c r="AG16" s="24" t="s">
        <v>747</v>
      </c>
      <c r="AH16" s="368"/>
    </row>
    <row r="17" s="392" customFormat="1" ht="15.75" customHeight="1" spans="1:34">
      <c r="A17" s="14" t="str">
        <f t="shared" si="0"/>
        <v/>
      </c>
      <c r="B17" s="398"/>
      <c r="C17" s="399"/>
      <c r="D17" s="400"/>
      <c r="E17" s="401"/>
      <c r="F17" s="401"/>
      <c r="G17" s="17"/>
      <c r="H17" s="17"/>
      <c r="I17" s="17"/>
      <c r="J17" s="17"/>
      <c r="K17" s="17"/>
      <c r="L17" s="17"/>
      <c r="M17" s="17"/>
      <c r="N17" s="17"/>
      <c r="O17" s="17"/>
      <c r="P17" s="17"/>
      <c r="Q17" s="17"/>
      <c r="R17" s="17"/>
      <c r="S17" s="17"/>
      <c r="T17" s="17"/>
      <c r="U17" s="17"/>
      <c r="V17" s="17"/>
      <c r="W17" s="17">
        <f t="shared" si="1"/>
        <v>0</v>
      </c>
      <c r="X17" s="17"/>
      <c r="Y17" s="17"/>
      <c r="Z17" s="17">
        <f t="shared" si="2"/>
        <v>0</v>
      </c>
      <c r="AA17" s="17"/>
      <c r="AB17" s="17"/>
      <c r="AC17" s="17">
        <f t="shared" si="3"/>
        <v>0</v>
      </c>
      <c r="AD17" s="17">
        <f t="shared" si="4"/>
        <v>0</v>
      </c>
      <c r="AE17" s="17" t="str">
        <f t="shared" si="5"/>
        <v/>
      </c>
      <c r="AF17" s="413"/>
      <c r="AG17" s="24" t="s">
        <v>748</v>
      </c>
      <c r="AH17" s="368"/>
    </row>
    <row r="18" s="392" customFormat="1" ht="15.75" customHeight="1" spans="1:34">
      <c r="A18" s="14" t="str">
        <f t="shared" si="0"/>
        <v/>
      </c>
      <c r="B18" s="398"/>
      <c r="C18" s="399"/>
      <c r="D18" s="400"/>
      <c r="E18" s="401"/>
      <c r="F18" s="401"/>
      <c r="G18" s="17"/>
      <c r="H18" s="17"/>
      <c r="I18" s="17"/>
      <c r="J18" s="17"/>
      <c r="K18" s="17"/>
      <c r="L18" s="17"/>
      <c r="M18" s="17"/>
      <c r="N18" s="17"/>
      <c r="O18" s="17"/>
      <c r="P18" s="17"/>
      <c r="Q18" s="17"/>
      <c r="R18" s="17"/>
      <c r="S18" s="17"/>
      <c r="T18" s="17"/>
      <c r="U18" s="17"/>
      <c r="V18" s="17"/>
      <c r="W18" s="17">
        <f t="shared" si="1"/>
        <v>0</v>
      </c>
      <c r="X18" s="17"/>
      <c r="Y18" s="17"/>
      <c r="Z18" s="17">
        <f t="shared" si="2"/>
        <v>0</v>
      </c>
      <c r="AA18" s="17"/>
      <c r="AB18" s="17"/>
      <c r="AC18" s="17">
        <f t="shared" si="3"/>
        <v>0</v>
      </c>
      <c r="AD18" s="17">
        <f t="shared" si="4"/>
        <v>0</v>
      </c>
      <c r="AE18" s="17" t="str">
        <f t="shared" si="5"/>
        <v/>
      </c>
      <c r="AF18" s="413"/>
      <c r="AG18" s="24" t="s">
        <v>749</v>
      </c>
      <c r="AH18" s="368"/>
    </row>
    <row r="19" s="392" customFormat="1" ht="15.75" customHeight="1" spans="1:34">
      <c r="A19" s="14" t="str">
        <f t="shared" si="0"/>
        <v/>
      </c>
      <c r="B19" s="398"/>
      <c r="C19" s="399"/>
      <c r="D19" s="400"/>
      <c r="E19" s="401"/>
      <c r="F19" s="401"/>
      <c r="G19" s="17"/>
      <c r="H19" s="17"/>
      <c r="I19" s="17"/>
      <c r="J19" s="17"/>
      <c r="K19" s="17"/>
      <c r="L19" s="17"/>
      <c r="M19" s="17"/>
      <c r="N19" s="17"/>
      <c r="O19" s="17"/>
      <c r="P19" s="17"/>
      <c r="Q19" s="17"/>
      <c r="R19" s="17"/>
      <c r="S19" s="17"/>
      <c r="T19" s="17"/>
      <c r="U19" s="17"/>
      <c r="V19" s="17"/>
      <c r="W19" s="17">
        <f t="shared" si="1"/>
        <v>0</v>
      </c>
      <c r="X19" s="17"/>
      <c r="Y19" s="17"/>
      <c r="Z19" s="17">
        <f t="shared" si="2"/>
        <v>0</v>
      </c>
      <c r="AA19" s="17"/>
      <c r="AB19" s="17"/>
      <c r="AC19" s="17">
        <f t="shared" si="3"/>
        <v>0</v>
      </c>
      <c r="AD19" s="17">
        <f t="shared" si="4"/>
        <v>0</v>
      </c>
      <c r="AE19" s="17" t="str">
        <f t="shared" si="5"/>
        <v/>
      </c>
      <c r="AF19" s="413"/>
      <c r="AG19" s="24" t="s">
        <v>750</v>
      </c>
      <c r="AH19" s="368"/>
    </row>
    <row r="20" s="392" customFormat="1" ht="15.75" customHeight="1" spans="1:34">
      <c r="A20" s="14" t="str">
        <f t="shared" si="0"/>
        <v/>
      </c>
      <c r="B20" s="398"/>
      <c r="C20" s="399"/>
      <c r="D20" s="400"/>
      <c r="E20" s="401"/>
      <c r="F20" s="401"/>
      <c r="G20" s="17"/>
      <c r="H20" s="17"/>
      <c r="I20" s="17"/>
      <c r="J20" s="17"/>
      <c r="K20" s="17"/>
      <c r="L20" s="17"/>
      <c r="M20" s="17"/>
      <c r="N20" s="17"/>
      <c r="O20" s="17"/>
      <c r="P20" s="17"/>
      <c r="Q20" s="17"/>
      <c r="R20" s="17"/>
      <c r="S20" s="17"/>
      <c r="T20" s="17"/>
      <c r="U20" s="17"/>
      <c r="V20" s="17"/>
      <c r="W20" s="17">
        <f t="shared" si="1"/>
        <v>0</v>
      </c>
      <c r="X20" s="17"/>
      <c r="Y20" s="17"/>
      <c r="Z20" s="17">
        <f t="shared" si="2"/>
        <v>0</v>
      </c>
      <c r="AA20" s="17"/>
      <c r="AB20" s="17"/>
      <c r="AC20" s="17">
        <f t="shared" si="3"/>
        <v>0</v>
      </c>
      <c r="AD20" s="17">
        <f t="shared" si="4"/>
        <v>0</v>
      </c>
      <c r="AE20" s="17" t="str">
        <f t="shared" si="5"/>
        <v/>
      </c>
      <c r="AF20" s="413"/>
      <c r="AG20" s="24" t="s">
        <v>751</v>
      </c>
      <c r="AH20" s="368"/>
    </row>
    <row r="21" s="392" customFormat="1" ht="15.75" customHeight="1" spans="1:34">
      <c r="A21" s="14" t="str">
        <f t="shared" si="0"/>
        <v/>
      </c>
      <c r="B21" s="398"/>
      <c r="C21" s="399"/>
      <c r="D21" s="400"/>
      <c r="E21" s="401"/>
      <c r="F21" s="401"/>
      <c r="G21" s="17"/>
      <c r="H21" s="17"/>
      <c r="I21" s="17"/>
      <c r="J21" s="17"/>
      <c r="K21" s="17"/>
      <c r="L21" s="17"/>
      <c r="M21" s="17"/>
      <c r="N21" s="17"/>
      <c r="O21" s="17"/>
      <c r="P21" s="17"/>
      <c r="Q21" s="17"/>
      <c r="R21" s="17"/>
      <c r="S21" s="17"/>
      <c r="T21" s="17"/>
      <c r="U21" s="17"/>
      <c r="V21" s="17"/>
      <c r="W21" s="17">
        <f t="shared" si="1"/>
        <v>0</v>
      </c>
      <c r="X21" s="17"/>
      <c r="Y21" s="17"/>
      <c r="Z21" s="17">
        <f t="shared" si="2"/>
        <v>0</v>
      </c>
      <c r="AA21" s="17"/>
      <c r="AB21" s="17"/>
      <c r="AC21" s="17">
        <f t="shared" si="3"/>
        <v>0</v>
      </c>
      <c r="AD21" s="17">
        <f t="shared" si="4"/>
        <v>0</v>
      </c>
      <c r="AE21" s="17" t="str">
        <f t="shared" si="5"/>
        <v/>
      </c>
      <c r="AF21" s="413"/>
      <c r="AG21" s="24" t="s">
        <v>752</v>
      </c>
      <c r="AH21" s="368"/>
    </row>
    <row r="22" s="392" customFormat="1" ht="15.75" customHeight="1" spans="1:34">
      <c r="A22" s="14" t="str">
        <f t="shared" si="0"/>
        <v/>
      </c>
      <c r="B22" s="398"/>
      <c r="C22" s="399"/>
      <c r="D22" s="400"/>
      <c r="E22" s="401"/>
      <c r="F22" s="401"/>
      <c r="G22" s="17"/>
      <c r="H22" s="17"/>
      <c r="I22" s="17"/>
      <c r="J22" s="17"/>
      <c r="K22" s="17"/>
      <c r="L22" s="17"/>
      <c r="M22" s="17"/>
      <c r="N22" s="17"/>
      <c r="O22" s="17"/>
      <c r="P22" s="17"/>
      <c r="Q22" s="17"/>
      <c r="R22" s="17"/>
      <c r="S22" s="17"/>
      <c r="T22" s="17"/>
      <c r="U22" s="17"/>
      <c r="V22" s="17"/>
      <c r="W22" s="17">
        <f t="shared" si="1"/>
        <v>0</v>
      </c>
      <c r="X22" s="17"/>
      <c r="Y22" s="17"/>
      <c r="Z22" s="17">
        <f t="shared" si="2"/>
        <v>0</v>
      </c>
      <c r="AA22" s="17"/>
      <c r="AB22" s="17"/>
      <c r="AC22" s="17">
        <f t="shared" si="3"/>
        <v>0</v>
      </c>
      <c r="AD22" s="17">
        <f t="shared" si="4"/>
        <v>0</v>
      </c>
      <c r="AE22" s="17" t="str">
        <f t="shared" si="5"/>
        <v/>
      </c>
      <c r="AF22" s="413"/>
      <c r="AG22" s="24" t="s">
        <v>753</v>
      </c>
      <c r="AH22" s="368"/>
    </row>
    <row r="23" s="392" customFormat="1" ht="15.75" customHeight="1" spans="1:34">
      <c r="A23" s="14" t="str">
        <f t="shared" si="0"/>
        <v/>
      </c>
      <c r="B23" s="398"/>
      <c r="C23" s="399"/>
      <c r="D23" s="400"/>
      <c r="E23" s="401"/>
      <c r="F23" s="401"/>
      <c r="G23" s="17"/>
      <c r="H23" s="17"/>
      <c r="I23" s="17"/>
      <c r="J23" s="17"/>
      <c r="K23" s="17"/>
      <c r="L23" s="17"/>
      <c r="M23" s="17"/>
      <c r="N23" s="17"/>
      <c r="O23" s="17"/>
      <c r="P23" s="17"/>
      <c r="Q23" s="17"/>
      <c r="R23" s="17"/>
      <c r="S23" s="17"/>
      <c r="T23" s="17"/>
      <c r="U23" s="17"/>
      <c r="V23" s="17"/>
      <c r="W23" s="17">
        <f t="shared" si="1"/>
        <v>0</v>
      </c>
      <c r="X23" s="17"/>
      <c r="Y23" s="17"/>
      <c r="Z23" s="17">
        <f t="shared" si="2"/>
        <v>0</v>
      </c>
      <c r="AA23" s="17"/>
      <c r="AB23" s="17"/>
      <c r="AC23" s="17">
        <f t="shared" si="3"/>
        <v>0</v>
      </c>
      <c r="AD23" s="17">
        <f t="shared" si="4"/>
        <v>0</v>
      </c>
      <c r="AE23" s="17" t="str">
        <f t="shared" si="5"/>
        <v/>
      </c>
      <c r="AF23" s="413"/>
      <c r="AG23" s="24" t="s">
        <v>754</v>
      </c>
      <c r="AH23" s="368"/>
    </row>
    <row r="24" s="392" customFormat="1" ht="15.75" customHeight="1" spans="1:34">
      <c r="A24" s="14" t="str">
        <f t="shared" si="0"/>
        <v/>
      </c>
      <c r="B24" s="398"/>
      <c r="C24" s="399"/>
      <c r="D24" s="400"/>
      <c r="E24" s="401"/>
      <c r="F24" s="401"/>
      <c r="G24" s="17"/>
      <c r="H24" s="17"/>
      <c r="I24" s="17"/>
      <c r="J24" s="17"/>
      <c r="K24" s="17"/>
      <c r="L24" s="17"/>
      <c r="M24" s="17"/>
      <c r="N24" s="17"/>
      <c r="O24" s="17"/>
      <c r="P24" s="17"/>
      <c r="Q24" s="17"/>
      <c r="R24" s="17"/>
      <c r="S24" s="17"/>
      <c r="T24" s="17"/>
      <c r="U24" s="17"/>
      <c r="V24" s="17"/>
      <c r="W24" s="17">
        <f t="shared" si="1"/>
        <v>0</v>
      </c>
      <c r="X24" s="17"/>
      <c r="Y24" s="17"/>
      <c r="Z24" s="17">
        <f t="shared" si="2"/>
        <v>0</v>
      </c>
      <c r="AA24" s="17"/>
      <c r="AB24" s="17"/>
      <c r="AC24" s="17">
        <f t="shared" si="3"/>
        <v>0</v>
      </c>
      <c r="AD24" s="17">
        <f t="shared" si="4"/>
        <v>0</v>
      </c>
      <c r="AE24" s="17" t="str">
        <f t="shared" si="5"/>
        <v/>
      </c>
      <c r="AF24" s="413"/>
      <c r="AG24" s="24" t="s">
        <v>755</v>
      </c>
      <c r="AH24" s="368"/>
    </row>
    <row r="25" s="392" customFormat="1" ht="15.75" customHeight="1" spans="1:34">
      <c r="A25" s="14" t="str">
        <f t="shared" si="0"/>
        <v/>
      </c>
      <c r="B25" s="398"/>
      <c r="C25" s="399"/>
      <c r="D25" s="400"/>
      <c r="E25" s="401"/>
      <c r="F25" s="401"/>
      <c r="G25" s="17"/>
      <c r="H25" s="17"/>
      <c r="I25" s="17"/>
      <c r="J25" s="17"/>
      <c r="K25" s="17"/>
      <c r="L25" s="17"/>
      <c r="M25" s="17"/>
      <c r="N25" s="17"/>
      <c r="O25" s="17"/>
      <c r="P25" s="17"/>
      <c r="Q25" s="17"/>
      <c r="R25" s="17"/>
      <c r="S25" s="17"/>
      <c r="T25" s="17"/>
      <c r="U25" s="17"/>
      <c r="V25" s="17"/>
      <c r="W25" s="17">
        <f t="shared" si="1"/>
        <v>0</v>
      </c>
      <c r="X25" s="17"/>
      <c r="Y25" s="17"/>
      <c r="Z25" s="17">
        <f t="shared" si="2"/>
        <v>0</v>
      </c>
      <c r="AA25" s="17"/>
      <c r="AB25" s="17"/>
      <c r="AC25" s="17">
        <f t="shared" si="3"/>
        <v>0</v>
      </c>
      <c r="AD25" s="17">
        <f t="shared" si="4"/>
        <v>0</v>
      </c>
      <c r="AE25" s="17" t="str">
        <f t="shared" si="5"/>
        <v/>
      </c>
      <c r="AF25" s="413"/>
      <c r="AG25" s="24" t="s">
        <v>756</v>
      </c>
      <c r="AH25" s="368"/>
    </row>
    <row r="26" s="392" customFormat="1" ht="15.75" customHeight="1" spans="1:34">
      <c r="A26" s="14" t="str">
        <f t="shared" si="0"/>
        <v/>
      </c>
      <c r="B26" s="398"/>
      <c r="C26" s="399"/>
      <c r="D26" s="400"/>
      <c r="E26" s="401"/>
      <c r="F26" s="401"/>
      <c r="G26" s="17"/>
      <c r="H26" s="17"/>
      <c r="I26" s="17"/>
      <c r="J26" s="17"/>
      <c r="K26" s="17"/>
      <c r="L26" s="17"/>
      <c r="M26" s="17"/>
      <c r="N26" s="17"/>
      <c r="O26" s="17"/>
      <c r="P26" s="17"/>
      <c r="Q26" s="17"/>
      <c r="R26" s="17"/>
      <c r="S26" s="17"/>
      <c r="T26" s="17"/>
      <c r="U26" s="17"/>
      <c r="V26" s="17"/>
      <c r="W26" s="17">
        <f t="shared" si="1"/>
        <v>0</v>
      </c>
      <c r="X26" s="17"/>
      <c r="Y26" s="17"/>
      <c r="Z26" s="17">
        <f t="shared" si="2"/>
        <v>0</v>
      </c>
      <c r="AA26" s="17"/>
      <c r="AB26" s="17"/>
      <c r="AC26" s="17">
        <f t="shared" si="3"/>
        <v>0</v>
      </c>
      <c r="AD26" s="17">
        <f t="shared" si="4"/>
        <v>0</v>
      </c>
      <c r="AE26" s="17" t="str">
        <f t="shared" si="5"/>
        <v/>
      </c>
      <c r="AF26" s="413"/>
      <c r="AG26" s="24" t="s">
        <v>757</v>
      </c>
      <c r="AH26" s="368"/>
    </row>
    <row r="27" s="392" customFormat="1" ht="15" customHeight="1" spans="1:34">
      <c r="A27" s="14" t="str">
        <f t="shared" si="0"/>
        <v/>
      </c>
      <c r="B27" s="402"/>
      <c r="C27" s="399"/>
      <c r="D27" s="403"/>
      <c r="E27" s="404"/>
      <c r="F27" s="404"/>
      <c r="G27" s="17"/>
      <c r="H27" s="17"/>
      <c r="I27" s="17"/>
      <c r="J27" s="17"/>
      <c r="K27" s="17"/>
      <c r="L27" s="17"/>
      <c r="M27" s="17"/>
      <c r="N27" s="17"/>
      <c r="O27" s="17"/>
      <c r="P27" s="17"/>
      <c r="Q27" s="17"/>
      <c r="R27" s="17"/>
      <c r="S27" s="17"/>
      <c r="T27" s="17"/>
      <c r="U27" s="17"/>
      <c r="V27" s="17"/>
      <c r="W27" s="17">
        <f t="shared" si="1"/>
        <v>0</v>
      </c>
      <c r="X27" s="17"/>
      <c r="Y27" s="17"/>
      <c r="Z27" s="17">
        <f t="shared" ref="Z27" si="6">W27+X27-Y27</f>
        <v>0</v>
      </c>
      <c r="AA27" s="17"/>
      <c r="AB27" s="17"/>
      <c r="AC27" s="17">
        <f t="shared" si="3"/>
        <v>0</v>
      </c>
      <c r="AD27" s="17">
        <f t="shared" si="4"/>
        <v>0</v>
      </c>
      <c r="AE27" s="17" t="str">
        <f t="shared" ref="AE27:AE28" si="7">IF(Z27=0,"",AD27/Z27*100)</f>
        <v/>
      </c>
      <c r="AF27" s="413"/>
      <c r="AG27" s="24" t="s">
        <v>758</v>
      </c>
      <c r="AH27" s="368" t="str">
        <f t="array" ref="AH27:AH30">""</f>
        <v/>
      </c>
    </row>
    <row r="28" s="392" customFormat="1" ht="15" customHeight="1" spans="1:34">
      <c r="A28" s="405" t="s">
        <v>215</v>
      </c>
      <c r="B28" s="405"/>
      <c r="C28" s="406"/>
      <c r="D28" s="407">
        <f>SUM(D8:D27)</f>
        <v>0</v>
      </c>
      <c r="E28" s="408"/>
      <c r="F28" s="408"/>
      <c r="G28" s="17"/>
      <c r="H28" s="17">
        <f>SUM(H8:H27)</f>
        <v>0</v>
      </c>
      <c r="I28" s="17">
        <f>SUM(I8:I27)</f>
        <v>0</v>
      </c>
      <c r="J28" s="17">
        <f>SUM(J8:J27)</f>
        <v>0</v>
      </c>
      <c r="K28" s="17">
        <f t="shared" ref="K28:M28" si="8">SUM(K8:K27)</f>
        <v>0</v>
      </c>
      <c r="L28" s="17">
        <f t="shared" si="8"/>
        <v>0</v>
      </c>
      <c r="M28" s="17">
        <f t="shared" si="8"/>
        <v>0</v>
      </c>
      <c r="N28" s="17"/>
      <c r="O28" s="17">
        <f>SUM(O8:O27)</f>
        <v>0</v>
      </c>
      <c r="P28" s="17"/>
      <c r="Q28" s="17">
        <f t="shared" ref="Q28:AD28" si="9">SUM(Q8:Q27)</f>
        <v>0</v>
      </c>
      <c r="R28" s="17">
        <f t="shared" si="9"/>
        <v>0</v>
      </c>
      <c r="S28" s="17">
        <f t="shared" si="9"/>
        <v>0</v>
      </c>
      <c r="T28" s="17">
        <f t="shared" si="9"/>
        <v>0</v>
      </c>
      <c r="U28" s="17">
        <f t="shared" si="9"/>
        <v>0</v>
      </c>
      <c r="V28" s="17">
        <f t="shared" si="9"/>
        <v>0</v>
      </c>
      <c r="W28" s="17">
        <f t="shared" si="9"/>
        <v>0</v>
      </c>
      <c r="X28" s="17">
        <f t="shared" si="9"/>
        <v>0</v>
      </c>
      <c r="Y28" s="17">
        <f t="shared" si="9"/>
        <v>0</v>
      </c>
      <c r="Z28" s="17">
        <f t="shared" si="9"/>
        <v>0</v>
      </c>
      <c r="AA28" s="17">
        <f t="shared" si="9"/>
        <v>0</v>
      </c>
      <c r="AB28" s="17">
        <f t="shared" si="9"/>
        <v>0</v>
      </c>
      <c r="AC28" s="17">
        <f t="shared" si="9"/>
        <v>0</v>
      </c>
      <c r="AD28" s="17">
        <f t="shared" si="9"/>
        <v>0</v>
      </c>
      <c r="AE28" s="17" t="str">
        <f t="shared" si="7"/>
        <v/>
      </c>
      <c r="AF28" s="408">
        <f>SUM(AF8:AF27)</f>
        <v>0</v>
      </c>
      <c r="AG28" s="368"/>
      <c r="AH28" s="368" t="str">
        <v/>
      </c>
    </row>
    <row r="29" ht="15.75" customHeight="1" spans="1:34">
      <c r="A29" s="393" t="str">
        <f>基本信息输入表!$K$6&amp;"填表人："&amp;基本信息输入表!$M$40</f>
        <v>被评估单位填表人：</v>
      </c>
      <c r="AC29" s="393" t="str">
        <f>"评估人员："&amp;基本信息输入表!$Q$40</f>
        <v>评估人员：</v>
      </c>
      <c r="AH29" s="259" t="str">
        <v/>
      </c>
    </row>
    <row r="30" ht="15.75" customHeight="1" spans="1:34">
      <c r="A30" s="393" t="str">
        <f>"填表日期："&amp;YEAR(基本信息输入表!$O$39)&amp;"年"&amp;MONTH(基本信息输入表!$O$39)&amp;"月"&amp;DAY(基本信息输入表!$O$39)&amp;"日"</f>
        <v>填表日期：1900年1月0日</v>
      </c>
      <c r="AH30" s="259" t="str">
        <v/>
      </c>
    </row>
    <row r="31" ht="15.75" customHeight="1"/>
  </sheetData>
  <mergeCells count="16">
    <mergeCell ref="A2:AF2"/>
    <mergeCell ref="A3:AF3"/>
    <mergeCell ref="K6:L6"/>
    <mergeCell ref="M6:Z6"/>
    <mergeCell ref="AA6:AC6"/>
    <mergeCell ref="A28:B28"/>
    <mergeCell ref="A6:A7"/>
    <mergeCell ref="B6:B7"/>
    <mergeCell ref="C6:C7"/>
    <mergeCell ref="D6:D7"/>
    <mergeCell ref="E6:E7"/>
    <mergeCell ref="F6:F7"/>
    <mergeCell ref="G6:G7"/>
    <mergeCell ref="AD6:AD7"/>
    <mergeCell ref="AE6:AE7"/>
    <mergeCell ref="AF6:AF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4" fitToHeight="0" orientation="landscape"/>
  <headerFooter scaleWithDoc="0">
    <oddFooter>&amp;C&amp;"宋体,常规"&amp;10第&amp;"Arial Narrow,常规"&amp;P&amp;"宋体,常规"页，共&amp;"Arial Narrow,常规"&amp;N&amp;"宋体,常规"页</oddFooter>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P33"/>
  <sheetViews>
    <sheetView showGridLines="0" workbookViewId="0">
      <selection activeCell="I31" sqref="I31"/>
    </sheetView>
  </sheetViews>
  <sheetFormatPr defaultColWidth="9" defaultRowHeight="15.75" customHeight="1"/>
  <cols>
    <col min="1" max="1" width="5.2" style="3" customWidth="1"/>
    <col min="2" max="2" width="41.2" style="3" customWidth="1"/>
    <col min="3" max="3" width="8" style="3" customWidth="1"/>
    <col min="4" max="4" width="17.2" style="3" customWidth="1"/>
    <col min="5" max="5" width="8" style="45" customWidth="1"/>
    <col min="6" max="6" width="9.7" style="3" customWidth="1"/>
    <col min="7" max="7" width="4.7" style="3" customWidth="1"/>
    <col min="8" max="8" width="11.2" style="3" customWidth="1"/>
    <col min="9" max="9" width="11.2" style="3" hidden="1" customWidth="1" outlineLevel="1"/>
    <col min="10" max="10" width="8.7" style="270" customWidth="1" collapsed="1"/>
    <col min="11" max="11" width="8" style="270" customWidth="1"/>
    <col min="12" max="12" width="9.7" style="3" customWidth="1"/>
    <col min="13" max="13" width="7.7" style="3" customWidth="1"/>
    <col min="14" max="14" width="16.7" style="3" customWidth="1"/>
    <col min="15" max="15" width="13" style="4" customWidth="1"/>
    <col min="16" max="16" width="9" style="5"/>
    <col min="17" max="16384" width="9" style="3"/>
  </cols>
  <sheetData>
    <row r="1" customHeight="1" spans="1:16">
      <c r="A1" s="6" t="s">
        <v>333</v>
      </c>
      <c r="O1" s="4" t="str">
        <f t="array" ref="O1:P1">"请勿删除此列"</f>
        <v>请勿删除此列</v>
      </c>
      <c r="P1" s="5" t="str">
        <v>请勿删除此列</v>
      </c>
    </row>
    <row r="2" s="1" customFormat="1" ht="30" customHeight="1" spans="1:16">
      <c r="A2" s="7" t="s">
        <v>1000</v>
      </c>
      <c r="B2" s="7"/>
      <c r="C2" s="7"/>
      <c r="D2" s="7"/>
      <c r="E2" s="7"/>
      <c r="F2" s="7"/>
      <c r="G2" s="7"/>
      <c r="H2" s="7"/>
      <c r="I2" s="7"/>
      <c r="J2" s="7"/>
      <c r="K2" s="7"/>
      <c r="L2" s="7"/>
      <c r="M2" s="7"/>
      <c r="N2" s="7"/>
      <c r="O2" s="22"/>
      <c r="P2" s="23"/>
    </row>
    <row r="3" customHeight="1" spans="1:14">
      <c r="A3" s="2" t="str">
        <f>"评估基准日："&amp;TEXT(基本信息输入表!M7,"yyyy年mm月dd日")</f>
        <v>评估基准日：2026年01月15日</v>
      </c>
      <c r="B3" s="2"/>
      <c r="C3" s="2"/>
      <c r="D3" s="2"/>
      <c r="E3" s="2"/>
      <c r="F3" s="2"/>
      <c r="G3" s="2"/>
      <c r="H3" s="2"/>
      <c r="I3" s="2"/>
      <c r="J3" s="2"/>
      <c r="K3" s="2"/>
      <c r="L3" s="2"/>
      <c r="M3" s="2"/>
      <c r="N3" s="2"/>
    </row>
    <row r="4" ht="14.25" customHeight="1" spans="1:16">
      <c r="A4" s="2"/>
      <c r="B4" s="2"/>
      <c r="C4" s="2"/>
      <c r="D4" s="2"/>
      <c r="E4" s="46"/>
      <c r="F4" s="2"/>
      <c r="G4" s="2"/>
      <c r="H4" s="2"/>
      <c r="I4" s="2"/>
      <c r="J4" s="2"/>
      <c r="K4" s="2"/>
      <c r="L4" s="2"/>
      <c r="M4" s="2"/>
      <c r="N4" s="8" t="s">
        <v>1001</v>
      </c>
      <c r="P4" s="5" t="str">
        <f t="array" ref="P4:P8">""</f>
        <v/>
      </c>
    </row>
    <row r="5" customHeight="1" spans="1:16">
      <c r="A5" s="3" t="str">
        <f>基本信息输入表!K6&amp;"："&amp;基本信息输入表!M6</f>
        <v>被评估单位：中国石油集团工程技术研究院有限公司</v>
      </c>
      <c r="J5" s="378"/>
      <c r="K5" s="378"/>
      <c r="N5" s="8" t="str">
        <f>"金额单位："&amp;基本信息输入表!M10&amp;"元"</f>
        <v>金额单位：人民币元</v>
      </c>
      <c r="P5" s="5" t="str">
        <v/>
      </c>
    </row>
    <row r="6" s="2" customFormat="1" customHeight="1" spans="1:16">
      <c r="A6" s="11" t="s">
        <v>137</v>
      </c>
      <c r="B6" s="11" t="s">
        <v>808</v>
      </c>
      <c r="C6" s="11" t="s">
        <v>809</v>
      </c>
      <c r="D6" s="386" t="s">
        <v>1002</v>
      </c>
      <c r="E6" s="386" t="s">
        <v>810</v>
      </c>
      <c r="F6" s="172" t="s">
        <v>1003</v>
      </c>
      <c r="G6" s="172" t="s">
        <v>735</v>
      </c>
      <c r="H6" s="173" t="s">
        <v>736</v>
      </c>
      <c r="I6" s="57" t="s">
        <v>656</v>
      </c>
      <c r="J6" s="37" t="s">
        <v>96</v>
      </c>
      <c r="K6" s="357" t="s">
        <v>814</v>
      </c>
      <c r="L6" s="37" t="s">
        <v>159</v>
      </c>
      <c r="M6" s="11" t="s">
        <v>172</v>
      </c>
      <c r="N6" s="11" t="s">
        <v>142</v>
      </c>
      <c r="O6" s="4"/>
      <c r="P6" s="4" t="str">
        <v/>
      </c>
    </row>
    <row r="7" customHeight="1" spans="1:16">
      <c r="A7" s="180"/>
      <c r="B7" s="181"/>
      <c r="C7" s="181"/>
      <c r="D7" s="256"/>
      <c r="E7" s="256"/>
      <c r="F7" s="176"/>
      <c r="G7" s="185"/>
      <c r="H7" s="387"/>
      <c r="I7" s="188"/>
      <c r="J7" s="363"/>
      <c r="K7" s="369"/>
      <c r="L7" s="363"/>
      <c r="M7" s="191" t="s">
        <v>821</v>
      </c>
      <c r="N7" s="181"/>
      <c r="O7" s="24" t="s">
        <v>738</v>
      </c>
      <c r="P7" s="5" t="str">
        <v/>
      </c>
    </row>
    <row r="8" spans="1:16">
      <c r="A8" s="14" t="str">
        <f>IF(B8="","",ROW()-7)</f>
        <v/>
      </c>
      <c r="B8" s="15"/>
      <c r="C8" s="15"/>
      <c r="D8" s="15"/>
      <c r="E8" s="16"/>
      <c r="F8" s="388"/>
      <c r="G8" s="15"/>
      <c r="H8" s="17"/>
      <c r="I8" s="17"/>
      <c r="J8" s="17"/>
      <c r="K8" s="17"/>
      <c r="L8" s="17"/>
      <c r="M8" s="17" t="str">
        <f>IF(J8=0,"",(L8-J8)/(J8)*100)</f>
        <v/>
      </c>
      <c r="N8" s="15"/>
      <c r="O8" s="24" t="s">
        <v>739</v>
      </c>
      <c r="P8" s="5" t="str">
        <v/>
      </c>
    </row>
    <row r="9" spans="1:15">
      <c r="A9" s="14" t="str">
        <f t="shared" ref="A9:A27" si="0">IF(B9="","",ROW()-7)</f>
        <v/>
      </c>
      <c r="B9" s="15"/>
      <c r="C9" s="15"/>
      <c r="D9" s="15"/>
      <c r="E9" s="16"/>
      <c r="F9" s="388"/>
      <c r="G9" s="15"/>
      <c r="H9" s="17"/>
      <c r="I9" s="17"/>
      <c r="J9" s="17"/>
      <c r="K9" s="17"/>
      <c r="L9" s="17"/>
      <c r="M9" s="17" t="str">
        <f t="shared" ref="M9:M28" si="1">IF(J9=0,"",(L9-J9)/(J9)*100)</f>
        <v/>
      </c>
      <c r="N9" s="15"/>
      <c r="O9" s="24" t="s">
        <v>740</v>
      </c>
    </row>
    <row r="10" spans="1:15">
      <c r="A10" s="14" t="str">
        <f t="shared" si="0"/>
        <v/>
      </c>
      <c r="B10" s="15"/>
      <c r="C10" s="15"/>
      <c r="D10" s="15"/>
      <c r="E10" s="16"/>
      <c r="F10" s="388"/>
      <c r="G10" s="15"/>
      <c r="H10" s="17"/>
      <c r="I10" s="17"/>
      <c r="J10" s="17"/>
      <c r="K10" s="17"/>
      <c r="L10" s="17"/>
      <c r="M10" s="17" t="str">
        <f t="shared" si="1"/>
        <v/>
      </c>
      <c r="N10" s="15"/>
      <c r="O10" s="24" t="s">
        <v>741</v>
      </c>
    </row>
    <row r="11" spans="1:15">
      <c r="A11" s="14" t="str">
        <f t="shared" si="0"/>
        <v/>
      </c>
      <c r="B11" s="15"/>
      <c r="C11" s="15"/>
      <c r="D11" s="15"/>
      <c r="E11" s="16"/>
      <c r="F11" s="388"/>
      <c r="G11" s="15"/>
      <c r="H11" s="17"/>
      <c r="I11" s="17"/>
      <c r="J11" s="17"/>
      <c r="K11" s="17"/>
      <c r="L11" s="17"/>
      <c r="M11" s="17" t="str">
        <f t="shared" si="1"/>
        <v/>
      </c>
      <c r="N11" s="15"/>
      <c r="O11" s="24" t="s">
        <v>742</v>
      </c>
    </row>
    <row r="12" spans="1:15">
      <c r="A12" s="14" t="str">
        <f t="shared" si="0"/>
        <v/>
      </c>
      <c r="B12" s="15"/>
      <c r="C12" s="15"/>
      <c r="D12" s="15"/>
      <c r="E12" s="16"/>
      <c r="F12" s="388"/>
      <c r="G12" s="15"/>
      <c r="H12" s="17"/>
      <c r="I12" s="17"/>
      <c r="J12" s="17"/>
      <c r="K12" s="17"/>
      <c r="L12" s="17"/>
      <c r="M12" s="17" t="str">
        <f t="shared" si="1"/>
        <v/>
      </c>
      <c r="N12" s="15"/>
      <c r="O12" s="24" t="s">
        <v>743</v>
      </c>
    </row>
    <row r="13" spans="1:15">
      <c r="A13" s="14" t="str">
        <f t="shared" si="0"/>
        <v/>
      </c>
      <c r="B13" s="15"/>
      <c r="C13" s="15"/>
      <c r="D13" s="15"/>
      <c r="E13" s="16"/>
      <c r="F13" s="388"/>
      <c r="G13" s="15"/>
      <c r="H13" s="17"/>
      <c r="I13" s="17"/>
      <c r="J13" s="17"/>
      <c r="K13" s="17"/>
      <c r="L13" s="17"/>
      <c r="M13" s="17" t="str">
        <f t="shared" si="1"/>
        <v/>
      </c>
      <c r="N13" s="15"/>
      <c r="O13" s="24" t="s">
        <v>744</v>
      </c>
    </row>
    <row r="14" spans="1:15">
      <c r="A14" s="14" t="str">
        <f t="shared" si="0"/>
        <v/>
      </c>
      <c r="B14" s="15"/>
      <c r="C14" s="15"/>
      <c r="D14" s="15"/>
      <c r="E14" s="16"/>
      <c r="F14" s="388"/>
      <c r="G14" s="15"/>
      <c r="H14" s="17"/>
      <c r="I14" s="17"/>
      <c r="J14" s="17"/>
      <c r="K14" s="17"/>
      <c r="L14" s="17"/>
      <c r="M14" s="17" t="str">
        <f t="shared" si="1"/>
        <v/>
      </c>
      <c r="N14" s="15"/>
      <c r="O14" s="24" t="s">
        <v>745</v>
      </c>
    </row>
    <row r="15" spans="1:15">
      <c r="A15" s="14" t="str">
        <f t="shared" si="0"/>
        <v/>
      </c>
      <c r="B15" s="15"/>
      <c r="C15" s="15"/>
      <c r="D15" s="15"/>
      <c r="E15" s="16"/>
      <c r="F15" s="388"/>
      <c r="G15" s="15"/>
      <c r="H15" s="17"/>
      <c r="I15" s="17"/>
      <c r="J15" s="17"/>
      <c r="K15" s="17"/>
      <c r="L15" s="17"/>
      <c r="M15" s="17" t="str">
        <f t="shared" si="1"/>
        <v/>
      </c>
      <c r="N15" s="15"/>
      <c r="O15" s="24" t="s">
        <v>746</v>
      </c>
    </row>
    <row r="16" spans="1:15">
      <c r="A16" s="14" t="str">
        <f t="shared" si="0"/>
        <v/>
      </c>
      <c r="B16" s="15"/>
      <c r="C16" s="15"/>
      <c r="D16" s="15"/>
      <c r="E16" s="16"/>
      <c r="F16" s="388"/>
      <c r="G16" s="15"/>
      <c r="H16" s="17"/>
      <c r="I16" s="17"/>
      <c r="J16" s="17"/>
      <c r="K16" s="17"/>
      <c r="L16" s="17"/>
      <c r="M16" s="17" t="str">
        <f t="shared" si="1"/>
        <v/>
      </c>
      <c r="N16" s="15"/>
      <c r="O16" s="24" t="s">
        <v>747</v>
      </c>
    </row>
    <row r="17" spans="1:15">
      <c r="A17" s="14" t="str">
        <f t="shared" si="0"/>
        <v/>
      </c>
      <c r="B17" s="15"/>
      <c r="C17" s="15"/>
      <c r="D17" s="15"/>
      <c r="E17" s="16"/>
      <c r="F17" s="388"/>
      <c r="G17" s="15"/>
      <c r="H17" s="17"/>
      <c r="I17" s="17"/>
      <c r="J17" s="17"/>
      <c r="K17" s="17"/>
      <c r="L17" s="17"/>
      <c r="M17" s="17" t="str">
        <f t="shared" si="1"/>
        <v/>
      </c>
      <c r="N17" s="15"/>
      <c r="O17" s="24" t="s">
        <v>748</v>
      </c>
    </row>
    <row r="18" spans="1:15">
      <c r="A18" s="14" t="str">
        <f t="shared" si="0"/>
        <v/>
      </c>
      <c r="B18" s="15"/>
      <c r="C18" s="15"/>
      <c r="D18" s="15"/>
      <c r="E18" s="16"/>
      <c r="F18" s="388"/>
      <c r="G18" s="15"/>
      <c r="H18" s="17"/>
      <c r="I18" s="17"/>
      <c r="J18" s="17"/>
      <c r="K18" s="17"/>
      <c r="L18" s="17"/>
      <c r="M18" s="17" t="str">
        <f t="shared" si="1"/>
        <v/>
      </c>
      <c r="N18" s="15"/>
      <c r="O18" s="24" t="s">
        <v>749</v>
      </c>
    </row>
    <row r="19" spans="1:15">
      <c r="A19" s="14" t="str">
        <f t="shared" si="0"/>
        <v/>
      </c>
      <c r="B19" s="15"/>
      <c r="C19" s="15"/>
      <c r="D19" s="15"/>
      <c r="E19" s="16"/>
      <c r="F19" s="388"/>
      <c r="G19" s="15"/>
      <c r="H19" s="17"/>
      <c r="I19" s="17"/>
      <c r="J19" s="17"/>
      <c r="K19" s="17"/>
      <c r="L19" s="17"/>
      <c r="M19" s="17" t="str">
        <f t="shared" si="1"/>
        <v/>
      </c>
      <c r="N19" s="15"/>
      <c r="O19" s="24" t="s">
        <v>750</v>
      </c>
    </row>
    <row r="20" spans="1:15">
      <c r="A20" s="14" t="str">
        <f t="shared" si="0"/>
        <v/>
      </c>
      <c r="B20" s="15"/>
      <c r="C20" s="15"/>
      <c r="D20" s="15"/>
      <c r="E20" s="16"/>
      <c r="F20" s="388"/>
      <c r="G20" s="15"/>
      <c r="H20" s="17"/>
      <c r="I20" s="17"/>
      <c r="J20" s="17"/>
      <c r="K20" s="17"/>
      <c r="L20" s="17"/>
      <c r="M20" s="17" t="str">
        <f t="shared" si="1"/>
        <v/>
      </c>
      <c r="N20" s="15"/>
      <c r="O20" s="24" t="s">
        <v>751</v>
      </c>
    </row>
    <row r="21" spans="1:15">
      <c r="A21" s="14" t="str">
        <f t="shared" si="0"/>
        <v/>
      </c>
      <c r="B21" s="15"/>
      <c r="C21" s="15"/>
      <c r="D21" s="15"/>
      <c r="E21" s="16"/>
      <c r="F21" s="388"/>
      <c r="G21" s="15"/>
      <c r="H21" s="17"/>
      <c r="I21" s="17"/>
      <c r="J21" s="17"/>
      <c r="K21" s="17"/>
      <c r="L21" s="17"/>
      <c r="M21" s="17" t="str">
        <f t="shared" si="1"/>
        <v/>
      </c>
      <c r="N21" s="15"/>
      <c r="O21" s="24" t="s">
        <v>752</v>
      </c>
    </row>
    <row r="22" spans="1:15">
      <c r="A22" s="14" t="str">
        <f t="shared" si="0"/>
        <v/>
      </c>
      <c r="B22" s="15"/>
      <c r="C22" s="15"/>
      <c r="D22" s="15"/>
      <c r="E22" s="16"/>
      <c r="F22" s="388"/>
      <c r="G22" s="15"/>
      <c r="H22" s="17"/>
      <c r="I22" s="17"/>
      <c r="J22" s="17"/>
      <c r="K22" s="17"/>
      <c r="L22" s="17"/>
      <c r="M22" s="17" t="str">
        <f t="shared" si="1"/>
        <v/>
      </c>
      <c r="N22" s="15"/>
      <c r="O22" s="24" t="s">
        <v>753</v>
      </c>
    </row>
    <row r="23" spans="1:15">
      <c r="A23" s="14" t="str">
        <f t="shared" si="0"/>
        <v/>
      </c>
      <c r="B23" s="15"/>
      <c r="C23" s="15"/>
      <c r="D23" s="15"/>
      <c r="E23" s="16"/>
      <c r="F23" s="388"/>
      <c r="G23" s="15"/>
      <c r="H23" s="17"/>
      <c r="I23" s="17"/>
      <c r="J23" s="17"/>
      <c r="K23" s="17"/>
      <c r="L23" s="17"/>
      <c r="M23" s="17" t="str">
        <f t="shared" si="1"/>
        <v/>
      </c>
      <c r="N23" s="15"/>
      <c r="O23" s="24" t="s">
        <v>754</v>
      </c>
    </row>
    <row r="24" spans="1:15">
      <c r="A24" s="14" t="str">
        <f t="shared" si="0"/>
        <v/>
      </c>
      <c r="B24" s="15"/>
      <c r="C24" s="15"/>
      <c r="D24" s="15"/>
      <c r="E24" s="16"/>
      <c r="F24" s="388"/>
      <c r="G24" s="15"/>
      <c r="H24" s="17"/>
      <c r="I24" s="17"/>
      <c r="J24" s="17"/>
      <c r="K24" s="17"/>
      <c r="L24" s="17"/>
      <c r="M24" s="17" t="str">
        <f t="shared" si="1"/>
        <v/>
      </c>
      <c r="N24" s="15"/>
      <c r="O24" s="24" t="s">
        <v>755</v>
      </c>
    </row>
    <row r="25" spans="1:15">
      <c r="A25" s="14" t="str">
        <f t="shared" si="0"/>
        <v/>
      </c>
      <c r="B25" s="15"/>
      <c r="C25" s="15"/>
      <c r="D25" s="15"/>
      <c r="E25" s="16"/>
      <c r="F25" s="388"/>
      <c r="G25" s="15"/>
      <c r="H25" s="17"/>
      <c r="I25" s="17"/>
      <c r="J25" s="17"/>
      <c r="K25" s="17"/>
      <c r="L25" s="17"/>
      <c r="M25" s="17" t="str">
        <f t="shared" si="1"/>
        <v/>
      </c>
      <c r="N25" s="15"/>
      <c r="O25" s="24" t="s">
        <v>756</v>
      </c>
    </row>
    <row r="26" spans="1:15">
      <c r="A26" s="14" t="str">
        <f t="shared" si="0"/>
        <v/>
      </c>
      <c r="B26" s="15"/>
      <c r="C26" s="15"/>
      <c r="D26" s="15"/>
      <c r="E26" s="16"/>
      <c r="F26" s="388"/>
      <c r="G26" s="15"/>
      <c r="H26" s="17"/>
      <c r="I26" s="17"/>
      <c r="J26" s="17"/>
      <c r="K26" s="17"/>
      <c r="L26" s="17"/>
      <c r="M26" s="17" t="str">
        <f t="shared" si="1"/>
        <v/>
      </c>
      <c r="N26" s="15"/>
      <c r="O26" s="24" t="s">
        <v>757</v>
      </c>
    </row>
    <row r="27" spans="1:16">
      <c r="A27" s="14" t="str">
        <f t="shared" si="0"/>
        <v/>
      </c>
      <c r="B27" s="15"/>
      <c r="C27" s="15"/>
      <c r="D27" s="15"/>
      <c r="E27" s="16"/>
      <c r="F27" s="388"/>
      <c r="G27" s="15"/>
      <c r="H27" s="17"/>
      <c r="I27" s="17"/>
      <c r="J27" s="17"/>
      <c r="K27" s="17"/>
      <c r="L27" s="17"/>
      <c r="M27" s="17" t="str">
        <f t="shared" si="1"/>
        <v/>
      </c>
      <c r="N27" s="15"/>
      <c r="O27" s="24" t="s">
        <v>758</v>
      </c>
      <c r="P27" s="5" t="str">
        <f t="array" ref="P27:P33">""</f>
        <v/>
      </c>
    </row>
    <row r="28" spans="1:16">
      <c r="A28" s="56" t="s">
        <v>1004</v>
      </c>
      <c r="B28" s="15"/>
      <c r="C28" s="15"/>
      <c r="D28" s="15"/>
      <c r="E28" s="16"/>
      <c r="F28" s="388"/>
      <c r="G28" s="15"/>
      <c r="H28" s="17"/>
      <c r="I28" s="17">
        <f>SUM(I8:I27)</f>
        <v>0</v>
      </c>
      <c r="J28" s="17">
        <f>SUM(J8:J27)</f>
        <v>0</v>
      </c>
      <c r="K28" s="17">
        <f t="shared" ref="K28:L28" si="2">SUM(K8:K27)</f>
        <v>0</v>
      </c>
      <c r="L28" s="17">
        <f t="shared" si="2"/>
        <v>0</v>
      </c>
      <c r="M28" s="17" t="str">
        <f t="shared" si="1"/>
        <v/>
      </c>
      <c r="N28" s="15"/>
      <c r="P28" s="5" t="str">
        <v/>
      </c>
    </row>
    <row r="29" spans="1:16">
      <c r="A29" s="56" t="s">
        <v>822</v>
      </c>
      <c r="B29" s="15"/>
      <c r="C29" s="15"/>
      <c r="D29" s="15"/>
      <c r="E29" s="16"/>
      <c r="F29" s="388"/>
      <c r="G29" s="15"/>
      <c r="H29" s="17"/>
      <c r="I29" s="17">
        <f>K28</f>
        <v>0</v>
      </c>
      <c r="J29" s="17">
        <f>K28</f>
        <v>0</v>
      </c>
      <c r="K29" s="17"/>
      <c r="L29" s="17"/>
      <c r="M29" s="17"/>
      <c r="N29" s="15"/>
      <c r="P29" s="5" t="str">
        <v/>
      </c>
    </row>
    <row r="30" spans="1:16">
      <c r="A30" s="56" t="s">
        <v>823</v>
      </c>
      <c r="B30" s="15"/>
      <c r="C30" s="15"/>
      <c r="D30" s="15"/>
      <c r="E30" s="16"/>
      <c r="F30" s="388"/>
      <c r="G30" s="15"/>
      <c r="H30" s="17"/>
      <c r="I30" s="17"/>
      <c r="J30" s="17"/>
      <c r="K30" s="17"/>
      <c r="L30" s="17">
        <f>J29</f>
        <v>0</v>
      </c>
      <c r="M30" s="17"/>
      <c r="N30" s="15"/>
      <c r="P30" s="5" t="str">
        <v/>
      </c>
    </row>
    <row r="31" customHeight="1" spans="1:16">
      <c r="A31" s="389" t="s">
        <v>685</v>
      </c>
      <c r="B31" s="390"/>
      <c r="C31" s="21"/>
      <c r="D31" s="21"/>
      <c r="E31" s="48"/>
      <c r="F31" s="388"/>
      <c r="G31" s="21"/>
      <c r="H31" s="17"/>
      <c r="I31" s="17">
        <f>I28-I29</f>
        <v>0</v>
      </c>
      <c r="J31" s="17">
        <f>J28-J29</f>
        <v>0</v>
      </c>
      <c r="K31" s="17"/>
      <c r="L31" s="17">
        <f>L28-L30</f>
        <v>0</v>
      </c>
      <c r="M31" s="17" t="str">
        <f t="shared" ref="M31" si="3">IF(J31=0,"",(L31-J31)/(J31)*100)</f>
        <v/>
      </c>
      <c r="N31" s="21"/>
      <c r="P31" s="5" t="str">
        <v/>
      </c>
    </row>
    <row r="32" customHeight="1" spans="1:16">
      <c r="A32" s="3" t="str">
        <f>基本信息输入表!$K$6&amp;"填表人："&amp;基本信息输入表!$M$41</f>
        <v>被评估单位填表人：</v>
      </c>
      <c r="J32" s="3"/>
      <c r="K32" s="3"/>
      <c r="L32" s="3" t="str">
        <f>"评估人员："&amp;基本信息输入表!$Q$41</f>
        <v>评估人员：</v>
      </c>
      <c r="P32" s="5" t="str">
        <v/>
      </c>
    </row>
    <row r="33" customHeight="1" spans="1:16">
      <c r="A33" s="3" t="str">
        <f>"填表日期："&amp;YEAR(基本信息输入表!$O$41)&amp;"年"&amp;MONTH(基本信息输入表!$O$41)&amp;"月"&amp;DAY(基本信息输入表!$O$41)&amp;"日"</f>
        <v>填表日期：1900年1月0日</v>
      </c>
      <c r="J33" s="3"/>
      <c r="K33" s="3"/>
      <c r="P33" s="5" t="str">
        <v/>
      </c>
    </row>
  </sheetData>
  <mergeCells count="20">
    <mergeCell ref="A2:N2"/>
    <mergeCell ref="A3:N3"/>
    <mergeCell ref="A28:B28"/>
    <mergeCell ref="A29:B29"/>
    <mergeCell ref="A30:B30"/>
    <mergeCell ref="A31:B31"/>
    <mergeCell ref="A6:A7"/>
    <mergeCell ref="B6:B7"/>
    <mergeCell ref="C6:C7"/>
    <mergeCell ref="D6:D7"/>
    <mergeCell ref="E6:E7"/>
    <mergeCell ref="F6:F7"/>
    <mergeCell ref="G6:G7"/>
    <mergeCell ref="H6:H7"/>
    <mergeCell ref="I6:I7"/>
    <mergeCell ref="J6:J7"/>
    <mergeCell ref="K6:K7"/>
    <mergeCell ref="L6:L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4" fitToHeight="0" orientation="landscape"/>
  <headerFooter scaleWithDoc="0">
    <oddFooter>&amp;C&amp;"宋体,常规"&amp;10第&amp;"Arial Narrow,常规"&amp;P&amp;"宋体,常规"页，共&amp;"Arial Narrow,常规"&amp;N&amp;"宋体,常规"页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资产评估基础法明表工作流程图"/>
  <dimension ref="A2:W19"/>
  <sheetViews>
    <sheetView showGridLines="0" workbookViewId="0">
      <selection activeCell="I31" sqref="I31"/>
    </sheetView>
  </sheetViews>
  <sheetFormatPr defaultColWidth="9" defaultRowHeight="14.25"/>
  <cols>
    <col min="1" max="1" width="1.7" style="749" customWidth="1"/>
    <col min="2" max="2" width="4.5" style="749" customWidth="1"/>
    <col min="3" max="3" width="2.7" style="749" customWidth="1"/>
    <col min="4" max="4" width="21.7" style="749" customWidth="1"/>
    <col min="5" max="5" width="2.7" style="749" customWidth="1"/>
    <col min="6" max="6" width="4.5" style="749" customWidth="1"/>
    <col min="7" max="7" width="2.7" style="749" customWidth="1"/>
    <col min="8" max="8" width="21.7" style="749" customWidth="1"/>
    <col min="9" max="9" width="2.7" style="749" customWidth="1"/>
    <col min="10" max="10" width="4.5" style="749" customWidth="1"/>
    <col min="11" max="11" width="2.7" style="749" customWidth="1"/>
    <col min="12" max="12" width="21.7" style="749" customWidth="1"/>
    <col min="13" max="13" width="2.7" style="749" customWidth="1"/>
    <col min="14" max="14" width="4.5" style="749" customWidth="1"/>
    <col min="15" max="15" width="2.7" style="749" customWidth="1"/>
    <col min="16" max="16" width="21.7" style="749" customWidth="1"/>
    <col min="17" max="17" width="2.7" style="749" customWidth="1"/>
    <col min="18" max="18" width="4.5" style="749" customWidth="1"/>
    <col min="19" max="19" width="2.7" style="749" customWidth="1"/>
    <col min="20" max="20" width="21.7" style="749" customWidth="1"/>
    <col min="21" max="21" width="2.7" style="749" customWidth="1"/>
    <col min="22" max="22" width="4.5" style="749" customWidth="1"/>
    <col min="23" max="23" width="1.5" style="749" customWidth="1"/>
    <col min="24" max="16384" width="9" style="749"/>
  </cols>
  <sheetData>
    <row r="2" s="747" customFormat="1" ht="37.5" customHeight="1" spans="1:23">
      <c r="A2" s="750"/>
      <c r="B2" s="751" t="s">
        <v>249</v>
      </c>
      <c r="C2" s="751"/>
      <c r="D2" s="751"/>
      <c r="E2" s="751"/>
      <c r="F2" s="751"/>
      <c r="G2" s="751"/>
      <c r="H2" s="751"/>
      <c r="I2" s="751"/>
      <c r="J2" s="751"/>
      <c r="K2" s="751"/>
      <c r="L2" s="751"/>
      <c r="M2" s="751"/>
      <c r="N2" s="751"/>
      <c r="O2" s="751"/>
      <c r="P2" s="751"/>
      <c r="Q2" s="751"/>
      <c r="R2" s="751"/>
      <c r="S2" s="751"/>
      <c r="T2" s="751"/>
      <c r="U2" s="751"/>
      <c r="V2" s="751"/>
      <c r="W2" s="783"/>
    </row>
    <row r="3" ht="18.75" spans="1:23">
      <c r="A3" s="752"/>
      <c r="B3" s="753"/>
      <c r="C3" s="753"/>
      <c r="D3" s="754" t="s">
        <v>250</v>
      </c>
      <c r="E3" s="755"/>
      <c r="F3" s="755"/>
      <c r="G3" s="755"/>
      <c r="H3" s="754" t="s">
        <v>251</v>
      </c>
      <c r="I3" s="755"/>
      <c r="J3" s="755"/>
      <c r="K3" s="755"/>
      <c r="L3" s="754" t="s">
        <v>252</v>
      </c>
      <c r="M3" s="755"/>
      <c r="N3" s="755"/>
      <c r="O3" s="755"/>
      <c r="P3" s="754" t="s">
        <v>253</v>
      </c>
      <c r="Q3" s="755"/>
      <c r="R3" s="755"/>
      <c r="S3" s="755"/>
      <c r="T3" s="754" t="s">
        <v>254</v>
      </c>
      <c r="U3" s="753"/>
      <c r="V3" s="755"/>
      <c r="W3" s="784"/>
    </row>
    <row r="4" spans="1:23">
      <c r="A4" s="752"/>
      <c r="B4" s="753"/>
      <c r="C4" s="756"/>
      <c r="D4" s="757"/>
      <c r="E4" s="758"/>
      <c r="F4" s="753"/>
      <c r="G4" s="756"/>
      <c r="H4" s="757"/>
      <c r="I4" s="758"/>
      <c r="J4" s="753"/>
      <c r="K4" s="756"/>
      <c r="L4" s="757"/>
      <c r="M4" s="758"/>
      <c r="N4" s="753"/>
      <c r="O4" s="756"/>
      <c r="P4" s="757"/>
      <c r="Q4" s="758"/>
      <c r="R4" s="753"/>
      <c r="S4" s="756"/>
      <c r="T4" s="757"/>
      <c r="U4" s="758"/>
      <c r="V4" s="753"/>
      <c r="W4" s="784"/>
    </row>
    <row r="5" ht="18.75" spans="1:23">
      <c r="A5" s="752"/>
      <c r="B5" s="755"/>
      <c r="C5" s="759"/>
      <c r="D5" s="760"/>
      <c r="E5" s="761"/>
      <c r="F5" s="753"/>
      <c r="G5" s="762"/>
      <c r="H5" s="760"/>
      <c r="I5" s="761"/>
      <c r="J5" s="753"/>
      <c r="K5" s="762"/>
      <c r="L5" s="760"/>
      <c r="M5" s="761"/>
      <c r="N5" s="753"/>
      <c r="O5" s="762"/>
      <c r="P5" s="760"/>
      <c r="Q5" s="761"/>
      <c r="R5" s="753"/>
      <c r="S5" s="762"/>
      <c r="T5" s="760"/>
      <c r="U5" s="761"/>
      <c r="V5" s="753"/>
      <c r="W5" s="784"/>
    </row>
    <row r="6" ht="18.75" spans="1:23">
      <c r="A6" s="752"/>
      <c r="B6" s="754"/>
      <c r="C6" s="759"/>
      <c r="D6" s="760"/>
      <c r="E6" s="761"/>
      <c r="F6" s="763"/>
      <c r="G6" s="762"/>
      <c r="H6" s="760"/>
      <c r="I6" s="761"/>
      <c r="J6" s="763"/>
      <c r="K6" s="762"/>
      <c r="L6" s="760"/>
      <c r="M6" s="761"/>
      <c r="N6" s="763"/>
      <c r="O6" s="762"/>
      <c r="P6" s="760"/>
      <c r="Q6" s="761"/>
      <c r="R6" s="763"/>
      <c r="S6" s="762"/>
      <c r="T6" s="760"/>
      <c r="U6" s="761"/>
      <c r="V6" s="763"/>
      <c r="W6" s="784"/>
    </row>
    <row r="7" s="748" customFormat="1" ht="19.5" spans="1:23">
      <c r="A7" s="764"/>
      <c r="B7" s="765"/>
      <c r="C7" s="766"/>
      <c r="D7" s="767"/>
      <c r="E7" s="768"/>
      <c r="F7" s="769"/>
      <c r="G7" s="770"/>
      <c r="H7" s="767"/>
      <c r="I7" s="768"/>
      <c r="J7" s="769"/>
      <c r="K7" s="770"/>
      <c r="L7" s="767"/>
      <c r="M7" s="768"/>
      <c r="N7" s="769"/>
      <c r="O7" s="770"/>
      <c r="P7" s="767"/>
      <c r="Q7" s="768"/>
      <c r="R7" s="769"/>
      <c r="S7" s="770"/>
      <c r="T7" s="767"/>
      <c r="U7" s="768"/>
      <c r="V7" s="769"/>
      <c r="W7" s="785"/>
    </row>
    <row r="8" s="748" customFormat="1" ht="19.5" spans="1:23">
      <c r="A8" s="764"/>
      <c r="B8" s="754" t="s">
        <v>250</v>
      </c>
      <c r="C8" s="766"/>
      <c r="D8" s="771" t="s">
        <v>255</v>
      </c>
      <c r="E8" s="768"/>
      <c r="F8" s="763"/>
      <c r="G8" s="770"/>
      <c r="H8" s="772" t="s">
        <v>256</v>
      </c>
      <c r="I8" s="768"/>
      <c r="J8" s="763"/>
      <c r="K8" s="770"/>
      <c r="L8" s="771" t="s">
        <v>257</v>
      </c>
      <c r="M8" s="768"/>
      <c r="N8" s="763"/>
      <c r="O8" s="770"/>
      <c r="P8" s="772" t="s">
        <v>258</v>
      </c>
      <c r="Q8" s="768"/>
      <c r="R8" s="763"/>
      <c r="S8" s="770"/>
      <c r="T8" s="771" t="s">
        <v>259</v>
      </c>
      <c r="U8" s="768"/>
      <c r="V8" s="763"/>
      <c r="W8" s="785"/>
    </row>
    <row r="9" s="748" customFormat="1" ht="19.5" spans="1:23">
      <c r="A9" s="764"/>
      <c r="B9" s="765"/>
      <c r="C9" s="766"/>
      <c r="D9" s="773"/>
      <c r="E9" s="768"/>
      <c r="F9" s="769"/>
      <c r="G9" s="770"/>
      <c r="H9" s="767"/>
      <c r="I9" s="768"/>
      <c r="J9" s="769"/>
      <c r="K9" s="770"/>
      <c r="L9" s="773"/>
      <c r="M9" s="768"/>
      <c r="N9" s="769"/>
      <c r="O9" s="770"/>
      <c r="P9" s="773"/>
      <c r="Q9" s="768"/>
      <c r="R9" s="769"/>
      <c r="S9" s="770"/>
      <c r="T9" s="773"/>
      <c r="U9" s="768"/>
      <c r="V9" s="769"/>
      <c r="W9" s="785"/>
    </row>
    <row r="10" s="748" customFormat="1" ht="19.5" spans="1:23">
      <c r="A10" s="764"/>
      <c r="B10" s="754" t="s">
        <v>251</v>
      </c>
      <c r="C10" s="766"/>
      <c r="D10" s="771" t="s">
        <v>260</v>
      </c>
      <c r="E10" s="768"/>
      <c r="F10" s="763"/>
      <c r="G10" s="770"/>
      <c r="H10" s="772" t="s">
        <v>261</v>
      </c>
      <c r="I10" s="768"/>
      <c r="J10" s="763"/>
      <c r="K10" s="770"/>
      <c r="L10" s="771" t="s">
        <v>262</v>
      </c>
      <c r="M10" s="768"/>
      <c r="N10" s="763"/>
      <c r="O10" s="770"/>
      <c r="P10" s="772" t="s">
        <v>263</v>
      </c>
      <c r="Q10" s="768"/>
      <c r="R10" s="763"/>
      <c r="S10" s="770"/>
      <c r="T10" s="771" t="s">
        <v>264</v>
      </c>
      <c r="U10" s="768"/>
      <c r="V10" s="763"/>
      <c r="W10" s="785"/>
    </row>
    <row r="11" s="748" customFormat="1" ht="19.5" spans="1:23">
      <c r="A11" s="764"/>
      <c r="B11" s="765"/>
      <c r="C11" s="766"/>
      <c r="D11" s="773"/>
      <c r="E11" s="768"/>
      <c r="F11" s="769"/>
      <c r="G11" s="770"/>
      <c r="H11" s="773"/>
      <c r="I11" s="768"/>
      <c r="J11" s="769"/>
      <c r="K11" s="770"/>
      <c r="L11" s="773"/>
      <c r="M11" s="768"/>
      <c r="N11" s="769"/>
      <c r="O11" s="770"/>
      <c r="P11" s="773"/>
      <c r="Q11" s="768"/>
      <c r="R11" s="769"/>
      <c r="S11" s="770"/>
      <c r="T11" s="773"/>
      <c r="U11" s="768"/>
      <c r="V11" s="769"/>
      <c r="W11" s="785"/>
    </row>
    <row r="12" s="748" customFormat="1" ht="19.5" spans="1:23">
      <c r="A12" s="764"/>
      <c r="B12" s="754" t="s">
        <v>252</v>
      </c>
      <c r="C12" s="766"/>
      <c r="D12" s="771" t="s">
        <v>265</v>
      </c>
      <c r="E12" s="768"/>
      <c r="F12" s="763"/>
      <c r="G12" s="770"/>
      <c r="H12" s="773"/>
      <c r="I12" s="768"/>
      <c r="J12" s="763"/>
      <c r="K12" s="770"/>
      <c r="L12" s="771" t="s">
        <v>266</v>
      </c>
      <c r="M12" s="768"/>
      <c r="N12" s="763"/>
      <c r="O12" s="770"/>
      <c r="P12" s="772" t="s">
        <v>267</v>
      </c>
      <c r="Q12" s="768"/>
      <c r="R12" s="763"/>
      <c r="S12" s="770"/>
      <c r="T12" s="771" t="s">
        <v>268</v>
      </c>
      <c r="U12" s="768"/>
      <c r="V12" s="763"/>
      <c r="W12" s="785"/>
    </row>
    <row r="13" s="748" customFormat="1" ht="19.5" spans="1:23">
      <c r="A13" s="764"/>
      <c r="B13" s="765"/>
      <c r="C13" s="766"/>
      <c r="D13" s="773"/>
      <c r="E13" s="768"/>
      <c r="F13" s="769"/>
      <c r="G13" s="770"/>
      <c r="H13" s="773"/>
      <c r="I13" s="768"/>
      <c r="J13" s="769"/>
      <c r="K13" s="770"/>
      <c r="L13" s="773"/>
      <c r="M13" s="768"/>
      <c r="N13" s="769"/>
      <c r="O13" s="770"/>
      <c r="P13" s="773"/>
      <c r="Q13" s="768"/>
      <c r="R13" s="769"/>
      <c r="S13" s="770"/>
      <c r="T13" s="773"/>
      <c r="U13" s="768"/>
      <c r="V13" s="769"/>
      <c r="W13" s="785"/>
    </row>
    <row r="14" s="748" customFormat="1" ht="19.5" spans="1:23">
      <c r="A14" s="764"/>
      <c r="B14" s="754" t="s">
        <v>253</v>
      </c>
      <c r="C14" s="766"/>
      <c r="D14" s="773"/>
      <c r="E14" s="768"/>
      <c r="F14" s="763"/>
      <c r="G14" s="770"/>
      <c r="H14" s="773"/>
      <c r="I14" s="768"/>
      <c r="J14" s="763"/>
      <c r="K14" s="770"/>
      <c r="L14" s="771" t="s">
        <v>269</v>
      </c>
      <c r="M14" s="768"/>
      <c r="N14" s="763"/>
      <c r="O14" s="770"/>
      <c r="P14" s="772" t="s">
        <v>270</v>
      </c>
      <c r="Q14" s="768"/>
      <c r="R14" s="763"/>
      <c r="S14" s="770"/>
      <c r="T14" s="773"/>
      <c r="U14" s="768"/>
      <c r="V14" s="763"/>
      <c r="W14" s="785"/>
    </row>
    <row r="15" s="748" customFormat="1" ht="18.75" spans="1:23">
      <c r="A15" s="764"/>
      <c r="B15" s="765"/>
      <c r="C15" s="774"/>
      <c r="D15" s="775"/>
      <c r="E15" s="776"/>
      <c r="F15" s="769"/>
      <c r="G15" s="777"/>
      <c r="H15" s="775"/>
      <c r="I15" s="776"/>
      <c r="J15" s="769"/>
      <c r="K15" s="777"/>
      <c r="L15" s="775"/>
      <c r="M15" s="776"/>
      <c r="N15" s="769"/>
      <c r="O15" s="777"/>
      <c r="P15" s="775"/>
      <c r="Q15" s="776"/>
      <c r="R15" s="769"/>
      <c r="S15" s="777"/>
      <c r="T15" s="775"/>
      <c r="U15" s="776"/>
      <c r="V15" s="769"/>
      <c r="W15" s="785"/>
    </row>
    <row r="16" spans="1:23">
      <c r="A16" s="778"/>
      <c r="B16" s="779"/>
      <c r="C16" s="779"/>
      <c r="D16" s="779"/>
      <c r="E16" s="779"/>
      <c r="F16" s="779"/>
      <c r="G16" s="779"/>
      <c r="H16" s="779"/>
      <c r="I16" s="779"/>
      <c r="J16" s="779"/>
      <c r="K16" s="779"/>
      <c r="L16" s="779"/>
      <c r="M16" s="779"/>
      <c r="N16" s="779"/>
      <c r="O16" s="779"/>
      <c r="P16" s="779"/>
      <c r="Q16" s="779"/>
      <c r="R16" s="779"/>
      <c r="S16" s="779"/>
      <c r="T16" s="779"/>
      <c r="U16" s="779"/>
      <c r="V16" s="779"/>
      <c r="W16" s="786"/>
    </row>
    <row r="17" ht="9.75" customHeight="1" spans="1:23">
      <c r="A17" s="780"/>
      <c r="B17" s="781"/>
      <c r="C17" s="781"/>
      <c r="D17" s="781"/>
      <c r="E17" s="781"/>
      <c r="F17" s="781"/>
      <c r="G17" s="781"/>
      <c r="H17" s="781"/>
      <c r="I17" s="781"/>
      <c r="J17" s="781"/>
      <c r="K17" s="781"/>
      <c r="L17" s="781"/>
      <c r="M17" s="781"/>
      <c r="N17" s="781"/>
      <c r="O17" s="781"/>
      <c r="P17" s="781"/>
      <c r="Q17" s="781"/>
      <c r="R17" s="781"/>
      <c r="S17" s="781"/>
      <c r="T17" s="781"/>
      <c r="U17" s="781"/>
      <c r="V17" s="781"/>
      <c r="W17" s="787"/>
    </row>
    <row r="18" spans="2:2">
      <c r="B18" s="782" t="s">
        <v>271</v>
      </c>
    </row>
    <row r="19" spans="3:3">
      <c r="C19" s="782"/>
    </row>
  </sheetData>
  <mergeCells count="1">
    <mergeCell ref="B2:V2"/>
  </mergeCells>
  <hyperlinks>
    <hyperlink ref="D8" location="填表说明!A1" display="阅读填表说明"/>
    <hyperlink ref="D10" location="索引目录!A1" display="数据输入★"/>
  </hyperlinks>
  <printOptions horizontalCentered="1"/>
  <pageMargins left="0.984251968503937" right="0.708661417322835" top="0.984251968503937" bottom="0.984251968503937" header="0.47244094488189" footer="0.354330708661417"/>
  <pageSetup paperSize="9" scale="70" orientation="landscape"/>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showGridLines="0" workbookViewId="0">
      <selection activeCell="I31" sqref="I31"/>
    </sheetView>
  </sheetViews>
  <sheetFormatPr defaultColWidth="9" defaultRowHeight="15.75" customHeight="1"/>
  <cols>
    <col min="1" max="1" width="5.7" style="3" customWidth="1"/>
    <col min="2" max="6" width="17.7" style="3" customWidth="1"/>
    <col min="7" max="7" width="12.2" style="3" customWidth="1"/>
    <col min="8" max="8" width="15.5" style="3" customWidth="1"/>
    <col min="9" max="9" width="15.5" style="3" hidden="1" customWidth="1" outlineLevel="1"/>
    <col min="10" max="10" width="15.7" style="3" customWidth="1" collapsed="1"/>
    <col min="11" max="12" width="12.7" style="3" customWidth="1"/>
    <col min="13" max="13" width="15.7" style="3" customWidth="1"/>
    <col min="14" max="15" width="9" style="5"/>
    <col min="16" max="16384" width="9" style="3"/>
  </cols>
  <sheetData>
    <row r="1" customHeight="1" spans="1:15">
      <c r="A1" s="6" t="s">
        <v>333</v>
      </c>
      <c r="N1" s="5" t="str">
        <f t="array" ref="N1:O1">"请勿删除此列"</f>
        <v>请勿删除此列</v>
      </c>
      <c r="O1" s="5" t="str">
        <v>请勿删除此列</v>
      </c>
    </row>
    <row r="2" s="1" customFormat="1" ht="30" customHeight="1" spans="1:15">
      <c r="A2" s="7" t="s">
        <v>1005</v>
      </c>
      <c r="B2" s="7"/>
      <c r="C2" s="7"/>
      <c r="D2" s="7"/>
      <c r="E2" s="7"/>
      <c r="F2" s="7"/>
      <c r="G2" s="7"/>
      <c r="H2" s="7"/>
      <c r="I2" s="7"/>
      <c r="J2" s="7"/>
      <c r="K2" s="7"/>
      <c r="L2" s="7"/>
      <c r="M2" s="7"/>
      <c r="N2" s="5"/>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2"/>
      <c r="G4" s="2"/>
      <c r="H4" s="2"/>
      <c r="I4" s="2"/>
      <c r="J4" s="2"/>
      <c r="K4" s="2"/>
      <c r="L4" s="2"/>
      <c r="M4" s="8" t="s">
        <v>1006</v>
      </c>
      <c r="O4" s="5" t="str">
        <f t="array" ref="O4:O7">""</f>
        <v/>
      </c>
    </row>
    <row r="5" customHeight="1" spans="1:15">
      <c r="A5" s="3" t="str">
        <f>基本信息输入表!K6&amp;"："&amp;基本信息输入表!M6</f>
        <v>被评估单位：中国石油集团工程技术研究院有限公司</v>
      </c>
      <c r="M5" s="8" t="str">
        <f>"金额单位："&amp;基本信息输入表!M10&amp;"元"</f>
        <v>金额单位：人民币元</v>
      </c>
      <c r="O5" s="5" t="str">
        <v/>
      </c>
    </row>
    <row r="6" s="2" customFormat="1" customHeight="1" spans="1:15">
      <c r="A6" s="11" t="s">
        <v>137</v>
      </c>
      <c r="B6" s="11" t="s">
        <v>886</v>
      </c>
      <c r="C6" s="11" t="s">
        <v>1007</v>
      </c>
      <c r="D6" s="11" t="s">
        <v>1008</v>
      </c>
      <c r="E6" s="11" t="s">
        <v>857</v>
      </c>
      <c r="F6" s="11" t="s">
        <v>94</v>
      </c>
      <c r="G6" s="11" t="s">
        <v>1009</v>
      </c>
      <c r="H6" s="11" t="s">
        <v>934</v>
      </c>
      <c r="I6" s="11" t="s">
        <v>656</v>
      </c>
      <c r="J6" s="54" t="s">
        <v>158</v>
      </c>
      <c r="K6" s="11" t="s">
        <v>159</v>
      </c>
      <c r="L6" s="11" t="s">
        <v>172</v>
      </c>
      <c r="M6" s="11" t="s">
        <v>142</v>
      </c>
      <c r="N6" s="24" t="s">
        <v>738</v>
      </c>
      <c r="O6" s="4" t="str">
        <v/>
      </c>
    </row>
    <row r="7" spans="1:15">
      <c r="A7" s="14" t="str">
        <f>IF(B7="","",ROW()-6)</f>
        <v/>
      </c>
      <c r="B7" s="15"/>
      <c r="C7" s="15"/>
      <c r="D7" s="15"/>
      <c r="E7" s="15"/>
      <c r="F7" s="17"/>
      <c r="G7" s="16"/>
      <c r="H7" s="15"/>
      <c r="I7" s="17"/>
      <c r="J7" s="17"/>
      <c r="K7" s="17"/>
      <c r="L7" s="17" t="str">
        <f t="shared" ref="L7:L27" si="0">IF(J7=0,"",(K7-J7)/J7*100)</f>
        <v/>
      </c>
      <c r="M7" s="15"/>
      <c r="N7" s="24" t="s">
        <v>739</v>
      </c>
      <c r="O7" s="5" t="str">
        <v/>
      </c>
    </row>
    <row r="8" spans="1:14">
      <c r="A8" s="14" t="str">
        <f t="shared" ref="A8:A26" si="1">IF(B8="","",ROW()-6)</f>
        <v/>
      </c>
      <c r="B8" s="15"/>
      <c r="C8" s="15"/>
      <c r="D8" s="15"/>
      <c r="E8" s="15"/>
      <c r="F8" s="17"/>
      <c r="G8" s="16"/>
      <c r="H8" s="15"/>
      <c r="I8" s="17"/>
      <c r="J8" s="17"/>
      <c r="K8" s="17"/>
      <c r="L8" s="17" t="str">
        <f t="shared" si="0"/>
        <v/>
      </c>
      <c r="M8" s="15"/>
      <c r="N8" s="24" t="s">
        <v>740</v>
      </c>
    </row>
    <row r="9" spans="1:14">
      <c r="A9" s="14" t="str">
        <f t="shared" si="1"/>
        <v/>
      </c>
      <c r="B9" s="15"/>
      <c r="C9" s="15"/>
      <c r="D9" s="15"/>
      <c r="E9" s="15"/>
      <c r="F9" s="17"/>
      <c r="G9" s="16"/>
      <c r="H9" s="15"/>
      <c r="I9" s="17"/>
      <c r="J9" s="17"/>
      <c r="K9" s="17"/>
      <c r="L9" s="17" t="str">
        <f t="shared" si="0"/>
        <v/>
      </c>
      <c r="M9" s="15"/>
      <c r="N9" s="24" t="s">
        <v>741</v>
      </c>
    </row>
    <row r="10" spans="1:14">
      <c r="A10" s="14" t="str">
        <f t="shared" si="1"/>
        <v/>
      </c>
      <c r="B10" s="15"/>
      <c r="C10" s="15"/>
      <c r="D10" s="15"/>
      <c r="E10" s="15"/>
      <c r="F10" s="17"/>
      <c r="G10" s="16"/>
      <c r="H10" s="15"/>
      <c r="I10" s="17"/>
      <c r="J10" s="17"/>
      <c r="K10" s="17"/>
      <c r="L10" s="17" t="str">
        <f t="shared" si="0"/>
        <v/>
      </c>
      <c r="M10" s="15"/>
      <c r="N10" s="24" t="s">
        <v>742</v>
      </c>
    </row>
    <row r="11" spans="1:14">
      <c r="A11" s="14" t="str">
        <f t="shared" si="1"/>
        <v/>
      </c>
      <c r="B11" s="15"/>
      <c r="C11" s="15"/>
      <c r="D11" s="15"/>
      <c r="E11" s="15"/>
      <c r="F11" s="17"/>
      <c r="G11" s="16"/>
      <c r="H11" s="15"/>
      <c r="I11" s="17"/>
      <c r="J11" s="17"/>
      <c r="K11" s="17"/>
      <c r="L11" s="17" t="str">
        <f t="shared" si="0"/>
        <v/>
      </c>
      <c r="M11" s="15"/>
      <c r="N11" s="24" t="s">
        <v>743</v>
      </c>
    </row>
    <row r="12" spans="1:14">
      <c r="A12" s="14" t="str">
        <f t="shared" si="1"/>
        <v/>
      </c>
      <c r="B12" s="15"/>
      <c r="C12" s="15"/>
      <c r="D12" s="15"/>
      <c r="E12" s="15"/>
      <c r="F12" s="17"/>
      <c r="G12" s="16"/>
      <c r="H12" s="15"/>
      <c r="I12" s="17"/>
      <c r="J12" s="17"/>
      <c r="K12" s="17"/>
      <c r="L12" s="17" t="str">
        <f t="shared" si="0"/>
        <v/>
      </c>
      <c r="M12" s="15"/>
      <c r="N12" s="24" t="s">
        <v>744</v>
      </c>
    </row>
    <row r="13" spans="1:14">
      <c r="A13" s="14" t="str">
        <f t="shared" si="1"/>
        <v/>
      </c>
      <c r="B13" s="15"/>
      <c r="C13" s="15"/>
      <c r="D13" s="15"/>
      <c r="E13" s="15"/>
      <c r="F13" s="17"/>
      <c r="G13" s="16"/>
      <c r="H13" s="15"/>
      <c r="I13" s="17"/>
      <c r="J13" s="17"/>
      <c r="K13" s="17"/>
      <c r="L13" s="17" t="str">
        <f t="shared" si="0"/>
        <v/>
      </c>
      <c r="M13" s="15"/>
      <c r="N13" s="24" t="s">
        <v>745</v>
      </c>
    </row>
    <row r="14" spans="1:14">
      <c r="A14" s="14" t="str">
        <f t="shared" si="1"/>
        <v/>
      </c>
      <c r="B14" s="15"/>
      <c r="C14" s="15"/>
      <c r="D14" s="15"/>
      <c r="E14" s="15"/>
      <c r="F14" s="17"/>
      <c r="G14" s="16"/>
      <c r="H14" s="15"/>
      <c r="I14" s="17"/>
      <c r="J14" s="17"/>
      <c r="K14" s="17"/>
      <c r="L14" s="17" t="str">
        <f t="shared" si="0"/>
        <v/>
      </c>
      <c r="M14" s="15"/>
      <c r="N14" s="24" t="s">
        <v>746</v>
      </c>
    </row>
    <row r="15" spans="1:14">
      <c r="A15" s="14" t="str">
        <f t="shared" si="1"/>
        <v/>
      </c>
      <c r="B15" s="15"/>
      <c r="C15" s="15"/>
      <c r="D15" s="15"/>
      <c r="E15" s="15"/>
      <c r="F15" s="17"/>
      <c r="G15" s="16"/>
      <c r="H15" s="15"/>
      <c r="I15" s="17"/>
      <c r="J15" s="17"/>
      <c r="K15" s="17" t="s">
        <v>1010</v>
      </c>
      <c r="L15" s="17" t="str">
        <f t="shared" si="0"/>
        <v/>
      </c>
      <c r="M15" s="15"/>
      <c r="N15" s="24" t="s">
        <v>747</v>
      </c>
    </row>
    <row r="16" spans="1:14">
      <c r="A16" s="14" t="str">
        <f t="shared" si="1"/>
        <v/>
      </c>
      <c r="B16" s="15"/>
      <c r="C16" s="15"/>
      <c r="D16" s="15"/>
      <c r="E16" s="15"/>
      <c r="F16" s="17"/>
      <c r="G16" s="16"/>
      <c r="H16" s="15"/>
      <c r="I16" s="17"/>
      <c r="J16" s="17"/>
      <c r="K16" s="17"/>
      <c r="L16" s="17" t="str">
        <f t="shared" si="0"/>
        <v/>
      </c>
      <c r="M16" s="15"/>
      <c r="N16" s="24" t="s">
        <v>748</v>
      </c>
    </row>
    <row r="17" spans="1:14">
      <c r="A17" s="14" t="str">
        <f t="shared" si="1"/>
        <v/>
      </c>
      <c r="B17" s="15"/>
      <c r="C17" s="15"/>
      <c r="D17" s="15"/>
      <c r="E17" s="15"/>
      <c r="F17" s="17"/>
      <c r="G17" s="16"/>
      <c r="H17" s="15"/>
      <c r="I17" s="17"/>
      <c r="J17" s="17"/>
      <c r="K17" s="17"/>
      <c r="L17" s="17" t="str">
        <f t="shared" si="0"/>
        <v/>
      </c>
      <c r="M17" s="15"/>
      <c r="N17" s="24" t="s">
        <v>749</v>
      </c>
    </row>
    <row r="18" spans="1:14">
      <c r="A18" s="14" t="str">
        <f t="shared" si="1"/>
        <v/>
      </c>
      <c r="B18" s="15"/>
      <c r="C18" s="15"/>
      <c r="D18" s="15"/>
      <c r="E18" s="15"/>
      <c r="F18" s="17"/>
      <c r="G18" s="16"/>
      <c r="H18" s="15"/>
      <c r="I18" s="17"/>
      <c r="J18" s="17"/>
      <c r="K18" s="17"/>
      <c r="L18" s="17" t="str">
        <f t="shared" si="0"/>
        <v/>
      </c>
      <c r="M18" s="15"/>
      <c r="N18" s="24" t="s">
        <v>750</v>
      </c>
    </row>
    <row r="19" spans="1:14">
      <c r="A19" s="14" t="str">
        <f t="shared" si="1"/>
        <v/>
      </c>
      <c r="B19" s="15"/>
      <c r="C19" s="15"/>
      <c r="D19" s="15"/>
      <c r="E19" s="15"/>
      <c r="F19" s="17"/>
      <c r="G19" s="16"/>
      <c r="H19" s="15"/>
      <c r="I19" s="17"/>
      <c r="J19" s="17"/>
      <c r="K19" s="17"/>
      <c r="L19" s="17" t="str">
        <f t="shared" si="0"/>
        <v/>
      </c>
      <c r="M19" s="15"/>
      <c r="N19" s="24" t="s">
        <v>751</v>
      </c>
    </row>
    <row r="20" spans="1:14">
      <c r="A20" s="14" t="str">
        <f t="shared" si="1"/>
        <v/>
      </c>
      <c r="B20" s="15"/>
      <c r="C20" s="15"/>
      <c r="D20" s="15"/>
      <c r="E20" s="15"/>
      <c r="F20" s="17"/>
      <c r="G20" s="16"/>
      <c r="H20" s="15"/>
      <c r="I20" s="17"/>
      <c r="J20" s="17"/>
      <c r="K20" s="17"/>
      <c r="L20" s="17" t="str">
        <f t="shared" si="0"/>
        <v/>
      </c>
      <c r="M20" s="15"/>
      <c r="N20" s="24" t="s">
        <v>752</v>
      </c>
    </row>
    <row r="21" spans="1:14">
      <c r="A21" s="14" t="str">
        <f t="shared" si="1"/>
        <v/>
      </c>
      <c r="B21" s="15"/>
      <c r="C21" s="15"/>
      <c r="D21" s="15"/>
      <c r="E21" s="15"/>
      <c r="F21" s="17"/>
      <c r="G21" s="16"/>
      <c r="H21" s="15"/>
      <c r="I21" s="17"/>
      <c r="J21" s="17"/>
      <c r="K21" s="17"/>
      <c r="L21" s="17" t="str">
        <f t="shared" si="0"/>
        <v/>
      </c>
      <c r="M21" s="15"/>
      <c r="N21" s="24" t="s">
        <v>753</v>
      </c>
    </row>
    <row r="22" spans="1:14">
      <c r="A22" s="14" t="str">
        <f t="shared" si="1"/>
        <v/>
      </c>
      <c r="B22" s="15"/>
      <c r="C22" s="15"/>
      <c r="D22" s="15"/>
      <c r="E22" s="15"/>
      <c r="F22" s="17"/>
      <c r="G22" s="16"/>
      <c r="H22" s="15"/>
      <c r="I22" s="17"/>
      <c r="J22" s="17"/>
      <c r="K22" s="17"/>
      <c r="L22" s="17" t="str">
        <f t="shared" si="0"/>
        <v/>
      </c>
      <c r="M22" s="15"/>
      <c r="N22" s="24" t="s">
        <v>754</v>
      </c>
    </row>
    <row r="23" spans="1:14">
      <c r="A23" s="14" t="str">
        <f t="shared" si="1"/>
        <v/>
      </c>
      <c r="B23" s="15"/>
      <c r="C23" s="15"/>
      <c r="D23" s="15"/>
      <c r="E23" s="15"/>
      <c r="F23" s="17"/>
      <c r="G23" s="16"/>
      <c r="H23" s="15"/>
      <c r="I23" s="17"/>
      <c r="J23" s="17"/>
      <c r="K23" s="17"/>
      <c r="L23" s="17" t="str">
        <f t="shared" si="0"/>
        <v/>
      </c>
      <c r="M23" s="15"/>
      <c r="N23" s="24" t="s">
        <v>755</v>
      </c>
    </row>
    <row r="24" spans="1:14">
      <c r="A24" s="14" t="str">
        <f t="shared" si="1"/>
        <v/>
      </c>
      <c r="B24" s="15"/>
      <c r="C24" s="15"/>
      <c r="D24" s="15"/>
      <c r="E24" s="15"/>
      <c r="F24" s="17"/>
      <c r="G24" s="16"/>
      <c r="H24" s="15"/>
      <c r="I24" s="17"/>
      <c r="J24" s="17"/>
      <c r="K24" s="17"/>
      <c r="L24" s="17" t="str">
        <f t="shared" si="0"/>
        <v/>
      </c>
      <c r="M24" s="15"/>
      <c r="N24" s="24" t="s">
        <v>756</v>
      </c>
    </row>
    <row r="25" spans="1:14">
      <c r="A25" s="14" t="str">
        <f t="shared" si="1"/>
        <v/>
      </c>
      <c r="B25" s="15"/>
      <c r="C25" s="15"/>
      <c r="D25" s="15"/>
      <c r="E25" s="15"/>
      <c r="F25" s="17"/>
      <c r="G25" s="16"/>
      <c r="H25" s="15"/>
      <c r="I25" s="17"/>
      <c r="J25" s="17"/>
      <c r="K25" s="17"/>
      <c r="L25" s="17" t="str">
        <f t="shared" si="0"/>
        <v/>
      </c>
      <c r="M25" s="15"/>
      <c r="N25" s="24" t="s">
        <v>757</v>
      </c>
    </row>
    <row r="26" spans="1:15">
      <c r="A26" s="14" t="str">
        <f t="shared" si="1"/>
        <v/>
      </c>
      <c r="B26" s="15"/>
      <c r="C26" s="15"/>
      <c r="D26" s="15"/>
      <c r="E26" s="15"/>
      <c r="F26" s="17"/>
      <c r="G26" s="16"/>
      <c r="H26" s="15"/>
      <c r="I26" s="17"/>
      <c r="J26" s="17"/>
      <c r="K26" s="17"/>
      <c r="L26" s="17" t="str">
        <f t="shared" si="0"/>
        <v/>
      </c>
      <c r="M26" s="15"/>
      <c r="N26" s="24" t="s">
        <v>758</v>
      </c>
      <c r="O26" s="5" t="str">
        <f t="array" ref="O26:O29">""</f>
        <v/>
      </c>
    </row>
    <row r="27" customHeight="1" spans="1:15">
      <c r="A27" s="18" t="s">
        <v>215</v>
      </c>
      <c r="B27" s="19"/>
      <c r="C27" s="19"/>
      <c r="D27" s="19"/>
      <c r="E27" s="19"/>
      <c r="F27" s="17"/>
      <c r="G27" s="20"/>
      <c r="H27" s="20"/>
      <c r="I27" s="17">
        <f>SUM(I7:I26)</f>
        <v>0</v>
      </c>
      <c r="J27" s="17">
        <f>SUM(J7:J26)</f>
        <v>0</v>
      </c>
      <c r="K27" s="17">
        <f>SUM(K7:K26)</f>
        <v>0</v>
      </c>
      <c r="L27" s="17" t="str">
        <f t="shared" si="0"/>
        <v/>
      </c>
      <c r="M27" s="21"/>
      <c r="O27" s="5" t="str">
        <v/>
      </c>
    </row>
    <row r="28" customHeight="1" spans="1:15">
      <c r="A28" s="3" t="str">
        <f>基本信息输入表!$K$6&amp;"填表人："&amp;基本信息输入表!$M$42</f>
        <v>被评估单位填表人：</v>
      </c>
      <c r="K28" s="3" t="str">
        <f>"评估人员："&amp;基本信息输入表!$Q$42</f>
        <v>评估人员：</v>
      </c>
      <c r="O28" s="5" t="str">
        <v/>
      </c>
    </row>
    <row r="29" customHeight="1" spans="1:15">
      <c r="A29" s="3" t="str">
        <f>"填表日期："&amp;YEAR(基本信息输入表!$O$42)&amp;"年"&amp;MONTH(基本信息输入表!$O$42)&amp;"月"&amp;DAY(基本信息输入表!$O$42)&amp;"日"</f>
        <v>填表日期：1900年1月0日</v>
      </c>
      <c r="O29" s="5" t="str">
        <v/>
      </c>
    </row>
  </sheetData>
  <mergeCells count="3">
    <mergeCell ref="A2:M2"/>
    <mergeCell ref="A3:M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5" fitToHeight="0" orientation="landscape"/>
  <headerFooter scaleWithDoc="0">
    <oddFooter>&amp;C&amp;"宋体,常规"&amp;10第&amp;"Arial Narrow,常规"&amp;P&amp;"宋体,常规"页，共&amp;"Arial Narrow,常规"&amp;N&amp;"宋体,常规"页</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一年到期非流动资产">
    <pageSetUpPr fitToPage="1"/>
  </sheetPr>
  <dimension ref="A1:K29"/>
  <sheetViews>
    <sheetView showGridLines="0" workbookViewId="0">
      <selection activeCell="I31" sqref="I31"/>
    </sheetView>
  </sheetViews>
  <sheetFormatPr defaultColWidth="9" defaultRowHeight="15.75" customHeight="1"/>
  <cols>
    <col min="1" max="1" width="5.7" style="3" customWidth="1"/>
    <col min="2" max="2" width="17.7" style="3" customWidth="1"/>
    <col min="3" max="3" width="12.2" style="3" customWidth="1"/>
    <col min="4" max="4" width="15.5" style="3" customWidth="1"/>
    <col min="5" max="5" width="15.5" style="3" hidden="1" customWidth="1" outlineLevel="1"/>
    <col min="6" max="6" width="15.7" style="3" customWidth="1" collapsed="1"/>
    <col min="7" max="8" width="12.7" style="3" customWidth="1"/>
    <col min="9" max="9" width="15.7" style="3" customWidth="1"/>
    <col min="10" max="11" width="9" style="5"/>
    <col min="12" max="16384" width="9" style="3"/>
  </cols>
  <sheetData>
    <row r="1" customHeight="1" spans="1:11">
      <c r="A1" s="6" t="s">
        <v>333</v>
      </c>
      <c r="J1" s="5" t="str">
        <f t="array" ref="J1:K1">"请勿删除此列"</f>
        <v>请勿删除此列</v>
      </c>
      <c r="K1" s="5" t="str">
        <v>请勿删除此列</v>
      </c>
    </row>
    <row r="2" s="1" customFormat="1" ht="30" customHeight="1" spans="1:11">
      <c r="A2" s="7" t="s">
        <v>1011</v>
      </c>
      <c r="B2" s="7"/>
      <c r="C2" s="7"/>
      <c r="D2" s="7"/>
      <c r="E2" s="7"/>
      <c r="F2" s="7"/>
      <c r="G2" s="7"/>
      <c r="H2" s="7"/>
      <c r="I2" s="7"/>
      <c r="J2" s="5"/>
      <c r="K2" s="23"/>
    </row>
    <row r="3" customHeight="1" spans="1:9">
      <c r="A3" s="2" t="str">
        <f>"评估基准日："&amp;TEXT(基本信息输入表!M7,"yyyy年mm月dd日")</f>
        <v>评估基准日：2026年01月15日</v>
      </c>
      <c r="B3" s="2"/>
      <c r="C3" s="2"/>
      <c r="D3" s="2"/>
      <c r="E3" s="2"/>
      <c r="F3" s="2"/>
      <c r="G3" s="2"/>
      <c r="H3" s="2"/>
      <c r="I3" s="2"/>
    </row>
    <row r="4" ht="14.25" customHeight="1" spans="1:11">
      <c r="A4" s="2"/>
      <c r="B4" s="2"/>
      <c r="C4" s="2"/>
      <c r="D4" s="2"/>
      <c r="E4" s="2"/>
      <c r="F4" s="2"/>
      <c r="G4" s="2"/>
      <c r="H4" s="2"/>
      <c r="I4" s="8" t="s">
        <v>1012</v>
      </c>
      <c r="K4" s="5" t="str">
        <f t="array" ref="K4:K7">""</f>
        <v/>
      </c>
    </row>
    <row r="5" customHeight="1" spans="1:11">
      <c r="A5" s="3" t="str">
        <f>基本信息输入表!K6&amp;"："&amp;基本信息输入表!M6</f>
        <v>被评估单位：中国石油集团工程技术研究院有限公司</v>
      </c>
      <c r="I5" s="8" t="str">
        <f>"金额单位："&amp;基本信息输入表!M10&amp;"元"</f>
        <v>金额单位：人民币元</v>
      </c>
      <c r="K5" s="5" t="str">
        <v/>
      </c>
    </row>
    <row r="6" s="2" customFormat="1" customHeight="1" spans="1:11">
      <c r="A6" s="11" t="s">
        <v>137</v>
      </c>
      <c r="B6" s="11" t="s">
        <v>1013</v>
      </c>
      <c r="C6" s="11" t="s">
        <v>831</v>
      </c>
      <c r="D6" s="11" t="s">
        <v>1014</v>
      </c>
      <c r="E6" s="11" t="s">
        <v>656</v>
      </c>
      <c r="F6" s="54" t="s">
        <v>158</v>
      </c>
      <c r="G6" s="11" t="s">
        <v>159</v>
      </c>
      <c r="H6" s="11" t="s">
        <v>172</v>
      </c>
      <c r="I6" s="11" t="s">
        <v>142</v>
      </c>
      <c r="J6" s="24" t="s">
        <v>738</v>
      </c>
      <c r="K6" s="4" t="str">
        <v/>
      </c>
    </row>
    <row r="7" spans="1:11">
      <c r="A7" s="14" t="str">
        <f>IF(B7="","",ROW()-6)</f>
        <v/>
      </c>
      <c r="B7" s="15"/>
      <c r="C7" s="16"/>
      <c r="D7" s="15"/>
      <c r="E7" s="17"/>
      <c r="F7" s="17"/>
      <c r="G7" s="17"/>
      <c r="H7" s="17" t="str">
        <f t="shared" ref="H7:H27" si="0">IF(F7=0,"",(G7-F7)/F7*100)</f>
        <v/>
      </c>
      <c r="I7" s="15"/>
      <c r="J7" s="24" t="s">
        <v>739</v>
      </c>
      <c r="K7" s="5" t="str">
        <v/>
      </c>
    </row>
    <row r="8" spans="1:10">
      <c r="A8" s="14" t="str">
        <f t="shared" ref="A8:A26" si="1">IF(B8="","",ROW()-6)</f>
        <v/>
      </c>
      <c r="B8" s="15"/>
      <c r="C8" s="16"/>
      <c r="D8" s="15"/>
      <c r="E8" s="17"/>
      <c r="F8" s="17"/>
      <c r="G8" s="17"/>
      <c r="H8" s="17" t="str">
        <f t="shared" si="0"/>
        <v/>
      </c>
      <c r="I8" s="15"/>
      <c r="J8" s="24" t="s">
        <v>740</v>
      </c>
    </row>
    <row r="9" spans="1:10">
      <c r="A9" s="14" t="str">
        <f t="shared" si="1"/>
        <v/>
      </c>
      <c r="B9" s="15"/>
      <c r="C9" s="16"/>
      <c r="D9" s="15"/>
      <c r="E9" s="17"/>
      <c r="F9" s="17"/>
      <c r="G9" s="17"/>
      <c r="H9" s="17" t="str">
        <f t="shared" si="0"/>
        <v/>
      </c>
      <c r="I9" s="15"/>
      <c r="J9" s="24" t="s">
        <v>741</v>
      </c>
    </row>
    <row r="10" spans="1:10">
      <c r="A10" s="14" t="str">
        <f t="shared" si="1"/>
        <v/>
      </c>
      <c r="B10" s="15"/>
      <c r="C10" s="16"/>
      <c r="D10" s="15"/>
      <c r="E10" s="17"/>
      <c r="F10" s="17"/>
      <c r="G10" s="17"/>
      <c r="H10" s="17" t="str">
        <f t="shared" si="0"/>
        <v/>
      </c>
      <c r="I10" s="15"/>
      <c r="J10" s="24" t="s">
        <v>742</v>
      </c>
    </row>
    <row r="11" spans="1:10">
      <c r="A11" s="14" t="str">
        <f t="shared" si="1"/>
        <v/>
      </c>
      <c r="B11" s="15"/>
      <c r="C11" s="16"/>
      <c r="D11" s="15"/>
      <c r="E11" s="17"/>
      <c r="F11" s="17"/>
      <c r="G11" s="17"/>
      <c r="H11" s="17" t="str">
        <f t="shared" si="0"/>
        <v/>
      </c>
      <c r="I11" s="15"/>
      <c r="J11" s="24" t="s">
        <v>743</v>
      </c>
    </row>
    <row r="12" spans="1:10">
      <c r="A12" s="14" t="str">
        <f t="shared" si="1"/>
        <v/>
      </c>
      <c r="B12" s="15"/>
      <c r="C12" s="16"/>
      <c r="D12" s="15"/>
      <c r="E12" s="17"/>
      <c r="F12" s="17"/>
      <c r="G12" s="17"/>
      <c r="H12" s="17" t="str">
        <f t="shared" si="0"/>
        <v/>
      </c>
      <c r="I12" s="15"/>
      <c r="J12" s="24" t="s">
        <v>744</v>
      </c>
    </row>
    <row r="13" spans="1:10">
      <c r="A13" s="14" t="str">
        <f t="shared" si="1"/>
        <v/>
      </c>
      <c r="B13" s="15"/>
      <c r="C13" s="16"/>
      <c r="D13" s="15"/>
      <c r="E13" s="17"/>
      <c r="F13" s="17"/>
      <c r="G13" s="17"/>
      <c r="H13" s="17" t="str">
        <f t="shared" si="0"/>
        <v/>
      </c>
      <c r="I13" s="15"/>
      <c r="J13" s="24" t="s">
        <v>745</v>
      </c>
    </row>
    <row r="14" spans="1:10">
      <c r="A14" s="14" t="str">
        <f t="shared" si="1"/>
        <v/>
      </c>
      <c r="B14" s="15"/>
      <c r="C14" s="16"/>
      <c r="D14" s="15"/>
      <c r="E14" s="17"/>
      <c r="F14" s="17"/>
      <c r="G14" s="17"/>
      <c r="H14" s="17" t="str">
        <f t="shared" si="0"/>
        <v/>
      </c>
      <c r="I14" s="15"/>
      <c r="J14" s="24" t="s">
        <v>746</v>
      </c>
    </row>
    <row r="15" spans="1:10">
      <c r="A15" s="14" t="str">
        <f t="shared" si="1"/>
        <v/>
      </c>
      <c r="B15" s="15"/>
      <c r="C15" s="16"/>
      <c r="D15" s="15"/>
      <c r="E15" s="17"/>
      <c r="F15" s="17"/>
      <c r="G15" s="17"/>
      <c r="H15" s="17" t="str">
        <f t="shared" si="0"/>
        <v/>
      </c>
      <c r="I15" s="15"/>
      <c r="J15" s="24" t="s">
        <v>747</v>
      </c>
    </row>
    <row r="16" spans="1:10">
      <c r="A16" s="14" t="str">
        <f t="shared" si="1"/>
        <v/>
      </c>
      <c r="B16" s="15"/>
      <c r="C16" s="16"/>
      <c r="D16" s="15"/>
      <c r="E16" s="17"/>
      <c r="F16" s="17"/>
      <c r="G16" s="17"/>
      <c r="H16" s="17" t="str">
        <f t="shared" si="0"/>
        <v/>
      </c>
      <c r="I16" s="15"/>
      <c r="J16" s="24" t="s">
        <v>748</v>
      </c>
    </row>
    <row r="17" spans="1:10">
      <c r="A17" s="14" t="str">
        <f t="shared" si="1"/>
        <v/>
      </c>
      <c r="B17" s="15"/>
      <c r="C17" s="16"/>
      <c r="D17" s="15"/>
      <c r="E17" s="17"/>
      <c r="F17" s="17"/>
      <c r="G17" s="17"/>
      <c r="H17" s="17" t="str">
        <f t="shared" si="0"/>
        <v/>
      </c>
      <c r="I17" s="15"/>
      <c r="J17" s="24" t="s">
        <v>749</v>
      </c>
    </row>
    <row r="18" spans="1:10">
      <c r="A18" s="14" t="str">
        <f t="shared" si="1"/>
        <v/>
      </c>
      <c r="B18" s="15"/>
      <c r="C18" s="16"/>
      <c r="D18" s="15"/>
      <c r="E18" s="17"/>
      <c r="F18" s="17"/>
      <c r="G18" s="17"/>
      <c r="H18" s="17" t="str">
        <f t="shared" si="0"/>
        <v/>
      </c>
      <c r="I18" s="15"/>
      <c r="J18" s="24" t="s">
        <v>750</v>
      </c>
    </row>
    <row r="19" spans="1:10">
      <c r="A19" s="14" t="str">
        <f t="shared" si="1"/>
        <v/>
      </c>
      <c r="B19" s="15"/>
      <c r="C19" s="16"/>
      <c r="D19" s="15"/>
      <c r="E19" s="17"/>
      <c r="F19" s="17"/>
      <c r="G19" s="17"/>
      <c r="H19" s="17" t="str">
        <f t="shared" si="0"/>
        <v/>
      </c>
      <c r="I19" s="15"/>
      <c r="J19" s="24" t="s">
        <v>751</v>
      </c>
    </row>
    <row r="20" spans="1:10">
      <c r="A20" s="14" t="str">
        <f t="shared" si="1"/>
        <v/>
      </c>
      <c r="B20" s="15"/>
      <c r="C20" s="16"/>
      <c r="D20" s="15"/>
      <c r="E20" s="17"/>
      <c r="F20" s="17"/>
      <c r="G20" s="17"/>
      <c r="H20" s="17" t="str">
        <f t="shared" si="0"/>
        <v/>
      </c>
      <c r="I20" s="15"/>
      <c r="J20" s="24" t="s">
        <v>752</v>
      </c>
    </row>
    <row r="21" spans="1:10">
      <c r="A21" s="14" t="str">
        <f t="shared" si="1"/>
        <v/>
      </c>
      <c r="B21" s="15"/>
      <c r="C21" s="16"/>
      <c r="D21" s="15"/>
      <c r="E21" s="17"/>
      <c r="F21" s="17"/>
      <c r="G21" s="17"/>
      <c r="H21" s="17" t="str">
        <f t="shared" si="0"/>
        <v/>
      </c>
      <c r="I21" s="15"/>
      <c r="J21" s="24" t="s">
        <v>753</v>
      </c>
    </row>
    <row r="22" spans="1:10">
      <c r="A22" s="14" t="str">
        <f t="shared" si="1"/>
        <v/>
      </c>
      <c r="B22" s="15"/>
      <c r="C22" s="16"/>
      <c r="D22" s="15"/>
      <c r="E22" s="17"/>
      <c r="F22" s="17"/>
      <c r="G22" s="17"/>
      <c r="H22" s="17" t="str">
        <f t="shared" si="0"/>
        <v/>
      </c>
      <c r="I22" s="15"/>
      <c r="J22" s="24" t="s">
        <v>754</v>
      </c>
    </row>
    <row r="23" spans="1:10">
      <c r="A23" s="14" t="str">
        <f t="shared" si="1"/>
        <v/>
      </c>
      <c r="B23" s="15"/>
      <c r="C23" s="16"/>
      <c r="D23" s="15"/>
      <c r="E23" s="17"/>
      <c r="F23" s="17"/>
      <c r="G23" s="17"/>
      <c r="H23" s="17" t="str">
        <f t="shared" si="0"/>
        <v/>
      </c>
      <c r="I23" s="15"/>
      <c r="J23" s="24" t="s">
        <v>755</v>
      </c>
    </row>
    <row r="24" spans="1:10">
      <c r="A24" s="14" t="str">
        <f t="shared" si="1"/>
        <v/>
      </c>
      <c r="B24" s="15"/>
      <c r="C24" s="16"/>
      <c r="D24" s="15"/>
      <c r="E24" s="17"/>
      <c r="F24" s="17"/>
      <c r="G24" s="17"/>
      <c r="H24" s="17" t="str">
        <f t="shared" si="0"/>
        <v/>
      </c>
      <c r="I24" s="15"/>
      <c r="J24" s="24" t="s">
        <v>756</v>
      </c>
    </row>
    <row r="25" spans="1:10">
      <c r="A25" s="14" t="str">
        <f t="shared" si="1"/>
        <v/>
      </c>
      <c r="B25" s="15"/>
      <c r="C25" s="16"/>
      <c r="D25" s="15"/>
      <c r="E25" s="17"/>
      <c r="F25" s="17"/>
      <c r="G25" s="17"/>
      <c r="H25" s="17" t="str">
        <f t="shared" si="0"/>
        <v/>
      </c>
      <c r="I25" s="15"/>
      <c r="J25" s="24" t="s">
        <v>757</v>
      </c>
    </row>
    <row r="26" spans="1:11">
      <c r="A26" s="14" t="str">
        <f t="shared" si="1"/>
        <v/>
      </c>
      <c r="B26" s="15"/>
      <c r="C26" s="16"/>
      <c r="D26" s="15"/>
      <c r="E26" s="17"/>
      <c r="F26" s="17"/>
      <c r="G26" s="17"/>
      <c r="H26" s="17" t="str">
        <f t="shared" si="0"/>
        <v/>
      </c>
      <c r="I26" s="15"/>
      <c r="J26" s="24" t="s">
        <v>758</v>
      </c>
      <c r="K26" s="5" t="str">
        <f t="array" ref="K26:K29">""</f>
        <v/>
      </c>
    </row>
    <row r="27" customHeight="1" spans="1:11">
      <c r="A27" s="18" t="s">
        <v>215</v>
      </c>
      <c r="B27" s="19"/>
      <c r="C27" s="20"/>
      <c r="D27" s="20"/>
      <c r="E27" s="17">
        <f>SUM(E7:E26)</f>
        <v>0</v>
      </c>
      <c r="F27" s="17">
        <f>SUM(F7:F26)</f>
        <v>0</v>
      </c>
      <c r="G27" s="17">
        <f>SUM(G7:G26)</f>
        <v>0</v>
      </c>
      <c r="H27" s="17" t="str">
        <f t="shared" si="0"/>
        <v/>
      </c>
      <c r="I27" s="21"/>
      <c r="K27" s="5" t="str">
        <v/>
      </c>
    </row>
    <row r="28" customHeight="1" spans="1:11">
      <c r="A28" s="3" t="str">
        <f>基本信息输入表!$K$6&amp;"填表人："&amp;基本信息输入表!$M$43</f>
        <v>被评估单位填表人：</v>
      </c>
      <c r="G28" s="3" t="str">
        <f>"评估人员："&amp;基本信息输入表!$Q$43</f>
        <v>评估人员：</v>
      </c>
      <c r="K28" s="5" t="str">
        <v/>
      </c>
    </row>
    <row r="29" customHeight="1" spans="1:11">
      <c r="A29" s="3" t="str">
        <f>"填表日期："&amp;YEAR(基本信息输入表!$O$43)&amp;"年"&amp;MONTH(基本信息输入表!$O$43)&amp;"月"&amp;DAY(基本信息输入表!$O$43)&amp;"日"</f>
        <v>填表日期：1900年1月0日</v>
      </c>
      <c r="K29" s="5" t="str">
        <v/>
      </c>
    </row>
  </sheetData>
  <mergeCells count="3">
    <mergeCell ref="A2:I2"/>
    <mergeCell ref="A3:I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流动资产">
    <pageSetUpPr fitToPage="1"/>
  </sheetPr>
  <dimension ref="A1:L29"/>
  <sheetViews>
    <sheetView showGridLines="0" workbookViewId="0">
      <selection activeCell="I31" sqref="I31"/>
    </sheetView>
  </sheetViews>
  <sheetFormatPr defaultColWidth="9" defaultRowHeight="15.75" customHeight="1"/>
  <cols>
    <col min="1" max="1" width="5.5" style="3" customWidth="1"/>
    <col min="2" max="2" width="18.2" style="3" customWidth="1"/>
    <col min="3" max="3" width="8.2" style="3" customWidth="1"/>
    <col min="4" max="4" width="12.7" style="3" customWidth="1"/>
    <col min="5" max="6" width="12.7" style="3" hidden="1" customWidth="1" outlineLevel="1"/>
    <col min="7" max="7" width="12.7" style="3" customWidth="1" collapsed="1"/>
    <col min="8" max="8" width="12.7" style="3" customWidth="1"/>
    <col min="9" max="9" width="9.7" style="3" customWidth="1"/>
    <col min="10" max="10" width="13.2" style="3" customWidth="1"/>
    <col min="11" max="11" width="9" style="4"/>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2">
      <c r="A2" s="7" t="s">
        <v>1015</v>
      </c>
      <c r="B2" s="7"/>
      <c r="C2" s="7"/>
      <c r="D2" s="7"/>
      <c r="E2" s="7"/>
      <c r="F2" s="7"/>
      <c r="G2" s="7"/>
      <c r="H2" s="7"/>
      <c r="I2" s="7"/>
      <c r="J2" s="7"/>
      <c r="K2" s="22"/>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1016</v>
      </c>
      <c r="L4" s="5" t="str">
        <f t="array" ref="L4:L7">""</f>
        <v/>
      </c>
    </row>
    <row r="5" customHeight="1" spans="1:12">
      <c r="A5" s="3" t="str">
        <f>基本信息输入表!K6&amp;"："&amp;基本信息输入表!M6</f>
        <v>被评估单位：中国石油集团工程技术研究院有限公司</v>
      </c>
      <c r="J5" s="8" t="str">
        <f>"金额单位："&amp;基本信息输入表!M10&amp;"元"</f>
        <v>金额单位：人民币元</v>
      </c>
      <c r="L5" s="5" t="str">
        <v/>
      </c>
    </row>
    <row r="6" s="2" customFormat="1" customHeight="1" spans="1:12">
      <c r="A6" s="11" t="s">
        <v>137</v>
      </c>
      <c r="B6" s="11" t="s">
        <v>1013</v>
      </c>
      <c r="C6" s="11" t="s">
        <v>831</v>
      </c>
      <c r="D6" s="11" t="s">
        <v>1014</v>
      </c>
      <c r="E6" s="172" t="s">
        <v>113</v>
      </c>
      <c r="F6" s="172" t="s">
        <v>656</v>
      </c>
      <c r="G6" s="54" t="s">
        <v>158</v>
      </c>
      <c r="H6" s="11" t="s">
        <v>159</v>
      </c>
      <c r="I6" s="11" t="s">
        <v>172</v>
      </c>
      <c r="J6" s="11" t="s">
        <v>142</v>
      </c>
      <c r="K6" s="24" t="s">
        <v>738</v>
      </c>
      <c r="L6" s="4" t="str">
        <v/>
      </c>
    </row>
    <row r="7" spans="1:12">
      <c r="A7" s="14" t="str">
        <f>IF(B7="","",ROW()-6)</f>
        <v/>
      </c>
      <c r="B7" s="15"/>
      <c r="C7" s="16"/>
      <c r="D7" s="15"/>
      <c r="E7" s="17"/>
      <c r="F7" s="17"/>
      <c r="G7" s="17"/>
      <c r="H7" s="17"/>
      <c r="I7" s="17" t="str">
        <f>IF(G7=0,"",(H7-G7)/G7*100)</f>
        <v/>
      </c>
      <c r="J7" s="15"/>
      <c r="K7" s="24" t="s">
        <v>739</v>
      </c>
      <c r="L7" s="5" t="str">
        <v/>
      </c>
    </row>
    <row r="8" spans="1:11">
      <c r="A8" s="14" t="str">
        <f t="shared" ref="A8:A26" si="0">IF(B8="","",ROW()-6)</f>
        <v/>
      </c>
      <c r="B8" s="15"/>
      <c r="C8" s="16"/>
      <c r="D8" s="15"/>
      <c r="E8" s="17"/>
      <c r="F8" s="17"/>
      <c r="G8" s="17"/>
      <c r="H8" s="17"/>
      <c r="I8" s="17" t="str">
        <f t="shared" ref="I8:I27" si="1">IF(G8=0,"",(H8-G8)/G8*100)</f>
        <v/>
      </c>
      <c r="J8" s="15"/>
      <c r="K8" s="24" t="s">
        <v>740</v>
      </c>
    </row>
    <row r="9" spans="1:11">
      <c r="A9" s="14" t="str">
        <f t="shared" si="0"/>
        <v/>
      </c>
      <c r="B9" s="15"/>
      <c r="C9" s="16"/>
      <c r="D9" s="15"/>
      <c r="E9" s="17"/>
      <c r="F9" s="17"/>
      <c r="G9" s="17"/>
      <c r="H9" s="17"/>
      <c r="I9" s="17" t="str">
        <f t="shared" si="1"/>
        <v/>
      </c>
      <c r="J9" s="15"/>
      <c r="K9" s="24" t="s">
        <v>741</v>
      </c>
    </row>
    <row r="10" spans="1:11">
      <c r="A10" s="14" t="str">
        <f t="shared" si="0"/>
        <v/>
      </c>
      <c r="B10" s="15"/>
      <c r="C10" s="16"/>
      <c r="D10" s="15"/>
      <c r="E10" s="17"/>
      <c r="F10" s="17"/>
      <c r="G10" s="17"/>
      <c r="H10" s="17"/>
      <c r="I10" s="17" t="str">
        <f t="shared" si="1"/>
        <v/>
      </c>
      <c r="J10" s="15"/>
      <c r="K10" s="24" t="s">
        <v>742</v>
      </c>
    </row>
    <row r="11" spans="1:11">
      <c r="A11" s="14" t="str">
        <f t="shared" si="0"/>
        <v/>
      </c>
      <c r="B11" s="15"/>
      <c r="C11" s="16"/>
      <c r="D11" s="15"/>
      <c r="E11" s="17"/>
      <c r="F11" s="17"/>
      <c r="G11" s="17"/>
      <c r="H11" s="17"/>
      <c r="I11" s="17" t="str">
        <f t="shared" si="1"/>
        <v/>
      </c>
      <c r="J11" s="15"/>
      <c r="K11" s="24" t="s">
        <v>743</v>
      </c>
    </row>
    <row r="12" spans="1:11">
      <c r="A12" s="14" t="str">
        <f t="shared" si="0"/>
        <v/>
      </c>
      <c r="B12" s="15"/>
      <c r="C12" s="16"/>
      <c r="D12" s="15"/>
      <c r="E12" s="17"/>
      <c r="F12" s="17"/>
      <c r="G12" s="17"/>
      <c r="H12" s="17"/>
      <c r="I12" s="17" t="str">
        <f t="shared" si="1"/>
        <v/>
      </c>
      <c r="J12" s="15"/>
      <c r="K12" s="24" t="s">
        <v>744</v>
      </c>
    </row>
    <row r="13" spans="1:11">
      <c r="A13" s="14" t="str">
        <f t="shared" si="0"/>
        <v/>
      </c>
      <c r="B13" s="15"/>
      <c r="C13" s="16"/>
      <c r="D13" s="15"/>
      <c r="E13" s="17"/>
      <c r="F13" s="17"/>
      <c r="G13" s="17"/>
      <c r="H13" s="17"/>
      <c r="I13" s="17" t="str">
        <f t="shared" si="1"/>
        <v/>
      </c>
      <c r="J13" s="15"/>
      <c r="K13" s="24" t="s">
        <v>745</v>
      </c>
    </row>
    <row r="14" spans="1:11">
      <c r="A14" s="14" t="str">
        <f t="shared" si="0"/>
        <v/>
      </c>
      <c r="B14" s="15"/>
      <c r="C14" s="16"/>
      <c r="D14" s="15"/>
      <c r="E14" s="17"/>
      <c r="F14" s="17"/>
      <c r="G14" s="17"/>
      <c r="H14" s="17"/>
      <c r="I14" s="17" t="str">
        <f t="shared" si="1"/>
        <v/>
      </c>
      <c r="J14" s="15"/>
      <c r="K14" s="24" t="s">
        <v>746</v>
      </c>
    </row>
    <row r="15" spans="1:11">
      <c r="A15" s="14" t="str">
        <f t="shared" si="0"/>
        <v/>
      </c>
      <c r="B15" s="15"/>
      <c r="C15" s="16"/>
      <c r="D15" s="15"/>
      <c r="E15" s="17"/>
      <c r="F15" s="17"/>
      <c r="G15" s="17"/>
      <c r="H15" s="17"/>
      <c r="I15" s="17" t="str">
        <f t="shared" si="1"/>
        <v/>
      </c>
      <c r="J15" s="15"/>
      <c r="K15" s="24" t="s">
        <v>747</v>
      </c>
    </row>
    <row r="16" spans="1:11">
      <c r="A16" s="14" t="str">
        <f t="shared" si="0"/>
        <v/>
      </c>
      <c r="B16" s="15"/>
      <c r="C16" s="16"/>
      <c r="D16" s="15"/>
      <c r="E16" s="17"/>
      <c r="F16" s="17"/>
      <c r="G16" s="17"/>
      <c r="H16" s="17"/>
      <c r="I16" s="17" t="str">
        <f t="shared" si="1"/>
        <v/>
      </c>
      <c r="J16" s="15"/>
      <c r="K16" s="24" t="s">
        <v>748</v>
      </c>
    </row>
    <row r="17" spans="1:11">
      <c r="A17" s="14" t="str">
        <f t="shared" si="0"/>
        <v/>
      </c>
      <c r="B17" s="15"/>
      <c r="C17" s="16"/>
      <c r="D17" s="15"/>
      <c r="E17" s="17"/>
      <c r="F17" s="17"/>
      <c r="G17" s="17"/>
      <c r="H17" s="17"/>
      <c r="I17" s="17" t="str">
        <f t="shared" si="1"/>
        <v/>
      </c>
      <c r="J17" s="15"/>
      <c r="K17" s="24" t="s">
        <v>749</v>
      </c>
    </row>
    <row r="18" spans="1:11">
      <c r="A18" s="14" t="str">
        <f t="shared" si="0"/>
        <v/>
      </c>
      <c r="B18" s="15"/>
      <c r="C18" s="16"/>
      <c r="D18" s="15"/>
      <c r="E18" s="17"/>
      <c r="F18" s="17"/>
      <c r="G18" s="17"/>
      <c r="H18" s="17"/>
      <c r="I18" s="17" t="str">
        <f t="shared" si="1"/>
        <v/>
      </c>
      <c r="J18" s="15"/>
      <c r="K18" s="24" t="s">
        <v>750</v>
      </c>
    </row>
    <row r="19" spans="1:11">
      <c r="A19" s="14" t="str">
        <f t="shared" si="0"/>
        <v/>
      </c>
      <c r="B19" s="15"/>
      <c r="C19" s="16"/>
      <c r="D19" s="15"/>
      <c r="E19" s="17"/>
      <c r="F19" s="17"/>
      <c r="G19" s="17"/>
      <c r="H19" s="17"/>
      <c r="I19" s="17" t="str">
        <f t="shared" si="1"/>
        <v/>
      </c>
      <c r="J19" s="15"/>
      <c r="K19" s="24" t="s">
        <v>751</v>
      </c>
    </row>
    <row r="20" spans="1:11">
      <c r="A20" s="14" t="str">
        <f t="shared" si="0"/>
        <v/>
      </c>
      <c r="B20" s="15"/>
      <c r="C20" s="16"/>
      <c r="D20" s="15"/>
      <c r="E20" s="17"/>
      <c r="F20" s="17"/>
      <c r="G20" s="17"/>
      <c r="H20" s="17"/>
      <c r="I20" s="17" t="str">
        <f t="shared" si="1"/>
        <v/>
      </c>
      <c r="J20" s="15"/>
      <c r="K20" s="24" t="s">
        <v>752</v>
      </c>
    </row>
    <row r="21" spans="1:11">
      <c r="A21" s="14" t="str">
        <f t="shared" si="0"/>
        <v/>
      </c>
      <c r="B21" s="15"/>
      <c r="C21" s="16"/>
      <c r="D21" s="15"/>
      <c r="E21" s="17"/>
      <c r="F21" s="17"/>
      <c r="G21" s="17"/>
      <c r="H21" s="17"/>
      <c r="I21" s="17" t="str">
        <f t="shared" si="1"/>
        <v/>
      </c>
      <c r="J21" s="15"/>
      <c r="K21" s="24" t="s">
        <v>753</v>
      </c>
    </row>
    <row r="22" spans="1:11">
      <c r="A22" s="14" t="str">
        <f t="shared" si="0"/>
        <v/>
      </c>
      <c r="B22" s="15"/>
      <c r="C22" s="16"/>
      <c r="D22" s="15"/>
      <c r="E22" s="17"/>
      <c r="F22" s="17"/>
      <c r="G22" s="17"/>
      <c r="H22" s="17"/>
      <c r="I22" s="17" t="str">
        <f t="shared" si="1"/>
        <v/>
      </c>
      <c r="J22" s="15"/>
      <c r="K22" s="24" t="s">
        <v>754</v>
      </c>
    </row>
    <row r="23" spans="1:11">
      <c r="A23" s="14" t="str">
        <f t="shared" si="0"/>
        <v/>
      </c>
      <c r="B23" s="15"/>
      <c r="C23" s="16"/>
      <c r="D23" s="15"/>
      <c r="E23" s="17"/>
      <c r="F23" s="17"/>
      <c r="G23" s="17"/>
      <c r="H23" s="17"/>
      <c r="I23" s="17" t="str">
        <f t="shared" si="1"/>
        <v/>
      </c>
      <c r="J23" s="15"/>
      <c r="K23" s="24" t="s">
        <v>755</v>
      </c>
    </row>
    <row r="24" spans="1:11">
      <c r="A24" s="14" t="str">
        <f t="shared" si="0"/>
        <v/>
      </c>
      <c r="B24" s="15"/>
      <c r="C24" s="16"/>
      <c r="D24" s="15"/>
      <c r="E24" s="17"/>
      <c r="F24" s="17"/>
      <c r="G24" s="17"/>
      <c r="H24" s="17"/>
      <c r="I24" s="17" t="str">
        <f t="shared" si="1"/>
        <v/>
      </c>
      <c r="J24" s="15"/>
      <c r="K24" s="24" t="s">
        <v>756</v>
      </c>
    </row>
    <row r="25" spans="1:11">
      <c r="A25" s="14" t="str">
        <f t="shared" si="0"/>
        <v/>
      </c>
      <c r="B25" s="15"/>
      <c r="C25" s="16"/>
      <c r="D25" s="15"/>
      <c r="E25" s="17"/>
      <c r="F25" s="17"/>
      <c r="G25" s="17"/>
      <c r="H25" s="17"/>
      <c r="I25" s="17" t="str">
        <f t="shared" si="1"/>
        <v/>
      </c>
      <c r="J25" s="15"/>
      <c r="K25" s="24" t="s">
        <v>757</v>
      </c>
    </row>
    <row r="26" spans="1:12">
      <c r="A26" s="14" t="str">
        <f t="shared" si="0"/>
        <v/>
      </c>
      <c r="B26" s="15"/>
      <c r="C26" s="16"/>
      <c r="D26" s="15"/>
      <c r="E26" s="17"/>
      <c r="F26" s="17"/>
      <c r="G26" s="17"/>
      <c r="H26" s="17"/>
      <c r="I26" s="17" t="str">
        <f t="shared" si="1"/>
        <v/>
      </c>
      <c r="J26" s="15"/>
      <c r="K26" s="24" t="s">
        <v>758</v>
      </c>
      <c r="L26" s="5" t="str">
        <f t="array" ref="L26:L29">""</f>
        <v/>
      </c>
    </row>
    <row r="27" customHeight="1" spans="1:12">
      <c r="A27" s="18" t="s">
        <v>215</v>
      </c>
      <c r="B27" s="19"/>
      <c r="C27" s="20"/>
      <c r="D27" s="20"/>
      <c r="E27" s="17">
        <f>SUM(E7:E26)</f>
        <v>0</v>
      </c>
      <c r="F27" s="17">
        <f>SUM(F7:F26)</f>
        <v>0</v>
      </c>
      <c r="G27" s="17">
        <f>SUM(G7:G26)</f>
        <v>0</v>
      </c>
      <c r="H27" s="17">
        <f>SUM(H7:H26)</f>
        <v>0</v>
      </c>
      <c r="I27" s="17" t="str">
        <f t="shared" si="1"/>
        <v/>
      </c>
      <c r="J27" s="21"/>
      <c r="L27" s="5" t="str">
        <v/>
      </c>
    </row>
    <row r="28" customHeight="1" spans="1:12">
      <c r="A28" s="3" t="str">
        <f>基本信息输入表!$K$6&amp;"填表人："&amp;基本信息输入表!$M$44</f>
        <v>被评估单位填表人：</v>
      </c>
      <c r="H28" s="3" t="str">
        <f>"评估人员："&amp;基本信息输入表!$Q$44</f>
        <v>评估人员：</v>
      </c>
      <c r="L28" s="5" t="str">
        <v/>
      </c>
    </row>
    <row r="29" customHeight="1" spans="1:12">
      <c r="A29" s="3" t="str">
        <f>"填表日期："&amp;YEAR(基本信息输入表!$O$44)&amp;"年"&amp;MONTH(基本信息输入表!$O$44)&amp;"月"&amp;DAY(基本信息输入表!$O$44)&amp;"日"</f>
        <v>填表日期：1900年1月0日</v>
      </c>
      <c r="L29" s="5" t="str">
        <v/>
      </c>
    </row>
  </sheetData>
  <mergeCells count="3">
    <mergeCell ref="A2:J2"/>
    <mergeCell ref="A3:J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非流动资产汇总">
    <pageSetUpPr fitToPage="1"/>
  </sheetPr>
  <dimension ref="A1:J48"/>
  <sheetViews>
    <sheetView showGridLines="0" workbookViewId="0">
      <selection activeCell="I31" sqref="I31"/>
    </sheetView>
  </sheetViews>
  <sheetFormatPr defaultColWidth="9" defaultRowHeight="15.75" customHeight="1"/>
  <cols>
    <col min="1" max="1" width="5.2" style="3" customWidth="1"/>
    <col min="2" max="2" width="28" style="3" customWidth="1"/>
    <col min="3" max="3" width="16.7" style="3" hidden="1" customWidth="1" outlineLevel="1"/>
    <col min="4" max="4" width="18.7" style="3" customWidth="1" collapsed="1"/>
    <col min="5" max="6" width="18.7" style="3" customWidth="1"/>
    <col min="7" max="7" width="14.5" style="3" customWidth="1"/>
    <col min="8" max="16384" width="9" style="3"/>
  </cols>
  <sheetData>
    <row r="1" customHeight="1" spans="1:1">
      <c r="A1" s="6" t="s">
        <v>333</v>
      </c>
    </row>
    <row r="2" s="1" customFormat="1" ht="30" customHeight="1" spans="1:7">
      <c r="A2" s="7" t="s">
        <v>1017</v>
      </c>
      <c r="B2" s="7"/>
      <c r="C2" s="7"/>
      <c r="D2" s="7"/>
      <c r="E2" s="7"/>
      <c r="F2" s="7"/>
      <c r="G2" s="7"/>
    </row>
    <row r="3" customHeight="1" spans="1:7">
      <c r="A3" s="2" t="str">
        <f>"评估基准日："&amp;TEXT(基本信息输入表!M7,"yyyy年mm月dd日")</f>
        <v>评估基准日：2026年01月15日</v>
      </c>
      <c r="B3" s="2"/>
      <c r="C3" s="2"/>
      <c r="D3" s="2"/>
      <c r="E3" s="2"/>
      <c r="F3" s="2"/>
      <c r="G3" s="2"/>
    </row>
    <row r="4" ht="14.25" customHeight="1" spans="1:10">
      <c r="A4" s="2"/>
      <c r="B4" s="2"/>
      <c r="C4" s="2"/>
      <c r="D4" s="2"/>
      <c r="E4" s="2"/>
      <c r="F4" s="2"/>
      <c r="G4" s="8" t="s">
        <v>1018</v>
      </c>
      <c r="J4" s="38"/>
    </row>
    <row r="5" customHeight="1" spans="1:7">
      <c r="A5" s="3" t="str">
        <f>基本信息输入表!K6&amp;"："&amp;基本信息输入表!M6</f>
        <v>被评估单位：中国石油集团工程技术研究院有限公司</v>
      </c>
      <c r="G5" s="36" t="str">
        <f>"金额单位："&amp;基本信息输入表!M10&amp;"元"</f>
        <v>金额单位：人民币元</v>
      </c>
    </row>
    <row r="6" s="2" customFormat="1" customHeight="1" spans="1:7">
      <c r="A6" s="37" t="s">
        <v>709</v>
      </c>
      <c r="B6" s="37" t="s">
        <v>157</v>
      </c>
      <c r="C6" s="37" t="s">
        <v>656</v>
      </c>
      <c r="D6" s="37" t="s">
        <v>158</v>
      </c>
      <c r="E6" s="37" t="s">
        <v>159</v>
      </c>
      <c r="F6" s="42" t="s">
        <v>70</v>
      </c>
      <c r="G6" s="37" t="s">
        <v>172</v>
      </c>
    </row>
    <row r="7" customHeight="1" spans="1:7">
      <c r="A7" s="38" t="s">
        <v>1019</v>
      </c>
      <c r="B7" s="381" t="s">
        <v>633</v>
      </c>
      <c r="C7" s="88">
        <f>'4-1债权投资'!H30</f>
        <v>0</v>
      </c>
      <c r="D7" s="41">
        <f>'4-1债权投资'!I30</f>
        <v>0</v>
      </c>
      <c r="E7" s="41">
        <f>'4-1债权投资'!K30</f>
        <v>0</v>
      </c>
      <c r="F7" s="41">
        <f>E7-D7</f>
        <v>0</v>
      </c>
      <c r="G7" s="41" t="str">
        <f>IF(D7=0,"",F7/D7*100)</f>
        <v/>
      </c>
    </row>
    <row r="8" customHeight="1" spans="1:7">
      <c r="A8" s="38" t="s">
        <v>1020</v>
      </c>
      <c r="B8" s="381" t="s">
        <v>634</v>
      </c>
      <c r="C8" s="88">
        <f>'4-2其他债权投资'!I30</f>
        <v>0</v>
      </c>
      <c r="D8" s="41">
        <f>'4-2其他债权投资'!J30</f>
        <v>0</v>
      </c>
      <c r="E8" s="41">
        <f>'4-2其他债权投资'!L30</f>
        <v>0</v>
      </c>
      <c r="F8" s="41">
        <f t="shared" ref="F8:F43" si="0">E8-D8</f>
        <v>0</v>
      </c>
      <c r="G8" s="41" t="str">
        <f t="shared" ref="G8:G43" si="1">IF(D8=0,"",F8/D8*100)</f>
        <v/>
      </c>
    </row>
    <row r="9" customHeight="1" spans="1:7">
      <c r="A9" s="38" t="s">
        <v>1021</v>
      </c>
      <c r="B9" s="382" t="s">
        <v>221</v>
      </c>
      <c r="C9" s="88">
        <f>'4-3长期应收'!E30</f>
        <v>0</v>
      </c>
      <c r="D9" s="41">
        <f>'4-3长期应收'!F30</f>
        <v>0</v>
      </c>
      <c r="E9" s="41">
        <f>'4-3长期应收'!H30</f>
        <v>0</v>
      </c>
      <c r="F9" s="41">
        <f t="shared" si="0"/>
        <v>0</v>
      </c>
      <c r="G9" s="41" t="str">
        <f t="shared" si="1"/>
        <v/>
      </c>
    </row>
    <row r="10" customHeight="1" spans="1:7">
      <c r="A10" s="38" t="s">
        <v>1022</v>
      </c>
      <c r="B10" s="382" t="s">
        <v>687</v>
      </c>
      <c r="C10" s="88">
        <f>'4-4股权投资'!I28</f>
        <v>0</v>
      </c>
      <c r="D10" s="41">
        <f>'4-4股权投资'!J28</f>
        <v>0</v>
      </c>
      <c r="E10" s="41">
        <f>'4-4股权投资'!L28</f>
        <v>0</v>
      </c>
      <c r="F10" s="41">
        <f t="shared" si="0"/>
        <v>0</v>
      </c>
      <c r="G10" s="41" t="str">
        <f t="shared" si="1"/>
        <v/>
      </c>
    </row>
    <row r="11" customHeight="1" spans="1:7">
      <c r="A11" s="38"/>
      <c r="B11" s="382" t="s">
        <v>688</v>
      </c>
      <c r="C11" s="88">
        <f>'4-4股权投资'!I29</f>
        <v>0</v>
      </c>
      <c r="D11" s="41">
        <f>'4-4股权投资'!J29</f>
        <v>0</v>
      </c>
      <c r="E11" s="41">
        <f>'4-4股权投资'!L29</f>
        <v>0</v>
      </c>
      <c r="F11" s="41">
        <f t="shared" si="0"/>
        <v>0</v>
      </c>
      <c r="G11" s="41" t="str">
        <f t="shared" si="1"/>
        <v/>
      </c>
    </row>
    <row r="12" customHeight="1" spans="1:7">
      <c r="A12" s="38"/>
      <c r="B12" s="382" t="s">
        <v>689</v>
      </c>
      <c r="C12" s="88">
        <f>'4-4股权投资'!I30</f>
        <v>0</v>
      </c>
      <c r="D12" s="41">
        <f>'4-4股权投资'!J30</f>
        <v>0</v>
      </c>
      <c r="E12" s="41">
        <f>'4-4股权投资'!L30</f>
        <v>0</v>
      </c>
      <c r="F12" s="41">
        <f t="shared" si="0"/>
        <v>0</v>
      </c>
      <c r="G12" s="41" t="str">
        <f t="shared" si="1"/>
        <v/>
      </c>
    </row>
    <row r="13" customHeight="1" spans="1:7">
      <c r="A13" s="38" t="s">
        <v>1023</v>
      </c>
      <c r="B13" s="381" t="s">
        <v>636</v>
      </c>
      <c r="C13" s="88">
        <f>'4-5其他权益工具投资'!H30</f>
        <v>0</v>
      </c>
      <c r="D13" s="41">
        <f>'4-5其他权益工具投资'!I30</f>
        <v>0</v>
      </c>
      <c r="E13" s="41">
        <f>'4-5其他权益工具投资'!K30</f>
        <v>0</v>
      </c>
      <c r="F13" s="41">
        <f t="shared" si="0"/>
        <v>0</v>
      </c>
      <c r="G13" s="41" t="str">
        <f t="shared" si="1"/>
        <v/>
      </c>
    </row>
    <row r="14" customHeight="1" spans="1:7">
      <c r="A14" s="38" t="s">
        <v>1024</v>
      </c>
      <c r="B14" s="381" t="s">
        <v>637</v>
      </c>
      <c r="C14" s="88">
        <f>'4-6其他非流动金融资产'!I30</f>
        <v>0</v>
      </c>
      <c r="D14" s="41">
        <f>'4-6其他非流动金融资产'!J30</f>
        <v>0</v>
      </c>
      <c r="E14" s="41">
        <f>'4-6其他非流动金融资产'!L30</f>
        <v>0</v>
      </c>
      <c r="F14" s="41">
        <f t="shared" si="0"/>
        <v>0</v>
      </c>
      <c r="G14" s="41" t="str">
        <f t="shared" si="1"/>
        <v/>
      </c>
    </row>
    <row r="15" customHeight="1" spans="1:7">
      <c r="A15" s="38" t="s">
        <v>1025</v>
      </c>
      <c r="B15" s="382" t="s">
        <v>166</v>
      </c>
      <c r="C15" s="88">
        <f>'4-7投资性房地产汇总'!C25</f>
        <v>0</v>
      </c>
      <c r="D15" s="41">
        <f>'4-7投资性房地产汇总'!D25</f>
        <v>0</v>
      </c>
      <c r="E15" s="41">
        <f>'4-7投资性房地产汇总'!F27</f>
        <v>0</v>
      </c>
      <c r="F15" s="41">
        <f t="shared" si="0"/>
        <v>0</v>
      </c>
      <c r="G15" s="41" t="str">
        <f t="shared" si="1"/>
        <v/>
      </c>
    </row>
    <row r="16" customHeight="1" spans="1:7">
      <c r="A16" s="38"/>
      <c r="B16" s="382" t="s">
        <v>690</v>
      </c>
      <c r="C16" s="88">
        <f>'4-7投资性房地产汇总'!C26</f>
        <v>0</v>
      </c>
      <c r="D16" s="41">
        <f>'4-7投资性房地产汇总'!D26</f>
        <v>0</v>
      </c>
      <c r="E16" s="41"/>
      <c r="F16" s="41">
        <f t="shared" si="0"/>
        <v>0</v>
      </c>
      <c r="G16" s="41" t="str">
        <f t="shared" si="1"/>
        <v/>
      </c>
    </row>
    <row r="17" customHeight="1" spans="1:7">
      <c r="A17" s="38"/>
      <c r="B17" s="382" t="s">
        <v>168</v>
      </c>
      <c r="C17" s="88">
        <f>'4-7投资性房地产汇总'!C27</f>
        <v>0</v>
      </c>
      <c r="D17" s="41">
        <f>'4-7投资性房地产汇总'!D27</f>
        <v>0</v>
      </c>
      <c r="E17" s="41">
        <f>E15</f>
        <v>0</v>
      </c>
      <c r="F17" s="41">
        <f t="shared" si="0"/>
        <v>0</v>
      </c>
      <c r="G17" s="41" t="str">
        <f t="shared" si="1"/>
        <v/>
      </c>
    </row>
    <row r="18" customHeight="1" spans="1:7">
      <c r="A18" s="38" t="s">
        <v>1026</v>
      </c>
      <c r="B18" s="382" t="s">
        <v>691</v>
      </c>
      <c r="C18" s="88" t="e">
        <f>#REF!</f>
        <v>#REF!</v>
      </c>
      <c r="D18" s="41" t="e">
        <f>#REF!</f>
        <v>#REF!</v>
      </c>
      <c r="E18" s="41" t="e">
        <f>#REF!</f>
        <v>#REF!</v>
      </c>
      <c r="F18" s="41" t="e">
        <f t="shared" si="0"/>
        <v>#REF!</v>
      </c>
      <c r="G18" s="41" t="e">
        <f t="shared" si="1"/>
        <v>#REF!</v>
      </c>
    </row>
    <row r="19" customHeight="1" spans="1:7">
      <c r="A19" s="38"/>
      <c r="B19" s="383" t="s">
        <v>692</v>
      </c>
      <c r="C19" s="88" t="e">
        <f>#REF!</f>
        <v>#REF!</v>
      </c>
      <c r="D19" s="41" t="e">
        <f>#REF!</f>
        <v>#REF!</v>
      </c>
      <c r="E19" s="41" t="e">
        <f>#REF!</f>
        <v>#REF!</v>
      </c>
      <c r="F19" s="41" t="e">
        <f t="shared" si="0"/>
        <v>#REF!</v>
      </c>
      <c r="G19" s="41" t="e">
        <f t="shared" si="1"/>
        <v>#REF!</v>
      </c>
    </row>
    <row r="20" customHeight="1" spans="1:7">
      <c r="A20" s="38"/>
      <c r="B20" s="384" t="s">
        <v>693</v>
      </c>
      <c r="C20" s="88" t="e">
        <f>#REF!</f>
        <v>#REF!</v>
      </c>
      <c r="D20" s="41" t="e">
        <f>#REF!</f>
        <v>#REF!</v>
      </c>
      <c r="E20" s="41" t="e">
        <f>#REF!</f>
        <v>#REF!</v>
      </c>
      <c r="F20" s="41" t="e">
        <f t="shared" si="0"/>
        <v>#REF!</v>
      </c>
      <c r="G20" s="41" t="e">
        <f t="shared" si="1"/>
        <v>#REF!</v>
      </c>
    </row>
    <row r="21" customHeight="1" spans="1:7">
      <c r="A21" s="38"/>
      <c r="B21" s="384" t="s">
        <v>694</v>
      </c>
      <c r="C21" s="88" t="e">
        <f>#REF!</f>
        <v>#REF!</v>
      </c>
      <c r="D21" s="41" t="e">
        <f>#REF!</f>
        <v>#REF!</v>
      </c>
      <c r="E21" s="41" t="e">
        <f>#REF!</f>
        <v>#REF!</v>
      </c>
      <c r="F21" s="41" t="e">
        <f t="shared" si="0"/>
        <v>#REF!</v>
      </c>
      <c r="G21" s="41" t="e">
        <f t="shared" si="1"/>
        <v>#REF!</v>
      </c>
    </row>
    <row r="22" customHeight="1" spans="1:7">
      <c r="A22" s="38"/>
      <c r="B22" s="385" t="s">
        <v>695</v>
      </c>
      <c r="C22" s="88" t="e">
        <f>C18-C23</f>
        <v>#REF!</v>
      </c>
      <c r="D22" s="41" t="e">
        <f>D18-D23</f>
        <v>#REF!</v>
      </c>
      <c r="E22" s="41" t="e">
        <f>E18-E23</f>
        <v>#REF!</v>
      </c>
      <c r="F22" s="41" t="e">
        <f t="shared" si="0"/>
        <v>#REF!</v>
      </c>
      <c r="G22" s="41" t="e">
        <f t="shared" si="1"/>
        <v>#REF!</v>
      </c>
    </row>
    <row r="23" customHeight="1" spans="1:7">
      <c r="A23" s="38"/>
      <c r="B23" s="383" t="s">
        <v>696</v>
      </c>
      <c r="C23" s="88" t="e">
        <f>#REF!</f>
        <v>#REF!</v>
      </c>
      <c r="D23" s="41" t="e">
        <f>#REF!</f>
        <v>#REF!</v>
      </c>
      <c r="E23" s="41" t="e">
        <f>#REF!</f>
        <v>#REF!</v>
      </c>
      <c r="F23" s="41" t="e">
        <f t="shared" si="0"/>
        <v>#REF!</v>
      </c>
      <c r="G23" s="41" t="e">
        <f t="shared" si="1"/>
        <v>#REF!</v>
      </c>
    </row>
    <row r="24" customHeight="1" spans="1:7">
      <c r="A24" s="38"/>
      <c r="B24" s="383" t="s">
        <v>692</v>
      </c>
      <c r="C24" s="88" t="e">
        <f>#REF!</f>
        <v>#REF!</v>
      </c>
      <c r="D24" s="41" t="e">
        <f>#REF!</f>
        <v>#REF!</v>
      </c>
      <c r="E24" s="41" t="e">
        <f>#REF!</f>
        <v>#REF!</v>
      </c>
      <c r="F24" s="41" t="e">
        <f t="shared" si="0"/>
        <v>#REF!</v>
      </c>
      <c r="G24" s="41" t="e">
        <f t="shared" si="1"/>
        <v>#REF!</v>
      </c>
    </row>
    <row r="25" customHeight="1" spans="1:7">
      <c r="A25" s="38"/>
      <c r="B25" s="384" t="s">
        <v>693</v>
      </c>
      <c r="C25" s="88" t="e">
        <f>#REF!</f>
        <v>#REF!</v>
      </c>
      <c r="D25" s="41" t="e">
        <f>#REF!</f>
        <v>#REF!</v>
      </c>
      <c r="E25" s="41" t="e">
        <f>#REF!</f>
        <v>#REF!</v>
      </c>
      <c r="F25" s="41" t="e">
        <f t="shared" si="0"/>
        <v>#REF!</v>
      </c>
      <c r="G25" s="41" t="e">
        <f t="shared" si="1"/>
        <v>#REF!</v>
      </c>
    </row>
    <row r="26" customHeight="1" spans="1:7">
      <c r="A26" s="38"/>
      <c r="B26" s="384" t="s">
        <v>694</v>
      </c>
      <c r="C26" s="88" t="e">
        <f>#REF!</f>
        <v>#REF!</v>
      </c>
      <c r="D26" s="41" t="e">
        <f>#REF!</f>
        <v>#REF!</v>
      </c>
      <c r="E26" s="41" t="e">
        <f>#REF!</f>
        <v>#REF!</v>
      </c>
      <c r="F26" s="41" t="e">
        <f t="shared" si="0"/>
        <v>#REF!</v>
      </c>
      <c r="G26" s="41" t="e">
        <f t="shared" si="1"/>
        <v>#REF!</v>
      </c>
    </row>
    <row r="27" customHeight="1" spans="1:7">
      <c r="A27" s="38"/>
      <c r="B27" s="385" t="s">
        <v>697</v>
      </c>
      <c r="C27" s="88" t="e">
        <f>#REF!</f>
        <v>#REF!</v>
      </c>
      <c r="D27" s="41" t="e">
        <f>#REF!</f>
        <v>#REF!</v>
      </c>
      <c r="E27" s="41"/>
      <c r="F27" s="41" t="e">
        <f t="shared" si="0"/>
        <v>#REF!</v>
      </c>
      <c r="G27" s="41" t="e">
        <f t="shared" si="1"/>
        <v>#REF!</v>
      </c>
    </row>
    <row r="28" customHeight="1" spans="1:7">
      <c r="A28" s="38"/>
      <c r="B28" s="383" t="s">
        <v>184</v>
      </c>
      <c r="C28" s="88" t="e">
        <f>C23-C27</f>
        <v>#REF!</v>
      </c>
      <c r="D28" s="41" t="e">
        <f>D23-D27</f>
        <v>#REF!</v>
      </c>
      <c r="E28" s="41" t="e">
        <f>E23</f>
        <v>#REF!</v>
      </c>
      <c r="F28" s="41" t="e">
        <f t="shared" si="0"/>
        <v>#REF!</v>
      </c>
      <c r="G28" s="41" t="e">
        <f t="shared" si="1"/>
        <v>#REF!</v>
      </c>
    </row>
    <row r="29" customHeight="1" spans="1:7">
      <c r="A29" s="38" t="s">
        <v>1027</v>
      </c>
      <c r="B29" s="382" t="s">
        <v>88</v>
      </c>
      <c r="C29" s="88">
        <f>'4-9在建工程汇总'!C27</f>
        <v>0</v>
      </c>
      <c r="D29" s="41">
        <f>'4-9在建工程汇总'!D27</f>
        <v>0</v>
      </c>
      <c r="E29" s="41">
        <f>'4-9在建工程汇总'!E27</f>
        <v>0</v>
      </c>
      <c r="F29" s="41">
        <f t="shared" si="0"/>
        <v>0</v>
      </c>
      <c r="G29" s="41" t="str">
        <f t="shared" si="1"/>
        <v/>
      </c>
    </row>
    <row r="30" customHeight="1" spans="1:7">
      <c r="A30" s="38" t="s">
        <v>1028</v>
      </c>
      <c r="B30" s="382" t="s">
        <v>89</v>
      </c>
      <c r="C30" s="88">
        <f>'4-10生产性生物资产'!H30</f>
        <v>0</v>
      </c>
      <c r="D30" s="41">
        <f>'4-10生产性生物资产'!J30</f>
        <v>0</v>
      </c>
      <c r="E30" s="41">
        <f>'4-10生产性生物资产'!N30</f>
        <v>0</v>
      </c>
      <c r="F30" s="41">
        <f t="shared" si="0"/>
        <v>0</v>
      </c>
      <c r="G30" s="41" t="str">
        <f t="shared" si="1"/>
        <v/>
      </c>
    </row>
    <row r="31" customHeight="1" spans="1:7">
      <c r="A31" s="38" t="s">
        <v>1029</v>
      </c>
      <c r="B31" s="382" t="s">
        <v>698</v>
      </c>
      <c r="C31" s="88">
        <f>'4-11油气资产'!J28</f>
        <v>0</v>
      </c>
      <c r="D31" s="41">
        <f>'4-11油气资产'!L28</f>
        <v>0</v>
      </c>
      <c r="E31" s="41">
        <f>'4-11油气资产'!P28</f>
        <v>0</v>
      </c>
      <c r="F31" s="41">
        <f t="shared" si="0"/>
        <v>0</v>
      </c>
      <c r="G31" s="41" t="str">
        <f t="shared" si="1"/>
        <v/>
      </c>
    </row>
    <row r="32" customHeight="1" spans="1:7">
      <c r="A32" s="38"/>
      <c r="B32" s="382" t="s">
        <v>699</v>
      </c>
      <c r="C32" s="88">
        <f>'4-11油气资产'!J29</f>
        <v>0</v>
      </c>
      <c r="D32" s="41">
        <f>'4-11油气资产'!L29</f>
        <v>0</v>
      </c>
      <c r="E32" s="41">
        <f>'4-11油气资产'!P29</f>
        <v>0</v>
      </c>
      <c r="F32" s="41">
        <f t="shared" si="0"/>
        <v>0</v>
      </c>
      <c r="G32" s="41" t="str">
        <f t="shared" si="1"/>
        <v/>
      </c>
    </row>
    <row r="33" customHeight="1" spans="1:7">
      <c r="A33" s="38"/>
      <c r="B33" s="382" t="s">
        <v>204</v>
      </c>
      <c r="C33" s="40">
        <f>C31-C32</f>
        <v>0</v>
      </c>
      <c r="D33" s="41">
        <f>D31-D32</f>
        <v>0</v>
      </c>
      <c r="E33" s="41">
        <f>E31-E32</f>
        <v>0</v>
      </c>
      <c r="F33" s="41">
        <f t="shared" si="0"/>
        <v>0</v>
      </c>
      <c r="G33" s="41" t="str">
        <f t="shared" si="1"/>
        <v/>
      </c>
    </row>
    <row r="34" customHeight="1" spans="1:7">
      <c r="A34" s="38" t="s">
        <v>1030</v>
      </c>
      <c r="B34" s="381" t="s">
        <v>225</v>
      </c>
      <c r="C34" s="88">
        <f>'4-12使用权资产'!G27</f>
        <v>0</v>
      </c>
      <c r="D34" s="41">
        <f>'4-12使用权资产'!H27</f>
        <v>0</v>
      </c>
      <c r="E34" s="41">
        <f>'4-12使用权资产'!I27</f>
        <v>0</v>
      </c>
      <c r="F34" s="41">
        <f t="shared" si="0"/>
        <v>0</v>
      </c>
      <c r="G34" s="41" t="str">
        <f t="shared" si="1"/>
        <v/>
      </c>
    </row>
    <row r="35" customHeight="1" spans="1:7">
      <c r="A35" s="38" t="s">
        <v>1031</v>
      </c>
      <c r="B35" s="382" t="s">
        <v>198</v>
      </c>
      <c r="C35" s="88">
        <f>'4-13无形资产汇总'!C24</f>
        <v>0</v>
      </c>
      <c r="D35" s="41">
        <f>'4-13无形资产汇总'!D24</f>
        <v>0</v>
      </c>
      <c r="E35" s="41">
        <f>'4-13无形资产汇总'!F24</f>
        <v>0</v>
      </c>
      <c r="F35" s="41">
        <f t="shared" si="0"/>
        <v>0</v>
      </c>
      <c r="G35" s="41" t="str">
        <f t="shared" si="1"/>
        <v/>
      </c>
    </row>
    <row r="36" customHeight="1" spans="1:7">
      <c r="A36" s="38"/>
      <c r="B36" s="382" t="s">
        <v>199</v>
      </c>
      <c r="C36" s="88">
        <f>'4-13无形资产汇总'!C25</f>
        <v>0</v>
      </c>
      <c r="D36" s="41">
        <f>'4-13无形资产汇总'!D25</f>
        <v>0</v>
      </c>
      <c r="E36" s="41">
        <f>'4-13无形资产汇总'!F25</f>
        <v>0</v>
      </c>
      <c r="F36" s="41">
        <f t="shared" si="0"/>
        <v>0</v>
      </c>
      <c r="G36" s="41" t="str">
        <f t="shared" si="1"/>
        <v/>
      </c>
    </row>
    <row r="37" customHeight="1" spans="1:7">
      <c r="A37" s="38"/>
      <c r="B37" s="382" t="s">
        <v>700</v>
      </c>
      <c r="C37" s="88">
        <f>'4-13无形资产汇总'!C26</f>
        <v>0</v>
      </c>
      <c r="D37" s="41">
        <f>'4-13无形资产汇总'!D26</f>
        <v>0</v>
      </c>
      <c r="E37" s="41">
        <f>'4-13无形资产汇总'!F26</f>
        <v>0</v>
      </c>
      <c r="F37" s="41">
        <f t="shared" si="0"/>
        <v>0</v>
      </c>
      <c r="G37" s="41" t="str">
        <f t="shared" si="1"/>
        <v/>
      </c>
    </row>
    <row r="38" customHeight="1" spans="1:7">
      <c r="A38" s="38"/>
      <c r="B38" s="382" t="s">
        <v>201</v>
      </c>
      <c r="C38" s="88">
        <f>'4-13无形资产汇总'!C27</f>
        <v>0</v>
      </c>
      <c r="D38" s="41">
        <f>'4-13无形资产汇总'!D27</f>
        <v>0</v>
      </c>
      <c r="E38" s="41">
        <f>'4-13无形资产汇总'!F27</f>
        <v>0</v>
      </c>
      <c r="F38" s="41">
        <f t="shared" si="0"/>
        <v>0</v>
      </c>
      <c r="G38" s="41" t="str">
        <f t="shared" si="1"/>
        <v/>
      </c>
    </row>
    <row r="39" customHeight="1" spans="1:7">
      <c r="A39" s="38" t="s">
        <v>1032</v>
      </c>
      <c r="B39" s="382" t="s">
        <v>329</v>
      </c>
      <c r="C39" s="88">
        <f>'4-14开发支出'!I27</f>
        <v>0</v>
      </c>
      <c r="D39" s="41">
        <f>'4-14开发支出'!J27</f>
        <v>0</v>
      </c>
      <c r="E39" s="41">
        <f>'4-14开发支出'!K27</f>
        <v>0</v>
      </c>
      <c r="F39" s="41">
        <f t="shared" si="0"/>
        <v>0</v>
      </c>
      <c r="G39" s="41" t="str">
        <f t="shared" si="1"/>
        <v/>
      </c>
    </row>
    <row r="40" customHeight="1" spans="1:7">
      <c r="A40" s="38" t="s">
        <v>1033</v>
      </c>
      <c r="B40" s="382" t="s">
        <v>330</v>
      </c>
      <c r="C40" s="88">
        <f>'4-15商誉'!D29</f>
        <v>0</v>
      </c>
      <c r="D40" s="41">
        <f>'4-15商誉'!E29</f>
        <v>0</v>
      </c>
      <c r="E40" s="41">
        <f>'4-15商誉'!F29</f>
        <v>0</v>
      </c>
      <c r="F40" s="41">
        <f t="shared" si="0"/>
        <v>0</v>
      </c>
      <c r="G40" s="41" t="str">
        <f t="shared" si="1"/>
        <v/>
      </c>
    </row>
    <row r="41" customHeight="1" spans="1:7">
      <c r="A41" s="38" t="s">
        <v>1034</v>
      </c>
      <c r="B41" s="382" t="s">
        <v>227</v>
      </c>
      <c r="C41" s="88">
        <f>'4-16长期待摊费用'!G27</f>
        <v>0</v>
      </c>
      <c r="D41" s="41">
        <f>'4-16长期待摊费用'!H27</f>
        <v>0</v>
      </c>
      <c r="E41" s="41">
        <f>'4-16长期待摊费用'!I27</f>
        <v>0</v>
      </c>
      <c r="F41" s="41">
        <f t="shared" si="0"/>
        <v>0</v>
      </c>
      <c r="G41" s="41" t="str">
        <f t="shared" si="1"/>
        <v/>
      </c>
    </row>
    <row r="42" customHeight="1" spans="1:7">
      <c r="A42" s="38" t="s">
        <v>1035</v>
      </c>
      <c r="B42" s="382" t="s">
        <v>228</v>
      </c>
      <c r="C42" s="88">
        <f>'4-17递延所得税资产'!D27</f>
        <v>0</v>
      </c>
      <c r="D42" s="41">
        <f>'4-17递延所得税资产'!E27</f>
        <v>0</v>
      </c>
      <c r="E42" s="41">
        <f>'4-17递延所得税资产'!F27</f>
        <v>0</v>
      </c>
      <c r="F42" s="41">
        <f t="shared" si="0"/>
        <v>0</v>
      </c>
      <c r="G42" s="41" t="str">
        <f t="shared" si="1"/>
        <v/>
      </c>
    </row>
    <row r="43" customHeight="1" spans="1:7">
      <c r="A43" s="38" t="s">
        <v>1036</v>
      </c>
      <c r="B43" s="382" t="s">
        <v>332</v>
      </c>
      <c r="C43" s="88">
        <f>'4-18其他非流动资产'!D27</f>
        <v>0</v>
      </c>
      <c r="D43" s="41">
        <f>'4-18其他非流动资产'!E27</f>
        <v>0</v>
      </c>
      <c r="E43" s="41">
        <f>'4-18其他非流动资产'!F27</f>
        <v>0</v>
      </c>
      <c r="F43" s="41">
        <f t="shared" si="0"/>
        <v>0</v>
      </c>
      <c r="G43" s="41" t="str">
        <f t="shared" si="1"/>
        <v/>
      </c>
    </row>
    <row r="44" customHeight="1" spans="1:7">
      <c r="A44" s="38"/>
      <c r="B44" s="52"/>
      <c r="C44" s="52"/>
      <c r="D44" s="41"/>
      <c r="E44" s="41"/>
      <c r="F44" s="41"/>
      <c r="G44" s="41"/>
    </row>
    <row r="45" customHeight="1" spans="1:7">
      <c r="A45" s="38"/>
      <c r="B45" s="43"/>
      <c r="C45" s="43"/>
      <c r="D45" s="41"/>
      <c r="E45" s="41"/>
      <c r="F45" s="41"/>
      <c r="G45" s="41"/>
    </row>
    <row r="46" customHeight="1" spans="1:7">
      <c r="A46" s="38"/>
      <c r="B46" s="43"/>
      <c r="C46" s="43"/>
      <c r="D46" s="41"/>
      <c r="E46" s="41"/>
      <c r="F46" s="41"/>
      <c r="G46" s="41"/>
    </row>
    <row r="47" customHeight="1" spans="1:7">
      <c r="A47" s="42" t="s">
        <v>215</v>
      </c>
      <c r="B47" s="43"/>
      <c r="C47" s="88" t="e">
        <f>SUM(C7:C9,C12:C14,C17,C28:C30,C33:C34,C38:C43)</f>
        <v>#REF!</v>
      </c>
      <c r="D47" s="41" t="e">
        <f t="shared" ref="D47:E47" si="2">SUM(D7:D9,D12:D14,D17,D28:D30,D33:D34,D38:D43)</f>
        <v>#REF!</v>
      </c>
      <c r="E47" s="41" t="e">
        <f t="shared" si="2"/>
        <v>#REF!</v>
      </c>
      <c r="F47" s="41" t="e">
        <f>E47-D47</f>
        <v>#REF!</v>
      </c>
      <c r="G47" s="41" t="e">
        <f>IF(D47=0,"",F47/D47*100)</f>
        <v>#REF!</v>
      </c>
    </row>
    <row r="48" customHeight="1" spans="6:6">
      <c r="F48" s="3" t="str">
        <f>"评估人员："&amp;基本信息输入表!$Q$45</f>
        <v>评估人员：</v>
      </c>
    </row>
  </sheetData>
  <sheetProtection algorithmName="SHA-512" hashValue="+CJ8UpocxKDnI0wrIaHM8T4mB5O16oFgRncoNvN0crp6IOJj8CsVnHGwTYAnzruuhDwIz8021QST5RalOMyBXA==" saltValue="+mOO3tfrJnsIuwYlwkXreA==" spinCount="100000" sheet="1" formatCells="0" formatColumns="0" formatRows="0" insertRows="0" insertHyperlinks="0" deleteColumns="0" deleteRows="0" sort="0" autoFilter="0" pivotTables="0"/>
  <mergeCells count="3">
    <mergeCell ref="A2:G2"/>
    <mergeCell ref="A3:G3"/>
    <mergeCell ref="A47:B4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可出售其他">
    <pageSetUpPr fitToPage="1"/>
  </sheetPr>
  <dimension ref="A1:O32"/>
  <sheetViews>
    <sheetView showGridLines="0" workbookViewId="0">
      <selection activeCell="I31" sqref="I31"/>
    </sheetView>
  </sheetViews>
  <sheetFormatPr defaultColWidth="9" defaultRowHeight="15.75" customHeight="1"/>
  <cols>
    <col min="1" max="1" width="5.7" style="3" customWidth="1"/>
    <col min="2" max="2" width="15.2" style="3" customWidth="1"/>
    <col min="3" max="3" width="11.2" style="3" customWidth="1"/>
    <col min="4" max="5" width="8" style="3" customWidth="1"/>
    <col min="6" max="6" width="9.7" style="3" customWidth="1"/>
    <col min="7" max="7" width="6.7" style="3" customWidth="1"/>
    <col min="8" max="8" width="8.5" style="3" hidden="1" customWidth="1" outlineLevel="1"/>
    <col min="9" max="9" width="8" style="3" customWidth="1" collapsed="1"/>
    <col min="10" max="10" width="15" style="3" customWidth="1"/>
    <col min="11" max="11" width="9.7" style="3" customWidth="1"/>
    <col min="12" max="12" width="7.7" style="3" customWidth="1"/>
    <col min="13" max="13" width="9" style="3"/>
    <col min="14" max="14" width="9" style="4"/>
    <col min="15" max="15" width="9" style="5"/>
    <col min="16" max="16384" width="9" style="3"/>
  </cols>
  <sheetData>
    <row r="1" customHeight="1" spans="1:15">
      <c r="A1" s="6" t="s">
        <v>333</v>
      </c>
      <c r="N1" s="4" t="str">
        <f t="array" ref="N1:O1">"请勿删除此列"</f>
        <v>请勿删除此列</v>
      </c>
      <c r="O1" s="5" t="str">
        <v>请勿删除此列</v>
      </c>
    </row>
    <row r="2" s="1" customFormat="1" ht="30" customHeight="1" spans="1:15">
      <c r="A2" s="7" t="s">
        <v>1037</v>
      </c>
      <c r="B2" s="7"/>
      <c r="C2" s="7"/>
      <c r="D2" s="7"/>
      <c r="E2" s="7"/>
      <c r="F2" s="7"/>
      <c r="G2" s="7"/>
      <c r="H2" s="7"/>
      <c r="I2" s="7"/>
      <c r="J2" s="7"/>
      <c r="K2" s="7"/>
      <c r="L2" s="7"/>
      <c r="M2" s="7"/>
      <c r="N2" s="22"/>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2"/>
      <c r="G4" s="2"/>
      <c r="H4" s="2"/>
      <c r="I4" s="2"/>
      <c r="J4" s="2"/>
      <c r="K4" s="2"/>
      <c r="L4" s="2"/>
      <c r="M4" s="8" t="s">
        <v>1038</v>
      </c>
      <c r="O4" s="5" t="str">
        <f t="array" ref="O4:O8">""</f>
        <v/>
      </c>
    </row>
    <row r="5" customHeight="1" spans="1:15">
      <c r="A5" s="3" t="str">
        <f>基本信息输入表!K6&amp;"："&amp;基本信息输入表!M6</f>
        <v>被评估单位：中国石油集团工程技术研究院有限公司</v>
      </c>
      <c r="M5" s="8" t="str">
        <f>"金额单位："&amp;基本信息输入表!M10&amp;"元"</f>
        <v>金额单位：人民币元</v>
      </c>
      <c r="O5" s="5" t="str">
        <v/>
      </c>
    </row>
    <row r="6" s="2" customFormat="1" customHeight="1" spans="1:15">
      <c r="A6" s="54" t="s">
        <v>137</v>
      </c>
      <c r="B6" s="54" t="s">
        <v>777</v>
      </c>
      <c r="C6" s="54" t="s">
        <v>1039</v>
      </c>
      <c r="D6" s="54" t="s">
        <v>780</v>
      </c>
      <c r="E6" s="54" t="s">
        <v>1040</v>
      </c>
      <c r="F6" s="54" t="s">
        <v>789</v>
      </c>
      <c r="G6" s="54" t="s">
        <v>1041</v>
      </c>
      <c r="H6" s="54" t="s">
        <v>656</v>
      </c>
      <c r="I6" s="54" t="s">
        <v>158</v>
      </c>
      <c r="J6" s="359" t="s">
        <v>1042</v>
      </c>
      <c r="K6" s="11" t="s">
        <v>159</v>
      </c>
      <c r="L6" s="11" t="s">
        <v>172</v>
      </c>
      <c r="M6" s="11" t="s">
        <v>142</v>
      </c>
      <c r="N6" s="4"/>
      <c r="O6" s="4" t="str">
        <v/>
      </c>
    </row>
    <row r="7" spans="1:15">
      <c r="A7" s="254"/>
      <c r="B7" s="255"/>
      <c r="C7" s="255"/>
      <c r="D7" s="256"/>
      <c r="E7" s="178"/>
      <c r="F7" s="189"/>
      <c r="G7" s="189"/>
      <c r="H7" s="258"/>
      <c r="I7" s="189"/>
      <c r="J7" s="360"/>
      <c r="K7" s="189"/>
      <c r="L7" s="191"/>
      <c r="M7" s="181"/>
      <c r="N7" s="24" t="s">
        <v>738</v>
      </c>
      <c r="O7" s="5" t="str">
        <v/>
      </c>
    </row>
    <row r="8" spans="1:15">
      <c r="A8" s="14" t="str">
        <f>IF(B8="","",ROW()-7)</f>
        <v/>
      </c>
      <c r="B8" s="15"/>
      <c r="C8" s="15"/>
      <c r="D8" s="16"/>
      <c r="E8" s="32"/>
      <c r="F8" s="17"/>
      <c r="G8" s="17"/>
      <c r="H8" s="17"/>
      <c r="I8" s="17"/>
      <c r="J8" s="17"/>
      <c r="K8" s="17"/>
      <c r="L8" s="17" t="str">
        <f t="shared" ref="L8:L30" si="0">IF(I8-J8=0,"",(K8-I8+J8)/(I8-J8)*100)</f>
        <v/>
      </c>
      <c r="M8" s="15"/>
      <c r="N8" s="24" t="s">
        <v>739</v>
      </c>
      <c r="O8" s="5" t="str">
        <v/>
      </c>
    </row>
    <row r="9" spans="1:14">
      <c r="A9" s="14" t="str">
        <f t="shared" ref="A9:A27" si="1">IF(B9="","",ROW()-7)</f>
        <v/>
      </c>
      <c r="B9" s="15"/>
      <c r="C9" s="15"/>
      <c r="D9" s="16"/>
      <c r="E9" s="32"/>
      <c r="F9" s="17"/>
      <c r="G9" s="17"/>
      <c r="H9" s="17"/>
      <c r="I9" s="17"/>
      <c r="J9" s="17"/>
      <c r="K9" s="17"/>
      <c r="L9" s="17" t="str">
        <f t="shared" si="0"/>
        <v/>
      </c>
      <c r="M9" s="15"/>
      <c r="N9" s="24" t="s">
        <v>740</v>
      </c>
    </row>
    <row r="10" spans="1:14">
      <c r="A10" s="14" t="str">
        <f t="shared" si="1"/>
        <v/>
      </c>
      <c r="B10" s="15"/>
      <c r="C10" s="15"/>
      <c r="D10" s="16"/>
      <c r="E10" s="32"/>
      <c r="F10" s="17"/>
      <c r="G10" s="17"/>
      <c r="H10" s="17"/>
      <c r="I10" s="17"/>
      <c r="J10" s="17"/>
      <c r="K10" s="17"/>
      <c r="L10" s="17" t="str">
        <f t="shared" si="0"/>
        <v/>
      </c>
      <c r="M10" s="15"/>
      <c r="N10" s="24" t="s">
        <v>741</v>
      </c>
    </row>
    <row r="11" spans="1:14">
      <c r="A11" s="14" t="str">
        <f t="shared" si="1"/>
        <v/>
      </c>
      <c r="B11" s="15"/>
      <c r="C11" s="15"/>
      <c r="D11" s="16"/>
      <c r="E11" s="32"/>
      <c r="F11" s="17"/>
      <c r="G11" s="17"/>
      <c r="H11" s="17"/>
      <c r="I11" s="17"/>
      <c r="J11" s="17"/>
      <c r="K11" s="17"/>
      <c r="L11" s="17" t="str">
        <f t="shared" si="0"/>
        <v/>
      </c>
      <c r="M11" s="15"/>
      <c r="N11" s="24" t="s">
        <v>742</v>
      </c>
    </row>
    <row r="12" spans="1:14">
      <c r="A12" s="14" t="str">
        <f t="shared" si="1"/>
        <v/>
      </c>
      <c r="B12" s="15"/>
      <c r="C12" s="15"/>
      <c r="D12" s="16"/>
      <c r="E12" s="32"/>
      <c r="F12" s="17"/>
      <c r="G12" s="17"/>
      <c r="H12" s="17"/>
      <c r="I12" s="17"/>
      <c r="J12" s="17"/>
      <c r="K12" s="17"/>
      <c r="L12" s="17" t="str">
        <f t="shared" si="0"/>
        <v/>
      </c>
      <c r="M12" s="15"/>
      <c r="N12" s="24" t="s">
        <v>743</v>
      </c>
    </row>
    <row r="13" spans="1:14">
      <c r="A13" s="14" t="str">
        <f t="shared" si="1"/>
        <v/>
      </c>
      <c r="B13" s="15"/>
      <c r="C13" s="15"/>
      <c r="D13" s="16"/>
      <c r="E13" s="32"/>
      <c r="F13" s="17"/>
      <c r="G13" s="17"/>
      <c r="H13" s="17"/>
      <c r="I13" s="17"/>
      <c r="J13" s="17"/>
      <c r="K13" s="17"/>
      <c r="L13" s="17" t="str">
        <f t="shared" si="0"/>
        <v/>
      </c>
      <c r="M13" s="15"/>
      <c r="N13" s="24" t="s">
        <v>744</v>
      </c>
    </row>
    <row r="14" spans="1:14">
      <c r="A14" s="14" t="str">
        <f t="shared" si="1"/>
        <v/>
      </c>
      <c r="B14" s="15"/>
      <c r="C14" s="15"/>
      <c r="D14" s="16"/>
      <c r="E14" s="32"/>
      <c r="F14" s="17"/>
      <c r="G14" s="17"/>
      <c r="H14" s="17"/>
      <c r="I14" s="17"/>
      <c r="J14" s="17"/>
      <c r="K14" s="17"/>
      <c r="L14" s="17" t="str">
        <f t="shared" si="0"/>
        <v/>
      </c>
      <c r="M14" s="15"/>
      <c r="N14" s="24" t="s">
        <v>745</v>
      </c>
    </row>
    <row r="15" spans="1:14">
      <c r="A15" s="14" t="str">
        <f t="shared" si="1"/>
        <v/>
      </c>
      <c r="B15" s="15"/>
      <c r="C15" s="15"/>
      <c r="D15" s="16"/>
      <c r="E15" s="32"/>
      <c r="F15" s="17"/>
      <c r="G15" s="17"/>
      <c r="H15" s="17"/>
      <c r="I15" s="17"/>
      <c r="J15" s="17"/>
      <c r="K15" s="17"/>
      <c r="L15" s="17" t="str">
        <f t="shared" si="0"/>
        <v/>
      </c>
      <c r="M15" s="15"/>
      <c r="N15" s="24" t="s">
        <v>746</v>
      </c>
    </row>
    <row r="16" spans="1:14">
      <c r="A16" s="14" t="str">
        <f t="shared" si="1"/>
        <v/>
      </c>
      <c r="B16" s="15"/>
      <c r="C16" s="15"/>
      <c r="D16" s="16"/>
      <c r="E16" s="32"/>
      <c r="F16" s="17"/>
      <c r="G16" s="17"/>
      <c r="H16" s="17"/>
      <c r="I16" s="17"/>
      <c r="J16" s="17"/>
      <c r="K16" s="17"/>
      <c r="L16" s="17" t="str">
        <f t="shared" si="0"/>
        <v/>
      </c>
      <c r="M16" s="15"/>
      <c r="N16" s="24" t="s">
        <v>747</v>
      </c>
    </row>
    <row r="17" spans="1:14">
      <c r="A17" s="14" t="str">
        <f t="shared" si="1"/>
        <v/>
      </c>
      <c r="B17" s="15"/>
      <c r="C17" s="15"/>
      <c r="D17" s="16"/>
      <c r="E17" s="32"/>
      <c r="F17" s="17"/>
      <c r="G17" s="17"/>
      <c r="H17" s="17"/>
      <c r="I17" s="17"/>
      <c r="J17" s="17"/>
      <c r="K17" s="17"/>
      <c r="L17" s="17" t="str">
        <f t="shared" si="0"/>
        <v/>
      </c>
      <c r="M17" s="15"/>
      <c r="N17" s="24" t="s">
        <v>748</v>
      </c>
    </row>
    <row r="18" spans="1:14">
      <c r="A18" s="14" t="str">
        <f t="shared" si="1"/>
        <v/>
      </c>
      <c r="B18" s="15"/>
      <c r="C18" s="15"/>
      <c r="D18" s="16"/>
      <c r="E18" s="32"/>
      <c r="F18" s="17"/>
      <c r="G18" s="17"/>
      <c r="H18" s="17"/>
      <c r="I18" s="17"/>
      <c r="J18" s="17"/>
      <c r="K18" s="17"/>
      <c r="L18" s="17" t="str">
        <f t="shared" si="0"/>
        <v/>
      </c>
      <c r="M18" s="15"/>
      <c r="N18" s="24" t="s">
        <v>749</v>
      </c>
    </row>
    <row r="19" spans="1:14">
      <c r="A19" s="14" t="str">
        <f t="shared" si="1"/>
        <v/>
      </c>
      <c r="B19" s="15"/>
      <c r="C19" s="15"/>
      <c r="D19" s="16"/>
      <c r="E19" s="32"/>
      <c r="F19" s="17"/>
      <c r="G19" s="17"/>
      <c r="H19" s="17"/>
      <c r="I19" s="17"/>
      <c r="J19" s="17"/>
      <c r="K19" s="17"/>
      <c r="L19" s="17" t="str">
        <f t="shared" si="0"/>
        <v/>
      </c>
      <c r="M19" s="15"/>
      <c r="N19" s="24" t="s">
        <v>750</v>
      </c>
    </row>
    <row r="20" spans="1:14">
      <c r="A20" s="14" t="str">
        <f t="shared" si="1"/>
        <v/>
      </c>
      <c r="B20" s="15"/>
      <c r="C20" s="15"/>
      <c r="D20" s="16"/>
      <c r="E20" s="32"/>
      <c r="F20" s="17"/>
      <c r="G20" s="17"/>
      <c r="H20" s="17"/>
      <c r="I20" s="17"/>
      <c r="J20" s="17"/>
      <c r="K20" s="17"/>
      <c r="L20" s="17" t="str">
        <f t="shared" si="0"/>
        <v/>
      </c>
      <c r="M20" s="15"/>
      <c r="N20" s="24" t="s">
        <v>751</v>
      </c>
    </row>
    <row r="21" spans="1:14">
      <c r="A21" s="14" t="str">
        <f t="shared" si="1"/>
        <v/>
      </c>
      <c r="B21" s="15"/>
      <c r="C21" s="15"/>
      <c r="D21" s="16"/>
      <c r="E21" s="32"/>
      <c r="F21" s="17"/>
      <c r="G21" s="17"/>
      <c r="H21" s="17"/>
      <c r="I21" s="17"/>
      <c r="J21" s="17"/>
      <c r="K21" s="17"/>
      <c r="L21" s="17" t="str">
        <f t="shared" si="0"/>
        <v/>
      </c>
      <c r="M21" s="15"/>
      <c r="N21" s="24" t="s">
        <v>752</v>
      </c>
    </row>
    <row r="22" spans="1:14">
      <c r="A22" s="14" t="str">
        <f t="shared" si="1"/>
        <v/>
      </c>
      <c r="B22" s="15"/>
      <c r="C22" s="15"/>
      <c r="D22" s="16"/>
      <c r="E22" s="32"/>
      <c r="F22" s="17"/>
      <c r="G22" s="17"/>
      <c r="H22" s="17"/>
      <c r="I22" s="17"/>
      <c r="J22" s="17"/>
      <c r="K22" s="17"/>
      <c r="L22" s="17" t="str">
        <f t="shared" si="0"/>
        <v/>
      </c>
      <c r="M22" s="15"/>
      <c r="N22" s="24" t="s">
        <v>753</v>
      </c>
    </row>
    <row r="23" spans="1:14">
      <c r="A23" s="14" t="str">
        <f t="shared" si="1"/>
        <v/>
      </c>
      <c r="B23" s="15"/>
      <c r="C23" s="15"/>
      <c r="D23" s="16"/>
      <c r="E23" s="32"/>
      <c r="F23" s="17"/>
      <c r="G23" s="17"/>
      <c r="H23" s="17"/>
      <c r="I23" s="17"/>
      <c r="J23" s="17"/>
      <c r="K23" s="17"/>
      <c r="L23" s="17" t="str">
        <f t="shared" si="0"/>
        <v/>
      </c>
      <c r="M23" s="15"/>
      <c r="N23" s="24" t="s">
        <v>754</v>
      </c>
    </row>
    <row r="24" spans="1:14">
      <c r="A24" s="14" t="str">
        <f t="shared" si="1"/>
        <v/>
      </c>
      <c r="B24" s="15"/>
      <c r="C24" s="15"/>
      <c r="D24" s="16"/>
      <c r="E24" s="32"/>
      <c r="F24" s="17"/>
      <c r="G24" s="17"/>
      <c r="H24" s="17"/>
      <c r="I24" s="17"/>
      <c r="J24" s="17"/>
      <c r="K24" s="17"/>
      <c r="L24" s="17" t="str">
        <f t="shared" si="0"/>
        <v/>
      </c>
      <c r="M24" s="15"/>
      <c r="N24" s="24" t="s">
        <v>755</v>
      </c>
    </row>
    <row r="25" spans="1:14">
      <c r="A25" s="14" t="str">
        <f t="shared" si="1"/>
        <v/>
      </c>
      <c r="B25" s="15"/>
      <c r="C25" s="15"/>
      <c r="D25" s="16"/>
      <c r="E25" s="32"/>
      <c r="F25" s="17"/>
      <c r="G25" s="17"/>
      <c r="H25" s="17"/>
      <c r="I25" s="17"/>
      <c r="J25" s="17"/>
      <c r="K25" s="17"/>
      <c r="L25" s="17" t="str">
        <f t="shared" si="0"/>
        <v/>
      </c>
      <c r="M25" s="15"/>
      <c r="N25" s="24" t="s">
        <v>756</v>
      </c>
    </row>
    <row r="26" spans="1:14">
      <c r="A26" s="14" t="str">
        <f t="shared" si="1"/>
        <v/>
      </c>
      <c r="B26" s="15"/>
      <c r="C26" s="15"/>
      <c r="D26" s="16"/>
      <c r="E26" s="32"/>
      <c r="F26" s="17"/>
      <c r="G26" s="17"/>
      <c r="H26" s="17"/>
      <c r="I26" s="17"/>
      <c r="J26" s="17"/>
      <c r="K26" s="17"/>
      <c r="L26" s="17" t="str">
        <f t="shared" si="0"/>
        <v/>
      </c>
      <c r="M26" s="15"/>
      <c r="N26" s="24" t="s">
        <v>757</v>
      </c>
    </row>
    <row r="27" spans="1:15">
      <c r="A27" s="14" t="str">
        <f t="shared" si="1"/>
        <v/>
      </c>
      <c r="B27" s="15"/>
      <c r="C27" s="15"/>
      <c r="D27" s="16"/>
      <c r="E27" s="32"/>
      <c r="F27" s="17"/>
      <c r="G27" s="17"/>
      <c r="H27" s="17"/>
      <c r="I27" s="17"/>
      <c r="J27" s="17"/>
      <c r="K27" s="17"/>
      <c r="L27" s="17" t="str">
        <f t="shared" si="0"/>
        <v/>
      </c>
      <c r="M27" s="15"/>
      <c r="N27" s="24" t="s">
        <v>758</v>
      </c>
      <c r="O27" s="5" t="str">
        <f t="array" ref="O27:O32">""</f>
        <v/>
      </c>
    </row>
    <row r="28" spans="1:15">
      <c r="A28" s="56" t="s">
        <v>1043</v>
      </c>
      <c r="B28" s="15"/>
      <c r="C28" s="15"/>
      <c r="D28" s="16"/>
      <c r="E28" s="32"/>
      <c r="F28" s="17" t="s">
        <v>821</v>
      </c>
      <c r="G28" s="17"/>
      <c r="H28" s="17">
        <f>SUM(H8:H27)</f>
        <v>0</v>
      </c>
      <c r="I28" s="17">
        <f>SUM(I8:I27)</f>
        <v>0</v>
      </c>
      <c r="J28" s="17">
        <f t="shared" ref="J28:K28" si="2">SUM(J8:J27)</f>
        <v>0</v>
      </c>
      <c r="K28" s="17">
        <f t="shared" si="2"/>
        <v>0</v>
      </c>
      <c r="L28" s="17" t="str">
        <f t="shared" si="0"/>
        <v/>
      </c>
      <c r="M28" s="15"/>
      <c r="O28" s="5" t="str">
        <v/>
      </c>
    </row>
    <row r="29" spans="1:15">
      <c r="A29" s="56" t="s">
        <v>1044</v>
      </c>
      <c r="B29" s="15"/>
      <c r="C29" s="15"/>
      <c r="D29" s="16"/>
      <c r="E29" s="32"/>
      <c r="F29" s="17" t="s">
        <v>821</v>
      </c>
      <c r="G29" s="17"/>
      <c r="H29" s="17">
        <f>J28</f>
        <v>0</v>
      </c>
      <c r="I29" s="17">
        <f>J28</f>
        <v>0</v>
      </c>
      <c r="J29" s="17"/>
      <c r="K29" s="17"/>
      <c r="L29" s="17"/>
      <c r="M29" s="15"/>
      <c r="O29" s="5" t="str">
        <v/>
      </c>
    </row>
    <row r="30" customHeight="1" spans="1:15">
      <c r="A30" s="18" t="s">
        <v>1045</v>
      </c>
      <c r="B30" s="19"/>
      <c r="C30" s="28"/>
      <c r="D30" s="27"/>
      <c r="E30" s="27"/>
      <c r="F30" s="17" t="s">
        <v>821</v>
      </c>
      <c r="G30" s="17"/>
      <c r="H30" s="17">
        <f>H28-H29</f>
        <v>0</v>
      </c>
      <c r="I30" s="17">
        <f>I28-I29</f>
        <v>0</v>
      </c>
      <c r="J30" s="17"/>
      <c r="K30" s="17">
        <f>K28</f>
        <v>0</v>
      </c>
      <c r="L30" s="17" t="str">
        <f t="shared" si="0"/>
        <v/>
      </c>
      <c r="M30" s="21"/>
      <c r="O30" s="5" t="str">
        <v/>
      </c>
    </row>
    <row r="31" customHeight="1" spans="1:15">
      <c r="A31" s="3" t="str">
        <f>基本信息输入表!$K$6&amp;"填表人："&amp;基本信息输入表!$M$46</f>
        <v>被评估单位填表人：</v>
      </c>
      <c r="K31" s="3" t="str">
        <f>"评估人员："&amp;基本信息输入表!$Q$46</f>
        <v>评估人员：</v>
      </c>
      <c r="O31" s="5" t="str">
        <v/>
      </c>
    </row>
    <row r="32" customHeight="1" spans="1:15">
      <c r="A32" s="3" t="str">
        <f>"填表日期："&amp;YEAR(基本信息输入表!$O$46)&amp;"年"&amp;MONTH(基本信息输入表!$O$46)&amp;"月"&amp;DAY(基本信息输入表!$O$46)&amp;"日"</f>
        <v>填表日期：1900年1月0日</v>
      </c>
      <c r="O32" s="5" t="str">
        <v/>
      </c>
    </row>
  </sheetData>
  <mergeCells count="18">
    <mergeCell ref="A2:M2"/>
    <mergeCell ref="A3:M3"/>
    <mergeCell ref="A28:B28"/>
    <mergeCell ref="A29:B29"/>
    <mergeCell ref="A30:B30"/>
    <mergeCell ref="A6:A7"/>
    <mergeCell ref="B6:B7"/>
    <mergeCell ref="C6:C7"/>
    <mergeCell ref="D6:D7"/>
    <mergeCell ref="E6:E7"/>
    <mergeCell ref="F6:F7"/>
    <mergeCell ref="G6:G7"/>
    <mergeCell ref="H6:H7"/>
    <mergeCell ref="I6:I7"/>
    <mergeCell ref="J6:J7"/>
    <mergeCell ref="K6:K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持有到期投资">
    <pageSetUpPr fitToPage="1"/>
  </sheetPr>
  <dimension ref="A1:P33"/>
  <sheetViews>
    <sheetView showGridLines="0" workbookViewId="0">
      <selection activeCell="I31" sqref="I31"/>
    </sheetView>
  </sheetViews>
  <sheetFormatPr defaultColWidth="9" defaultRowHeight="15.75" customHeight="1"/>
  <cols>
    <col min="1" max="1" width="4.2" style="3" customWidth="1"/>
    <col min="2" max="2" width="18" style="3" customWidth="1"/>
    <col min="3" max="4" width="8.5" style="3" customWidth="1"/>
    <col min="5" max="5" width="8" style="3" customWidth="1"/>
    <col min="6" max="6" width="6.2" style="3" customWidth="1"/>
    <col min="7" max="7" width="9.2" style="3" customWidth="1"/>
    <col min="8" max="8" width="8" style="3" customWidth="1"/>
    <col min="9" max="9" width="8" style="3" hidden="1" customWidth="1" outlineLevel="1"/>
    <col min="10" max="10" width="8" style="3" customWidth="1" collapsed="1"/>
    <col min="11" max="11" width="15" style="3" customWidth="1"/>
    <col min="12" max="12" width="9.7" style="3" customWidth="1"/>
    <col min="13" max="13" width="7.7" style="3" customWidth="1"/>
    <col min="14" max="14" width="9.2" style="3" customWidth="1"/>
    <col min="15" max="15" width="9" style="4"/>
    <col min="16" max="16" width="9" style="5"/>
    <col min="17" max="16384" width="9" style="3"/>
  </cols>
  <sheetData>
    <row r="1" customHeight="1" spans="1:16">
      <c r="A1" s="6" t="s">
        <v>333</v>
      </c>
      <c r="O1" s="4" t="str">
        <f t="array" ref="O1:P1">"请勿删除此列"</f>
        <v>请勿删除此列</v>
      </c>
      <c r="P1" s="5" t="str">
        <v>请勿删除此列</v>
      </c>
    </row>
    <row r="2" s="1" customFormat="1" ht="30" customHeight="1" spans="1:16">
      <c r="A2" s="7" t="s">
        <v>1046</v>
      </c>
      <c r="B2" s="7"/>
      <c r="C2" s="7"/>
      <c r="D2" s="7"/>
      <c r="E2" s="7"/>
      <c r="F2" s="7"/>
      <c r="G2" s="7"/>
      <c r="H2" s="7"/>
      <c r="I2" s="7"/>
      <c r="J2" s="7"/>
      <c r="K2" s="7"/>
      <c r="L2" s="7"/>
      <c r="M2" s="7"/>
      <c r="N2" s="7"/>
      <c r="O2" s="22"/>
      <c r="P2" s="23"/>
    </row>
    <row r="3" customHeight="1" spans="1:14">
      <c r="A3" s="2" t="str">
        <f>"评估基准日："&amp;TEXT(基本信息输入表!M7,"yyyy年mm月dd日")</f>
        <v>评估基准日：2026年01月15日</v>
      </c>
      <c r="B3" s="2"/>
      <c r="C3" s="2"/>
      <c r="D3" s="2"/>
      <c r="E3" s="2"/>
      <c r="F3" s="2"/>
      <c r="G3" s="2"/>
      <c r="H3" s="2"/>
      <c r="I3" s="2"/>
      <c r="J3" s="2"/>
      <c r="K3" s="2"/>
      <c r="L3" s="2"/>
      <c r="M3" s="2"/>
      <c r="N3" s="2"/>
    </row>
    <row r="4" ht="14.25" customHeight="1" spans="1:16">
      <c r="A4" s="2"/>
      <c r="B4" s="2"/>
      <c r="C4" s="2"/>
      <c r="D4" s="2"/>
      <c r="E4" s="2"/>
      <c r="F4" s="2"/>
      <c r="G4" s="2"/>
      <c r="H4" s="2"/>
      <c r="I4" s="2"/>
      <c r="J4" s="2"/>
      <c r="K4" s="2"/>
      <c r="L4" s="2"/>
      <c r="M4" s="8" t="s">
        <v>1047</v>
      </c>
      <c r="N4" s="8"/>
      <c r="P4" s="5" t="str">
        <f t="array" ref="P4:P8">""</f>
        <v/>
      </c>
    </row>
    <row r="5" customHeight="1" spans="1:16">
      <c r="A5" s="3" t="str">
        <f>基本信息输入表!K6&amp;"："&amp;基本信息输入表!M6</f>
        <v>被评估单位：中国石油集团工程技术研究院有限公司</v>
      </c>
      <c r="M5" s="49" t="str">
        <f>"金额单位："&amp;基本信息输入表!M10&amp;"元"</f>
        <v>金额单位：人民币元</v>
      </c>
      <c r="N5" s="49"/>
      <c r="P5" s="5" t="str">
        <v/>
      </c>
    </row>
    <row r="6" s="2" customFormat="1" customHeight="1" spans="1:16">
      <c r="A6" s="11" t="s">
        <v>137</v>
      </c>
      <c r="B6" s="11" t="s">
        <v>777</v>
      </c>
      <c r="C6" s="11" t="s">
        <v>1048</v>
      </c>
      <c r="D6" s="11" t="s">
        <v>1049</v>
      </c>
      <c r="E6" s="11" t="s">
        <v>788</v>
      </c>
      <c r="F6" s="11" t="s">
        <v>1040</v>
      </c>
      <c r="G6" s="379" t="s">
        <v>789</v>
      </c>
      <c r="H6" s="11" t="s">
        <v>1050</v>
      </c>
      <c r="I6" s="11" t="s">
        <v>656</v>
      </c>
      <c r="J6" s="54" t="s">
        <v>158</v>
      </c>
      <c r="K6" s="359" t="s">
        <v>1042</v>
      </c>
      <c r="L6" s="11" t="s">
        <v>159</v>
      </c>
      <c r="M6" s="11" t="s">
        <v>172</v>
      </c>
      <c r="N6" s="11" t="s">
        <v>142</v>
      </c>
      <c r="O6" s="4"/>
      <c r="P6" s="4" t="str">
        <v/>
      </c>
    </row>
    <row r="7" spans="1:16">
      <c r="A7" s="180"/>
      <c r="B7" s="181"/>
      <c r="C7" s="181"/>
      <c r="D7" s="20"/>
      <c r="E7" s="256"/>
      <c r="F7" s="256"/>
      <c r="G7" s="380"/>
      <c r="H7" s="189"/>
      <c r="I7" s="20"/>
      <c r="J7" s="189"/>
      <c r="K7" s="360"/>
      <c r="L7" s="189"/>
      <c r="M7" s="191" t="str">
        <f t="shared" ref="M7:M30" si="0">IF(J7-K7=0,"",(L7-J7+K7)/(J7-K7)*100)</f>
        <v/>
      </c>
      <c r="N7" s="181"/>
      <c r="O7" s="24" t="s">
        <v>738</v>
      </c>
      <c r="P7" s="5" t="str">
        <v/>
      </c>
    </row>
    <row r="8" spans="1:16">
      <c r="A8" s="14" t="str">
        <f>IF(B8="","",ROW()-7)</f>
        <v/>
      </c>
      <c r="B8" s="15"/>
      <c r="C8" s="15"/>
      <c r="D8" s="15"/>
      <c r="E8" s="16"/>
      <c r="F8" s="16"/>
      <c r="G8" s="17"/>
      <c r="H8" s="17"/>
      <c r="I8" s="17"/>
      <c r="J8" s="17"/>
      <c r="K8" s="17"/>
      <c r="L8" s="17"/>
      <c r="M8" s="17" t="str">
        <f t="shared" si="0"/>
        <v/>
      </c>
      <c r="N8" s="15"/>
      <c r="O8" s="24" t="s">
        <v>739</v>
      </c>
      <c r="P8" s="5" t="str">
        <v/>
      </c>
    </row>
    <row r="9" spans="1:15">
      <c r="A9" s="14" t="str">
        <f t="shared" ref="A9:A27" si="1">IF(B9="","",ROW()-7)</f>
        <v/>
      </c>
      <c r="B9" s="15"/>
      <c r="C9" s="15"/>
      <c r="D9" s="15"/>
      <c r="E9" s="16"/>
      <c r="F9" s="16"/>
      <c r="G9" s="17"/>
      <c r="H9" s="17"/>
      <c r="I9" s="17"/>
      <c r="J9" s="17"/>
      <c r="K9" s="17"/>
      <c r="L9" s="17"/>
      <c r="M9" s="17" t="str">
        <f t="shared" si="0"/>
        <v/>
      </c>
      <c r="N9" s="15"/>
      <c r="O9" s="24" t="s">
        <v>740</v>
      </c>
    </row>
    <row r="10" spans="1:15">
      <c r="A10" s="14" t="str">
        <f t="shared" si="1"/>
        <v/>
      </c>
      <c r="B10" s="15"/>
      <c r="C10" s="15"/>
      <c r="D10" s="15"/>
      <c r="E10" s="16"/>
      <c r="F10" s="16"/>
      <c r="G10" s="17"/>
      <c r="H10" s="17"/>
      <c r="I10" s="17"/>
      <c r="J10" s="17"/>
      <c r="K10" s="17"/>
      <c r="L10" s="17"/>
      <c r="M10" s="17" t="str">
        <f t="shared" si="0"/>
        <v/>
      </c>
      <c r="N10" s="15"/>
      <c r="O10" s="24" t="s">
        <v>741</v>
      </c>
    </row>
    <row r="11" spans="1:15">
      <c r="A11" s="14" t="str">
        <f t="shared" si="1"/>
        <v/>
      </c>
      <c r="B11" s="15"/>
      <c r="C11" s="15"/>
      <c r="D11" s="15"/>
      <c r="E11" s="16"/>
      <c r="F11" s="16"/>
      <c r="G11" s="17"/>
      <c r="H11" s="17"/>
      <c r="I11" s="17"/>
      <c r="J11" s="17"/>
      <c r="K11" s="17"/>
      <c r="L11" s="17"/>
      <c r="M11" s="17" t="str">
        <f t="shared" si="0"/>
        <v/>
      </c>
      <c r="N11" s="15"/>
      <c r="O11" s="24" t="s">
        <v>742</v>
      </c>
    </row>
    <row r="12" spans="1:15">
      <c r="A12" s="14" t="str">
        <f t="shared" si="1"/>
        <v/>
      </c>
      <c r="B12" s="15"/>
      <c r="C12" s="15"/>
      <c r="D12" s="15"/>
      <c r="E12" s="16"/>
      <c r="F12" s="16"/>
      <c r="G12" s="17"/>
      <c r="H12" s="17"/>
      <c r="I12" s="17"/>
      <c r="J12" s="17"/>
      <c r="K12" s="17"/>
      <c r="L12" s="17"/>
      <c r="M12" s="17" t="str">
        <f t="shared" si="0"/>
        <v/>
      </c>
      <c r="N12" s="15"/>
      <c r="O12" s="24" t="s">
        <v>743</v>
      </c>
    </row>
    <row r="13" spans="1:15">
      <c r="A13" s="14" t="str">
        <f t="shared" si="1"/>
        <v/>
      </c>
      <c r="B13" s="15"/>
      <c r="C13" s="15"/>
      <c r="D13" s="15"/>
      <c r="E13" s="16"/>
      <c r="F13" s="16"/>
      <c r="G13" s="17"/>
      <c r="H13" s="17"/>
      <c r="I13" s="17"/>
      <c r="J13" s="17"/>
      <c r="K13" s="17"/>
      <c r="L13" s="17"/>
      <c r="M13" s="17" t="str">
        <f t="shared" si="0"/>
        <v/>
      </c>
      <c r="N13" s="15"/>
      <c r="O13" s="24" t="s">
        <v>744</v>
      </c>
    </row>
    <row r="14" spans="1:15">
      <c r="A14" s="14" t="str">
        <f t="shared" si="1"/>
        <v/>
      </c>
      <c r="B14" s="15"/>
      <c r="C14" s="15"/>
      <c r="D14" s="15"/>
      <c r="E14" s="16"/>
      <c r="F14" s="16"/>
      <c r="G14" s="17"/>
      <c r="H14" s="17"/>
      <c r="I14" s="17"/>
      <c r="J14" s="17"/>
      <c r="K14" s="17"/>
      <c r="L14" s="17"/>
      <c r="M14" s="17" t="str">
        <f t="shared" si="0"/>
        <v/>
      </c>
      <c r="N14" s="15"/>
      <c r="O14" s="24" t="s">
        <v>745</v>
      </c>
    </row>
    <row r="15" spans="1:15">
      <c r="A15" s="14" t="str">
        <f t="shared" si="1"/>
        <v/>
      </c>
      <c r="B15" s="15"/>
      <c r="C15" s="15"/>
      <c r="D15" s="15"/>
      <c r="E15" s="16"/>
      <c r="F15" s="16"/>
      <c r="G15" s="17"/>
      <c r="H15" s="17"/>
      <c r="I15" s="17"/>
      <c r="J15" s="17"/>
      <c r="K15" s="17"/>
      <c r="L15" s="17"/>
      <c r="M15" s="17" t="str">
        <f t="shared" si="0"/>
        <v/>
      </c>
      <c r="N15" s="15"/>
      <c r="O15" s="24" t="s">
        <v>746</v>
      </c>
    </row>
    <row r="16" spans="1:15">
      <c r="A16" s="14" t="str">
        <f t="shared" si="1"/>
        <v/>
      </c>
      <c r="B16" s="15"/>
      <c r="C16" s="15"/>
      <c r="D16" s="15"/>
      <c r="E16" s="16"/>
      <c r="F16" s="16"/>
      <c r="G16" s="17"/>
      <c r="H16" s="17"/>
      <c r="I16" s="17"/>
      <c r="J16" s="17"/>
      <c r="K16" s="17"/>
      <c r="L16" s="17"/>
      <c r="M16" s="17" t="str">
        <f t="shared" si="0"/>
        <v/>
      </c>
      <c r="N16" s="15"/>
      <c r="O16" s="24" t="s">
        <v>747</v>
      </c>
    </row>
    <row r="17" spans="1:15">
      <c r="A17" s="14" t="str">
        <f t="shared" si="1"/>
        <v/>
      </c>
      <c r="B17" s="15"/>
      <c r="C17" s="15"/>
      <c r="D17" s="15"/>
      <c r="E17" s="16"/>
      <c r="F17" s="16"/>
      <c r="G17" s="17"/>
      <c r="H17" s="17"/>
      <c r="I17" s="17"/>
      <c r="J17" s="17"/>
      <c r="K17" s="17"/>
      <c r="L17" s="17"/>
      <c r="M17" s="17" t="str">
        <f t="shared" si="0"/>
        <v/>
      </c>
      <c r="N17" s="15"/>
      <c r="O17" s="24" t="s">
        <v>748</v>
      </c>
    </row>
    <row r="18" spans="1:15">
      <c r="A18" s="14" t="str">
        <f t="shared" si="1"/>
        <v/>
      </c>
      <c r="B18" s="15"/>
      <c r="C18" s="15"/>
      <c r="D18" s="15"/>
      <c r="E18" s="16"/>
      <c r="F18" s="16"/>
      <c r="G18" s="17"/>
      <c r="H18" s="17"/>
      <c r="I18" s="17"/>
      <c r="J18" s="17"/>
      <c r="K18" s="17"/>
      <c r="L18" s="17"/>
      <c r="M18" s="17" t="str">
        <f t="shared" si="0"/>
        <v/>
      </c>
      <c r="N18" s="15"/>
      <c r="O18" s="24" t="s">
        <v>749</v>
      </c>
    </row>
    <row r="19" spans="1:15">
      <c r="A19" s="14" t="str">
        <f t="shared" si="1"/>
        <v/>
      </c>
      <c r="B19" s="15"/>
      <c r="C19" s="15"/>
      <c r="D19" s="15"/>
      <c r="E19" s="16"/>
      <c r="F19" s="16"/>
      <c r="G19" s="17"/>
      <c r="H19" s="17"/>
      <c r="I19" s="17"/>
      <c r="J19" s="17"/>
      <c r="K19" s="17"/>
      <c r="L19" s="17"/>
      <c r="M19" s="17" t="str">
        <f t="shared" si="0"/>
        <v/>
      </c>
      <c r="N19" s="15"/>
      <c r="O19" s="24" t="s">
        <v>750</v>
      </c>
    </row>
    <row r="20" spans="1:15">
      <c r="A20" s="14" t="str">
        <f t="shared" si="1"/>
        <v/>
      </c>
      <c r="B20" s="15"/>
      <c r="C20" s="15"/>
      <c r="D20" s="15"/>
      <c r="E20" s="16"/>
      <c r="F20" s="16"/>
      <c r="G20" s="17"/>
      <c r="H20" s="17"/>
      <c r="I20" s="17"/>
      <c r="J20" s="17"/>
      <c r="K20" s="17"/>
      <c r="L20" s="17"/>
      <c r="M20" s="17" t="str">
        <f t="shared" si="0"/>
        <v/>
      </c>
      <c r="N20" s="15"/>
      <c r="O20" s="24" t="s">
        <v>751</v>
      </c>
    </row>
    <row r="21" spans="1:15">
      <c r="A21" s="14" t="str">
        <f t="shared" si="1"/>
        <v/>
      </c>
      <c r="B21" s="15"/>
      <c r="C21" s="15"/>
      <c r="D21" s="15"/>
      <c r="E21" s="16"/>
      <c r="F21" s="16"/>
      <c r="G21" s="17"/>
      <c r="H21" s="17"/>
      <c r="I21" s="17"/>
      <c r="J21" s="17"/>
      <c r="K21" s="17"/>
      <c r="L21" s="17"/>
      <c r="M21" s="17" t="str">
        <f t="shared" si="0"/>
        <v/>
      </c>
      <c r="N21" s="15"/>
      <c r="O21" s="24" t="s">
        <v>752</v>
      </c>
    </row>
    <row r="22" spans="1:15">
      <c r="A22" s="14" t="str">
        <f t="shared" si="1"/>
        <v/>
      </c>
      <c r="B22" s="15"/>
      <c r="C22" s="15"/>
      <c r="D22" s="15"/>
      <c r="E22" s="16"/>
      <c r="F22" s="16"/>
      <c r="G22" s="17"/>
      <c r="H22" s="17"/>
      <c r="I22" s="17"/>
      <c r="J22" s="17"/>
      <c r="K22" s="17"/>
      <c r="L22" s="17"/>
      <c r="M22" s="17" t="str">
        <f t="shared" si="0"/>
        <v/>
      </c>
      <c r="N22" s="15"/>
      <c r="O22" s="24" t="s">
        <v>753</v>
      </c>
    </row>
    <row r="23" spans="1:15">
      <c r="A23" s="14" t="str">
        <f t="shared" si="1"/>
        <v/>
      </c>
      <c r="B23" s="15"/>
      <c r="C23" s="15"/>
      <c r="D23" s="15"/>
      <c r="E23" s="16"/>
      <c r="F23" s="16"/>
      <c r="G23" s="17"/>
      <c r="H23" s="17"/>
      <c r="I23" s="17"/>
      <c r="J23" s="17"/>
      <c r="K23" s="17"/>
      <c r="L23" s="17"/>
      <c r="M23" s="17" t="str">
        <f t="shared" si="0"/>
        <v/>
      </c>
      <c r="N23" s="15"/>
      <c r="O23" s="24" t="s">
        <v>754</v>
      </c>
    </row>
    <row r="24" spans="1:15">
      <c r="A24" s="14" t="str">
        <f t="shared" si="1"/>
        <v/>
      </c>
      <c r="B24" s="15"/>
      <c r="C24" s="15"/>
      <c r="D24" s="15"/>
      <c r="E24" s="16"/>
      <c r="F24" s="16"/>
      <c r="G24" s="17"/>
      <c r="H24" s="17"/>
      <c r="I24" s="17"/>
      <c r="J24" s="17"/>
      <c r="K24" s="17"/>
      <c r="L24" s="17"/>
      <c r="M24" s="17" t="str">
        <f t="shared" si="0"/>
        <v/>
      </c>
      <c r="N24" s="15"/>
      <c r="O24" s="24" t="s">
        <v>755</v>
      </c>
    </row>
    <row r="25" spans="1:15">
      <c r="A25" s="14" t="str">
        <f t="shared" si="1"/>
        <v/>
      </c>
      <c r="B25" s="15"/>
      <c r="C25" s="15"/>
      <c r="D25" s="15"/>
      <c r="E25" s="16"/>
      <c r="F25" s="16"/>
      <c r="G25" s="17"/>
      <c r="H25" s="17"/>
      <c r="I25" s="17"/>
      <c r="J25" s="17"/>
      <c r="K25" s="17"/>
      <c r="L25" s="17"/>
      <c r="M25" s="17" t="str">
        <f t="shared" si="0"/>
        <v/>
      </c>
      <c r="N25" s="15"/>
      <c r="O25" s="24" t="s">
        <v>756</v>
      </c>
    </row>
    <row r="26" spans="1:15">
      <c r="A26" s="14" t="str">
        <f t="shared" si="1"/>
        <v/>
      </c>
      <c r="B26" s="15"/>
      <c r="C26" s="15"/>
      <c r="D26" s="15"/>
      <c r="E26" s="16"/>
      <c r="F26" s="16"/>
      <c r="G26" s="17"/>
      <c r="H26" s="17"/>
      <c r="I26" s="17"/>
      <c r="J26" s="17"/>
      <c r="K26" s="17"/>
      <c r="L26" s="17"/>
      <c r="M26" s="17" t="str">
        <f t="shared" si="0"/>
        <v/>
      </c>
      <c r="N26" s="15"/>
      <c r="O26" s="24" t="s">
        <v>757</v>
      </c>
    </row>
    <row r="27" spans="1:16">
      <c r="A27" s="14" t="str">
        <f t="shared" si="1"/>
        <v/>
      </c>
      <c r="B27" s="15"/>
      <c r="C27" s="15"/>
      <c r="D27" s="15"/>
      <c r="E27" s="16"/>
      <c r="F27" s="16"/>
      <c r="G27" s="17"/>
      <c r="H27" s="17"/>
      <c r="I27" s="17"/>
      <c r="J27" s="17"/>
      <c r="K27" s="17"/>
      <c r="L27" s="17"/>
      <c r="M27" s="17" t="str">
        <f t="shared" si="0"/>
        <v/>
      </c>
      <c r="N27" s="15"/>
      <c r="O27" s="24" t="s">
        <v>758</v>
      </c>
      <c r="P27" s="5" t="str">
        <f t="array" ref="P27:P32">""</f>
        <v/>
      </c>
    </row>
    <row r="28" spans="1:16">
      <c r="A28" s="56" t="s">
        <v>215</v>
      </c>
      <c r="B28" s="15"/>
      <c r="C28" s="15"/>
      <c r="D28" s="15"/>
      <c r="E28" s="16"/>
      <c r="F28" s="16"/>
      <c r="G28" s="17"/>
      <c r="H28" s="17"/>
      <c r="I28" s="17">
        <f t="shared" ref="I28:L28" si="2">SUM(I7:I27)</f>
        <v>0</v>
      </c>
      <c r="J28" s="17">
        <f t="shared" si="2"/>
        <v>0</v>
      </c>
      <c r="K28" s="17">
        <f t="shared" si="2"/>
        <v>0</v>
      </c>
      <c r="L28" s="17">
        <f t="shared" si="2"/>
        <v>0</v>
      </c>
      <c r="M28" s="17" t="str">
        <f t="shared" si="0"/>
        <v/>
      </c>
      <c r="N28" s="15"/>
      <c r="P28" s="5" t="str">
        <v/>
      </c>
    </row>
    <row r="29" spans="1:16">
      <c r="A29" s="56" t="s">
        <v>1044</v>
      </c>
      <c r="B29" s="15"/>
      <c r="C29" s="15"/>
      <c r="D29" s="15"/>
      <c r="E29" s="16"/>
      <c r="F29" s="16"/>
      <c r="G29" s="17"/>
      <c r="H29" s="17"/>
      <c r="I29" s="17">
        <f>K28</f>
        <v>0</v>
      </c>
      <c r="J29" s="17">
        <f>K28</f>
        <v>0</v>
      </c>
      <c r="K29" s="17"/>
      <c r="L29" s="17"/>
      <c r="M29" s="17" t="str">
        <f t="shared" si="0"/>
        <v/>
      </c>
      <c r="N29" s="15"/>
      <c r="P29" s="5" t="str">
        <v/>
      </c>
    </row>
    <row r="30" customHeight="1" spans="1:16">
      <c r="A30" s="18" t="s">
        <v>1051</v>
      </c>
      <c r="B30" s="19"/>
      <c r="C30" s="20"/>
      <c r="D30" s="20"/>
      <c r="E30" s="20"/>
      <c r="F30" s="20"/>
      <c r="G30" s="17"/>
      <c r="H30" s="17"/>
      <c r="I30" s="17">
        <f>I28-I29</f>
        <v>0</v>
      </c>
      <c r="J30" s="17">
        <f>J28-J29</f>
        <v>0</v>
      </c>
      <c r="K30" s="17"/>
      <c r="L30" s="17">
        <f>L28</f>
        <v>0</v>
      </c>
      <c r="M30" s="17" t="str">
        <f t="shared" si="0"/>
        <v/>
      </c>
      <c r="N30" s="21"/>
      <c r="P30" s="5" t="str">
        <v/>
      </c>
    </row>
    <row r="31" customHeight="1" spans="1:16">
      <c r="A31" s="3" t="str">
        <f>基本信息输入表!$K$6&amp;"填表人："&amp;基本信息输入表!$M$47</f>
        <v>被评估单位填表人：</v>
      </c>
      <c r="L31" s="3" t="str">
        <f>"评估人员："&amp;基本信息输入表!$Q$47</f>
        <v>评估人员：</v>
      </c>
      <c r="P31" s="5" t="str">
        <v/>
      </c>
    </row>
    <row r="32" customHeight="1" spans="1:16">
      <c r="A32" s="3" t="str">
        <f>"填表日期："&amp;YEAR(基本信息输入表!$O$47)&amp;"年"&amp;MONTH(基本信息输入表!$O$47)&amp;"月"&amp;DAY(基本信息输入表!$O$47)&amp;"日"</f>
        <v>填表日期：1900年1月0日</v>
      </c>
      <c r="P32" s="5" t="str">
        <v/>
      </c>
    </row>
    <row r="33" customHeight="1" spans="14:14">
      <c r="N33" s="3" t="s">
        <v>1010</v>
      </c>
    </row>
  </sheetData>
  <mergeCells count="21">
    <mergeCell ref="A2:N2"/>
    <mergeCell ref="A3:N3"/>
    <mergeCell ref="M4:N4"/>
    <mergeCell ref="M5:N5"/>
    <mergeCell ref="A28:B28"/>
    <mergeCell ref="A29:B29"/>
    <mergeCell ref="A30:B30"/>
    <mergeCell ref="A6:A7"/>
    <mergeCell ref="B6:B7"/>
    <mergeCell ref="C6:C7"/>
    <mergeCell ref="D6:D7"/>
    <mergeCell ref="E6:E7"/>
    <mergeCell ref="F6:F7"/>
    <mergeCell ref="G6:G7"/>
    <mergeCell ref="H6:H7"/>
    <mergeCell ref="I6:I7"/>
    <mergeCell ref="J6:J7"/>
    <mergeCell ref="K6:K7"/>
    <mergeCell ref="L6:L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fitToHeight="0" orientation="landscape"/>
  <headerFooter scaleWithDoc="0">
    <oddFooter>&amp;C&amp;"宋体,常规"&amp;10第&amp;"Arial Narrow,常规"&amp;P&amp;"宋体,常规"页，共&amp;"Arial Narrow,常规"&amp;N&amp;"宋体,常规"页</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长期应收">
    <pageSetUpPr fitToPage="1"/>
  </sheetPr>
  <dimension ref="A1:M32"/>
  <sheetViews>
    <sheetView showGridLines="0" workbookViewId="0">
      <selection activeCell="I31" sqref="I31"/>
    </sheetView>
  </sheetViews>
  <sheetFormatPr defaultColWidth="9" defaultRowHeight="15.75" customHeight="1"/>
  <cols>
    <col min="1" max="1" width="5.2" style="3" customWidth="1"/>
    <col min="2" max="2" width="23.2" style="3" customWidth="1"/>
    <col min="3" max="4" width="8" style="3" customWidth="1"/>
    <col min="5" max="5" width="8" style="3" hidden="1" customWidth="1" outlineLevel="1"/>
    <col min="6" max="6" width="8" style="270" customWidth="1" collapsed="1"/>
    <col min="7" max="7" width="15" style="270" customWidth="1"/>
    <col min="8" max="8" width="9.7" style="3" customWidth="1"/>
    <col min="9" max="9" width="7.7" style="3" customWidth="1"/>
    <col min="10" max="10" width="11.7" style="3" customWidth="1"/>
    <col min="11" max="11" width="9" style="4"/>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3">
      <c r="A2" s="7" t="s">
        <v>1052</v>
      </c>
      <c r="B2" s="7"/>
      <c r="C2" s="7"/>
      <c r="D2" s="7"/>
      <c r="E2" s="7"/>
      <c r="F2" s="7"/>
      <c r="G2" s="7"/>
      <c r="H2" s="7"/>
      <c r="I2" s="7"/>
      <c r="J2" s="7"/>
      <c r="K2" s="4"/>
      <c r="L2" s="5"/>
      <c r="M2" s="3"/>
    </row>
    <row r="3" customHeight="1" spans="1:10">
      <c r="A3" s="2" t="str">
        <f>"评估基准日："&amp;TEXT(基本信息输入表!M7,"yyyy年mm月dd日")</f>
        <v>评估基准日：2026年01月15日</v>
      </c>
      <c r="B3" s="2"/>
      <c r="C3" s="2"/>
      <c r="D3" s="2"/>
      <c r="E3" s="2"/>
      <c r="F3" s="2"/>
      <c r="G3" s="2"/>
      <c r="H3" s="2"/>
      <c r="I3" s="2"/>
      <c r="J3" s="2"/>
    </row>
    <row r="4" ht="13.65" customHeight="1" spans="1:12">
      <c r="A4" s="2"/>
      <c r="B4" s="2"/>
      <c r="C4" s="2"/>
      <c r="D4" s="2"/>
      <c r="E4" s="2"/>
      <c r="F4" s="2"/>
      <c r="G4" s="2"/>
      <c r="H4" s="2"/>
      <c r="I4" s="8" t="s">
        <v>1053</v>
      </c>
      <c r="J4" s="8"/>
      <c r="L4" s="5" t="str">
        <f t="array" ref="L4:L8">""</f>
        <v/>
      </c>
    </row>
    <row r="5" customHeight="1" spans="1:12">
      <c r="A5" s="3" t="str">
        <f>基本信息输入表!K6&amp;"："&amp;基本信息输入表!M6</f>
        <v>被评估单位：中国石油集团工程技术研究院有限公司</v>
      </c>
      <c r="F5" s="378"/>
      <c r="G5" s="378"/>
      <c r="I5" s="49" t="str">
        <f>"金额单位："&amp;基本信息输入表!M10&amp;"元"</f>
        <v>金额单位：人民币元</v>
      </c>
      <c r="J5" s="49"/>
      <c r="L5" s="5" t="str">
        <v/>
      </c>
    </row>
    <row r="6" s="2" customFormat="1" ht="12" spans="1:13">
      <c r="A6" s="11" t="s">
        <v>137</v>
      </c>
      <c r="B6" s="11" t="s">
        <v>808</v>
      </c>
      <c r="C6" s="11" t="s">
        <v>809</v>
      </c>
      <c r="D6" s="11" t="s">
        <v>831</v>
      </c>
      <c r="E6" s="11" t="s">
        <v>656</v>
      </c>
      <c r="F6" s="54" t="s">
        <v>158</v>
      </c>
      <c r="G6" s="359" t="s">
        <v>1042</v>
      </c>
      <c r="H6" s="11" t="s">
        <v>159</v>
      </c>
      <c r="I6" s="11" t="s">
        <v>172</v>
      </c>
      <c r="J6" s="11" t="s">
        <v>142</v>
      </c>
      <c r="K6" s="4"/>
      <c r="L6" s="5" t="str">
        <v/>
      </c>
      <c r="M6" s="3"/>
    </row>
    <row r="7" spans="1:12">
      <c r="A7" s="180"/>
      <c r="B7" s="181"/>
      <c r="C7" s="181"/>
      <c r="D7" s="256"/>
      <c r="E7" s="20"/>
      <c r="F7" s="189"/>
      <c r="G7" s="360"/>
      <c r="H7" s="189"/>
      <c r="I7" s="191" t="str">
        <f>IF(F7-G7=0,"",(H7-F7+G7)/(F7-G7)*100)</f>
        <v/>
      </c>
      <c r="J7" s="181"/>
      <c r="K7" s="24" t="s">
        <v>738</v>
      </c>
      <c r="L7" s="5" t="str">
        <v/>
      </c>
    </row>
    <row r="8" spans="1:12">
      <c r="A8" s="14" t="str">
        <f>IF(B8="","",ROW()-7)</f>
        <v/>
      </c>
      <c r="B8" s="15"/>
      <c r="C8" s="15"/>
      <c r="D8" s="16"/>
      <c r="E8" s="17"/>
      <c r="F8" s="17"/>
      <c r="G8" s="17"/>
      <c r="H8" s="17"/>
      <c r="I8" s="17" t="str">
        <f t="shared" ref="I8:I30" si="0">IF(F8-G8=0,"",(H8-F8+G8)/(F8-G8)*100)</f>
        <v/>
      </c>
      <c r="J8" s="15"/>
      <c r="K8" s="24" t="s">
        <v>739</v>
      </c>
      <c r="L8" s="5" t="str">
        <v/>
      </c>
    </row>
    <row r="9" spans="1:11">
      <c r="A9" s="14" t="str">
        <f t="shared" ref="A9:A27" si="1">IF(B9="","",ROW()-7)</f>
        <v/>
      </c>
      <c r="B9" s="15"/>
      <c r="C9" s="15"/>
      <c r="D9" s="16"/>
      <c r="E9" s="17"/>
      <c r="F9" s="17"/>
      <c r="G9" s="17"/>
      <c r="H9" s="17"/>
      <c r="I9" s="17" t="str">
        <f t="shared" si="0"/>
        <v/>
      </c>
      <c r="J9" s="15"/>
      <c r="K9" s="24" t="s">
        <v>740</v>
      </c>
    </row>
    <row r="10" spans="1:11">
      <c r="A10" s="14" t="str">
        <f t="shared" si="1"/>
        <v/>
      </c>
      <c r="B10" s="15"/>
      <c r="C10" s="15"/>
      <c r="D10" s="16"/>
      <c r="E10" s="17"/>
      <c r="F10" s="17"/>
      <c r="G10" s="17"/>
      <c r="H10" s="17"/>
      <c r="I10" s="17" t="str">
        <f t="shared" si="0"/>
        <v/>
      </c>
      <c r="J10" s="15"/>
      <c r="K10" s="24" t="s">
        <v>741</v>
      </c>
    </row>
    <row r="11" spans="1:11">
      <c r="A11" s="14" t="str">
        <f t="shared" si="1"/>
        <v/>
      </c>
      <c r="B11" s="15"/>
      <c r="C11" s="15"/>
      <c r="D11" s="16"/>
      <c r="E11" s="17"/>
      <c r="F11" s="17"/>
      <c r="G11" s="17"/>
      <c r="H11" s="17"/>
      <c r="I11" s="17" t="str">
        <f t="shared" si="0"/>
        <v/>
      </c>
      <c r="J11" s="15"/>
      <c r="K11" s="24" t="s">
        <v>742</v>
      </c>
    </row>
    <row r="12" spans="1:11">
      <c r="A12" s="14" t="str">
        <f t="shared" si="1"/>
        <v/>
      </c>
      <c r="B12" s="15"/>
      <c r="C12" s="15"/>
      <c r="D12" s="16"/>
      <c r="E12" s="17"/>
      <c r="F12" s="17"/>
      <c r="G12" s="17"/>
      <c r="H12" s="17"/>
      <c r="I12" s="17" t="str">
        <f t="shared" si="0"/>
        <v/>
      </c>
      <c r="J12" s="15"/>
      <c r="K12" s="24" t="s">
        <v>743</v>
      </c>
    </row>
    <row r="13" spans="1:11">
      <c r="A13" s="14" t="str">
        <f t="shared" si="1"/>
        <v/>
      </c>
      <c r="B13" s="15"/>
      <c r="C13" s="15"/>
      <c r="D13" s="16"/>
      <c r="E13" s="17"/>
      <c r="F13" s="17"/>
      <c r="G13" s="17"/>
      <c r="H13" s="17"/>
      <c r="I13" s="17" t="str">
        <f t="shared" si="0"/>
        <v/>
      </c>
      <c r="J13" s="15"/>
      <c r="K13" s="24" t="s">
        <v>744</v>
      </c>
    </row>
    <row r="14" spans="1:11">
      <c r="A14" s="14" t="str">
        <f t="shared" si="1"/>
        <v/>
      </c>
      <c r="B14" s="15"/>
      <c r="C14" s="15"/>
      <c r="D14" s="16"/>
      <c r="E14" s="17"/>
      <c r="F14" s="17"/>
      <c r="G14" s="17"/>
      <c r="H14" s="17"/>
      <c r="I14" s="17" t="str">
        <f t="shared" si="0"/>
        <v/>
      </c>
      <c r="J14" s="15"/>
      <c r="K14" s="24" t="s">
        <v>745</v>
      </c>
    </row>
    <row r="15" spans="1:11">
      <c r="A15" s="14" t="str">
        <f t="shared" si="1"/>
        <v/>
      </c>
      <c r="B15" s="15"/>
      <c r="C15" s="15"/>
      <c r="D15" s="16"/>
      <c r="E15" s="17"/>
      <c r="F15" s="17"/>
      <c r="G15" s="17"/>
      <c r="H15" s="17"/>
      <c r="I15" s="17" t="str">
        <f t="shared" si="0"/>
        <v/>
      </c>
      <c r="J15" s="15"/>
      <c r="K15" s="24" t="s">
        <v>746</v>
      </c>
    </row>
    <row r="16" spans="1:11">
      <c r="A16" s="14" t="str">
        <f t="shared" si="1"/>
        <v/>
      </c>
      <c r="B16" s="15"/>
      <c r="C16" s="15"/>
      <c r="D16" s="16"/>
      <c r="E16" s="17"/>
      <c r="F16" s="17"/>
      <c r="G16" s="17"/>
      <c r="H16" s="17"/>
      <c r="I16" s="17" t="str">
        <f t="shared" si="0"/>
        <v/>
      </c>
      <c r="J16" s="15"/>
      <c r="K16" s="24" t="s">
        <v>747</v>
      </c>
    </row>
    <row r="17" spans="1:11">
      <c r="A17" s="14" t="str">
        <f t="shared" si="1"/>
        <v/>
      </c>
      <c r="B17" s="15"/>
      <c r="C17" s="15"/>
      <c r="D17" s="16"/>
      <c r="E17" s="17"/>
      <c r="F17" s="17"/>
      <c r="G17" s="17"/>
      <c r="H17" s="17"/>
      <c r="I17" s="17" t="str">
        <f t="shared" si="0"/>
        <v/>
      </c>
      <c r="J17" s="15"/>
      <c r="K17" s="24" t="s">
        <v>748</v>
      </c>
    </row>
    <row r="18" spans="1:11">
      <c r="A18" s="14" t="str">
        <f t="shared" si="1"/>
        <v/>
      </c>
      <c r="B18" s="15"/>
      <c r="C18" s="15"/>
      <c r="D18" s="16"/>
      <c r="E18" s="17"/>
      <c r="F18" s="17"/>
      <c r="G18" s="17"/>
      <c r="H18" s="17"/>
      <c r="I18" s="17" t="str">
        <f t="shared" si="0"/>
        <v/>
      </c>
      <c r="J18" s="15"/>
      <c r="K18" s="24" t="s">
        <v>749</v>
      </c>
    </row>
    <row r="19" spans="1:11">
      <c r="A19" s="14" t="str">
        <f t="shared" si="1"/>
        <v/>
      </c>
      <c r="B19" s="15"/>
      <c r="C19" s="15"/>
      <c r="D19" s="16"/>
      <c r="E19" s="17"/>
      <c r="F19" s="17"/>
      <c r="G19" s="17"/>
      <c r="H19" s="17"/>
      <c r="I19" s="17" t="str">
        <f t="shared" si="0"/>
        <v/>
      </c>
      <c r="J19" s="15"/>
      <c r="K19" s="24" t="s">
        <v>750</v>
      </c>
    </row>
    <row r="20" spans="1:11">
      <c r="A20" s="14" t="str">
        <f t="shared" si="1"/>
        <v/>
      </c>
      <c r="B20" s="15"/>
      <c r="C20" s="15"/>
      <c r="D20" s="16"/>
      <c r="E20" s="17"/>
      <c r="F20" s="17"/>
      <c r="G20" s="17"/>
      <c r="H20" s="17"/>
      <c r="I20" s="17" t="str">
        <f t="shared" si="0"/>
        <v/>
      </c>
      <c r="J20" s="15"/>
      <c r="K20" s="24" t="s">
        <v>751</v>
      </c>
    </row>
    <row r="21" spans="1:11">
      <c r="A21" s="14" t="str">
        <f t="shared" si="1"/>
        <v/>
      </c>
      <c r="B21" s="15"/>
      <c r="C21" s="15"/>
      <c r="D21" s="16"/>
      <c r="E21" s="17"/>
      <c r="F21" s="17"/>
      <c r="G21" s="17"/>
      <c r="H21" s="17"/>
      <c r="I21" s="17" t="str">
        <f t="shared" si="0"/>
        <v/>
      </c>
      <c r="J21" s="15"/>
      <c r="K21" s="24" t="s">
        <v>752</v>
      </c>
    </row>
    <row r="22" spans="1:11">
      <c r="A22" s="14" t="str">
        <f t="shared" si="1"/>
        <v/>
      </c>
      <c r="B22" s="15"/>
      <c r="C22" s="15"/>
      <c r="D22" s="16"/>
      <c r="E22" s="17"/>
      <c r="F22" s="17"/>
      <c r="G22" s="17"/>
      <c r="H22" s="17"/>
      <c r="I22" s="17" t="str">
        <f t="shared" si="0"/>
        <v/>
      </c>
      <c r="J22" s="15"/>
      <c r="K22" s="24" t="s">
        <v>753</v>
      </c>
    </row>
    <row r="23" spans="1:11">
      <c r="A23" s="14" t="str">
        <f t="shared" si="1"/>
        <v/>
      </c>
      <c r="B23" s="15"/>
      <c r="C23" s="15"/>
      <c r="D23" s="16"/>
      <c r="E23" s="17"/>
      <c r="F23" s="17"/>
      <c r="G23" s="17"/>
      <c r="H23" s="17"/>
      <c r="I23" s="17" t="str">
        <f t="shared" si="0"/>
        <v/>
      </c>
      <c r="J23" s="15"/>
      <c r="K23" s="24" t="s">
        <v>754</v>
      </c>
    </row>
    <row r="24" spans="1:11">
      <c r="A24" s="14" t="str">
        <f t="shared" si="1"/>
        <v/>
      </c>
      <c r="B24" s="15"/>
      <c r="C24" s="15"/>
      <c r="D24" s="16"/>
      <c r="E24" s="17"/>
      <c r="F24" s="17"/>
      <c r="G24" s="17"/>
      <c r="H24" s="17"/>
      <c r="I24" s="17" t="str">
        <f t="shared" si="0"/>
        <v/>
      </c>
      <c r="J24" s="15"/>
      <c r="K24" s="24" t="s">
        <v>755</v>
      </c>
    </row>
    <row r="25" spans="1:11">
      <c r="A25" s="14" t="str">
        <f t="shared" si="1"/>
        <v/>
      </c>
      <c r="B25" s="15"/>
      <c r="C25" s="15"/>
      <c r="D25" s="16"/>
      <c r="E25" s="17"/>
      <c r="F25" s="17"/>
      <c r="G25" s="17"/>
      <c r="H25" s="17"/>
      <c r="I25" s="17" t="str">
        <f t="shared" si="0"/>
        <v/>
      </c>
      <c r="J25" s="15"/>
      <c r="K25" s="24" t="s">
        <v>756</v>
      </c>
    </row>
    <row r="26" spans="1:11">
      <c r="A26" s="14" t="str">
        <f t="shared" si="1"/>
        <v/>
      </c>
      <c r="B26" s="15"/>
      <c r="C26" s="15"/>
      <c r="D26" s="16"/>
      <c r="E26" s="17"/>
      <c r="F26" s="17"/>
      <c r="G26" s="17"/>
      <c r="H26" s="17"/>
      <c r="I26" s="17" t="str">
        <f t="shared" si="0"/>
        <v/>
      </c>
      <c r="J26" s="15"/>
      <c r="K26" s="24" t="s">
        <v>757</v>
      </c>
    </row>
    <row r="27" spans="1:12">
      <c r="A27" s="14" t="str">
        <f t="shared" si="1"/>
        <v/>
      </c>
      <c r="B27" s="15"/>
      <c r="C27" s="15"/>
      <c r="D27" s="16"/>
      <c r="E27" s="17"/>
      <c r="F27" s="17"/>
      <c r="G27" s="17"/>
      <c r="H27" s="17"/>
      <c r="I27" s="17" t="str">
        <f t="shared" si="0"/>
        <v/>
      </c>
      <c r="J27" s="15"/>
      <c r="K27" s="24" t="s">
        <v>758</v>
      </c>
      <c r="L27" s="5" t="str">
        <f t="array" ref="L27:L32">""</f>
        <v/>
      </c>
    </row>
    <row r="28" spans="1:12">
      <c r="A28" s="56" t="s">
        <v>1054</v>
      </c>
      <c r="B28" s="15"/>
      <c r="C28" s="15"/>
      <c r="D28" s="16"/>
      <c r="E28" s="17">
        <f t="shared" ref="E28:H28" si="2">SUM(E7:E27)</f>
        <v>0</v>
      </c>
      <c r="F28" s="17">
        <f t="shared" si="2"/>
        <v>0</v>
      </c>
      <c r="G28" s="17">
        <f t="shared" si="2"/>
        <v>0</v>
      </c>
      <c r="H28" s="17">
        <f t="shared" si="2"/>
        <v>0</v>
      </c>
      <c r="I28" s="17" t="str">
        <f t="shared" si="0"/>
        <v/>
      </c>
      <c r="J28" s="15"/>
      <c r="L28" s="5" t="str">
        <v/>
      </c>
    </row>
    <row r="29" spans="1:12">
      <c r="A29" s="56" t="s">
        <v>1055</v>
      </c>
      <c r="B29" s="15"/>
      <c r="C29" s="15"/>
      <c r="D29" s="16"/>
      <c r="E29" s="17">
        <f>G28</f>
        <v>0</v>
      </c>
      <c r="F29" s="17">
        <f>G28</f>
        <v>0</v>
      </c>
      <c r="G29" s="17"/>
      <c r="H29" s="17"/>
      <c r="I29" s="17" t="str">
        <f t="shared" si="0"/>
        <v/>
      </c>
      <c r="J29" s="15"/>
      <c r="L29" s="5" t="str">
        <v/>
      </c>
    </row>
    <row r="30" customHeight="1" spans="1:12">
      <c r="A30" s="18" t="s">
        <v>1056</v>
      </c>
      <c r="B30" s="19"/>
      <c r="C30" s="21"/>
      <c r="D30" s="20"/>
      <c r="E30" s="17">
        <f>E28-E29</f>
        <v>0</v>
      </c>
      <c r="F30" s="17">
        <f>F28-F29</f>
        <v>0</v>
      </c>
      <c r="G30" s="17"/>
      <c r="H30" s="17">
        <f>H28</f>
        <v>0</v>
      </c>
      <c r="I30" s="17" t="str">
        <f t="shared" si="0"/>
        <v/>
      </c>
      <c r="J30" s="21"/>
      <c r="L30" s="5" t="str">
        <v/>
      </c>
    </row>
    <row r="31" customHeight="1" spans="1:12">
      <c r="A31" s="3" t="str">
        <f>基本信息输入表!$K$6&amp;"填表人："&amp;基本信息输入表!$M$48</f>
        <v>被评估单位填表人：</v>
      </c>
      <c r="F31" s="3"/>
      <c r="G31" s="3"/>
      <c r="H31" s="3" t="str">
        <f>"评估人员："&amp;基本信息输入表!$Q$48</f>
        <v>评估人员：</v>
      </c>
      <c r="L31" s="5" t="str">
        <v/>
      </c>
    </row>
    <row r="32" customHeight="1" spans="1:12">
      <c r="A32" s="3" t="str">
        <f>"填表日期："&amp;YEAR(基本信息输入表!$O$48)&amp;"年"&amp;MONTH(基本信息输入表!$O$48)&amp;"月"&amp;DAY(基本信息输入表!$O$48)&amp;"日"</f>
        <v>填表日期：1900年1月0日</v>
      </c>
      <c r="F32" s="3"/>
      <c r="G32" s="3"/>
      <c r="L32" s="5" t="str">
        <v/>
      </c>
    </row>
  </sheetData>
  <mergeCells count="17">
    <mergeCell ref="A2:J2"/>
    <mergeCell ref="A3:J3"/>
    <mergeCell ref="I4:J4"/>
    <mergeCell ref="I5:J5"/>
    <mergeCell ref="A28:B28"/>
    <mergeCell ref="A29:B29"/>
    <mergeCell ref="A30:B30"/>
    <mergeCell ref="A6:A7"/>
    <mergeCell ref="B6:B7"/>
    <mergeCell ref="C6:C7"/>
    <mergeCell ref="D6:D7"/>
    <mergeCell ref="E6:E7"/>
    <mergeCell ref="F6:F7"/>
    <mergeCell ref="G6:G7"/>
    <mergeCell ref="H6:H7"/>
    <mergeCell ref="I6:I7"/>
    <mergeCell ref="J6:J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股权投资">
    <pageSetUpPr fitToPage="1"/>
  </sheetPr>
  <dimension ref="A1:W33"/>
  <sheetViews>
    <sheetView showGridLines="0" topLeftCell="H1" workbookViewId="0">
      <selection activeCell="I31" sqref="I31"/>
    </sheetView>
  </sheetViews>
  <sheetFormatPr defaultColWidth="9" defaultRowHeight="15.75" customHeight="1"/>
  <cols>
    <col min="1" max="1" width="4.7" style="3" customWidth="1"/>
    <col min="2" max="2" width="18.2" style="3" customWidth="1"/>
    <col min="3" max="3" width="8.2" style="3" customWidth="1"/>
    <col min="4" max="4" width="11.2" style="3" customWidth="1"/>
    <col min="5" max="5" width="12.7" style="3" customWidth="1"/>
    <col min="6" max="8" width="8" style="3" customWidth="1"/>
    <col min="9" max="9" width="8" style="3" hidden="1" customWidth="1" outlineLevel="1"/>
    <col min="10" max="10" width="8" style="3" customWidth="1" collapsed="1"/>
    <col min="11" max="11" width="15" style="3" customWidth="1"/>
    <col min="12" max="12" width="9.7" style="3" customWidth="1"/>
    <col min="13" max="13" width="7.7" style="3" customWidth="1"/>
    <col min="14" max="14" width="10.2" style="3" customWidth="1"/>
    <col min="15" max="16" width="10.2" style="5" customWidth="1"/>
    <col min="17" max="17" width="16.2" style="3" customWidth="1"/>
    <col min="18" max="18" width="10.2" style="3" customWidth="1"/>
    <col min="19" max="19" width="17.7" style="361" customWidth="1"/>
    <col min="20" max="20" width="13.2" style="361" customWidth="1"/>
    <col min="21" max="21" width="12" style="2" customWidth="1"/>
    <col min="22" max="16384" width="9" style="3"/>
  </cols>
  <sheetData>
    <row r="1" customHeight="1" spans="1:16">
      <c r="A1" s="6" t="s">
        <v>333</v>
      </c>
      <c r="O1" s="5" t="str">
        <f t="array" ref="O1:P1">"请勿删除此列"</f>
        <v>请勿删除此列</v>
      </c>
      <c r="P1" s="5" t="str">
        <v>请勿删除此列</v>
      </c>
    </row>
    <row r="2" s="1" customFormat="1" ht="30" customHeight="1" spans="1:21">
      <c r="A2" s="7" t="s">
        <v>1057</v>
      </c>
      <c r="B2" s="7"/>
      <c r="C2" s="7"/>
      <c r="D2" s="7"/>
      <c r="E2" s="7"/>
      <c r="F2" s="7"/>
      <c r="G2" s="7"/>
      <c r="H2" s="7"/>
      <c r="I2" s="7"/>
      <c r="J2" s="7"/>
      <c r="K2" s="7"/>
      <c r="L2" s="7"/>
      <c r="M2" s="7"/>
      <c r="N2" s="7"/>
      <c r="O2" s="364"/>
      <c r="P2" s="364"/>
      <c r="Q2" s="7"/>
      <c r="R2" s="7"/>
      <c r="S2" s="371"/>
      <c r="T2" s="371"/>
      <c r="U2" s="25"/>
    </row>
    <row r="3" customHeight="1" spans="1:18">
      <c r="A3" s="2" t="str">
        <f>"评估基准日："&amp;TEXT(基本信息输入表!M7,"yyyy年mm月dd日")</f>
        <v>评估基准日：2026年01月15日</v>
      </c>
      <c r="B3" s="2"/>
      <c r="C3" s="2"/>
      <c r="D3" s="2"/>
      <c r="E3" s="2"/>
      <c r="F3" s="2"/>
      <c r="G3" s="2"/>
      <c r="H3" s="2"/>
      <c r="I3" s="2"/>
      <c r="J3" s="2"/>
      <c r="K3" s="2"/>
      <c r="L3" s="2"/>
      <c r="M3" s="2"/>
      <c r="N3" s="2"/>
      <c r="O3" s="4"/>
      <c r="P3" s="4"/>
      <c r="Q3" s="2"/>
      <c r="R3" s="2"/>
    </row>
    <row r="4" ht="14.25" customHeight="1" spans="1:18">
      <c r="A4" s="2"/>
      <c r="B4" s="2"/>
      <c r="C4" s="2"/>
      <c r="D4" s="2"/>
      <c r="E4" s="2"/>
      <c r="F4" s="2"/>
      <c r="G4" s="2"/>
      <c r="H4" s="2"/>
      <c r="I4" s="2"/>
      <c r="J4" s="2"/>
      <c r="K4" s="2"/>
      <c r="L4" s="2"/>
      <c r="M4" s="8" t="s">
        <v>1058</v>
      </c>
      <c r="N4" s="8"/>
      <c r="O4" s="365"/>
      <c r="P4" s="365" t="str">
        <f t="array" ref="P4:P8">""</f>
        <v/>
      </c>
      <c r="Q4" s="8"/>
      <c r="R4" s="8"/>
    </row>
    <row r="5" customHeight="1" spans="1:18">
      <c r="A5" s="3" t="str">
        <f>基本信息输入表!K6&amp;"："&amp;基本信息输入表!M6</f>
        <v>被评估单位：中国石油集团工程技术研究院有限公司</v>
      </c>
      <c r="M5" s="49" t="str">
        <f>"金额单位："&amp;基本信息输入表!M10&amp;"元"</f>
        <v>金额单位：人民币元</v>
      </c>
      <c r="N5" s="49"/>
      <c r="O5" s="366"/>
      <c r="P5" s="366" t="str">
        <v/>
      </c>
      <c r="Q5" s="36"/>
      <c r="R5" s="36"/>
    </row>
    <row r="6" s="2" customFormat="1" customHeight="1" spans="1:23">
      <c r="A6" s="37" t="s">
        <v>137</v>
      </c>
      <c r="B6" s="37" t="s">
        <v>777</v>
      </c>
      <c r="C6" s="37" t="s">
        <v>780</v>
      </c>
      <c r="D6" s="37" t="s">
        <v>1059</v>
      </c>
      <c r="E6" s="37" t="s">
        <v>1060</v>
      </c>
      <c r="F6" s="37" t="s">
        <v>1061</v>
      </c>
      <c r="G6" s="37" t="s">
        <v>1062</v>
      </c>
      <c r="H6" s="37" t="s">
        <v>1041</v>
      </c>
      <c r="I6" s="11" t="s">
        <v>656</v>
      </c>
      <c r="J6" s="90" t="s">
        <v>158</v>
      </c>
      <c r="K6" s="367" t="s">
        <v>1042</v>
      </c>
      <c r="L6" s="37" t="s">
        <v>159</v>
      </c>
      <c r="M6" s="37" t="s">
        <v>172</v>
      </c>
      <c r="N6" s="37" t="s">
        <v>142</v>
      </c>
      <c r="O6" s="368"/>
      <c r="P6" s="368" t="str">
        <v/>
      </c>
      <c r="Q6" s="372" t="s">
        <v>1063</v>
      </c>
      <c r="R6" s="372" t="s">
        <v>1064</v>
      </c>
      <c r="S6" s="372" t="s">
        <v>1065</v>
      </c>
      <c r="T6" s="373" t="s">
        <v>1066</v>
      </c>
      <c r="U6" s="372" t="s">
        <v>1067</v>
      </c>
      <c r="V6" s="372" t="s">
        <v>1068</v>
      </c>
      <c r="W6" s="372" t="s">
        <v>1069</v>
      </c>
    </row>
    <row r="7" spans="1:23">
      <c r="A7" s="11"/>
      <c r="B7" s="269"/>
      <c r="C7" s="109"/>
      <c r="D7" s="106"/>
      <c r="E7" s="362"/>
      <c r="F7" s="269"/>
      <c r="G7" s="269"/>
      <c r="H7" s="363"/>
      <c r="I7" s="20"/>
      <c r="J7" s="363"/>
      <c r="K7" s="369"/>
      <c r="L7" s="363"/>
      <c r="M7" s="362" t="str">
        <f>IF(J7-K7=0,"",(L7-J7+K7)/(J7-K7)*100)</f>
        <v/>
      </c>
      <c r="N7" s="269"/>
      <c r="O7" s="24" t="s">
        <v>738</v>
      </c>
      <c r="P7" s="24" t="str">
        <v/>
      </c>
      <c r="Q7" s="374"/>
      <c r="R7" s="374"/>
      <c r="S7" s="374"/>
      <c r="T7" s="375"/>
      <c r="U7" s="374"/>
      <c r="V7" s="374"/>
      <c r="W7" s="374"/>
    </row>
    <row r="8" spans="1:23">
      <c r="A8" s="14" t="str">
        <f>IF(B8="","",ROW()-7)</f>
        <v/>
      </c>
      <c r="B8" s="15"/>
      <c r="C8" s="16"/>
      <c r="D8" s="56"/>
      <c r="E8" s="17"/>
      <c r="F8" s="15"/>
      <c r="G8" s="15"/>
      <c r="H8" s="17"/>
      <c r="I8" s="17"/>
      <c r="J8" s="17"/>
      <c r="K8" s="17"/>
      <c r="L8" s="17"/>
      <c r="M8" s="17" t="str">
        <f t="shared" ref="M8:M27" si="0">IF(J8-K8=0,"",(L8-J8+K8)/(J8-K8)*100)</f>
        <v/>
      </c>
      <c r="N8" s="15"/>
      <c r="O8" s="24" t="s">
        <v>739</v>
      </c>
      <c r="P8" s="24" t="str">
        <v/>
      </c>
      <c r="Q8" s="376"/>
      <c r="R8" s="376">
        <v>1</v>
      </c>
      <c r="S8" s="376">
        <f>Q8*R8</f>
        <v>0</v>
      </c>
      <c r="T8" s="376"/>
      <c r="U8" s="376"/>
      <c r="V8" s="376"/>
      <c r="W8" s="376">
        <f>(S8+U8)*E8/100-V8</f>
        <v>0</v>
      </c>
    </row>
    <row r="9" spans="1:23">
      <c r="A9" s="14" t="str">
        <f t="shared" ref="A9:A27" si="1">IF(B9="","",ROW()-7)</f>
        <v/>
      </c>
      <c r="B9" s="15"/>
      <c r="C9" s="16"/>
      <c r="D9" s="56"/>
      <c r="E9" s="17"/>
      <c r="F9" s="15"/>
      <c r="G9" s="15"/>
      <c r="H9" s="17"/>
      <c r="I9" s="17"/>
      <c r="J9" s="17"/>
      <c r="K9" s="17"/>
      <c r="L9" s="17"/>
      <c r="M9" s="17" t="str">
        <f t="shared" si="0"/>
        <v/>
      </c>
      <c r="N9" s="15"/>
      <c r="O9" s="24" t="s">
        <v>740</v>
      </c>
      <c r="P9" s="24"/>
      <c r="Q9" s="376"/>
      <c r="R9" s="376">
        <v>1</v>
      </c>
      <c r="S9" s="376">
        <f t="shared" ref="S9:S29" si="2">Q9*R9</f>
        <v>0</v>
      </c>
      <c r="T9" s="376"/>
      <c r="U9" s="376"/>
      <c r="V9" s="376"/>
      <c r="W9" s="376">
        <f t="shared" ref="W9:W29" si="3">(S9+U9)*E9/100-V9</f>
        <v>0</v>
      </c>
    </row>
    <row r="10" spans="1:23">
      <c r="A10" s="14" t="str">
        <f t="shared" si="1"/>
        <v/>
      </c>
      <c r="B10" s="15"/>
      <c r="C10" s="16"/>
      <c r="D10" s="56"/>
      <c r="E10" s="17"/>
      <c r="F10" s="15"/>
      <c r="G10" s="15"/>
      <c r="H10" s="17"/>
      <c r="I10" s="17"/>
      <c r="J10" s="17"/>
      <c r="K10" s="17"/>
      <c r="L10" s="17"/>
      <c r="M10" s="17" t="str">
        <f t="shared" si="0"/>
        <v/>
      </c>
      <c r="N10" s="15"/>
      <c r="O10" s="24" t="s">
        <v>741</v>
      </c>
      <c r="P10" s="24"/>
      <c r="Q10" s="376"/>
      <c r="R10" s="376">
        <v>1</v>
      </c>
      <c r="S10" s="376">
        <f t="shared" si="2"/>
        <v>0</v>
      </c>
      <c r="T10" s="376"/>
      <c r="U10" s="376"/>
      <c r="V10" s="376"/>
      <c r="W10" s="376">
        <f t="shared" si="3"/>
        <v>0</v>
      </c>
    </row>
    <row r="11" spans="1:23">
      <c r="A11" s="14" t="str">
        <f t="shared" si="1"/>
        <v/>
      </c>
      <c r="B11" s="15"/>
      <c r="C11" s="16"/>
      <c r="D11" s="56"/>
      <c r="E11" s="17"/>
      <c r="F11" s="15"/>
      <c r="G11" s="15"/>
      <c r="H11" s="17"/>
      <c r="I11" s="17"/>
      <c r="J11" s="17"/>
      <c r="K11" s="17"/>
      <c r="L11" s="17"/>
      <c r="M11" s="17" t="str">
        <f t="shared" si="0"/>
        <v/>
      </c>
      <c r="N11" s="15"/>
      <c r="O11" s="24" t="s">
        <v>742</v>
      </c>
      <c r="P11" s="24"/>
      <c r="Q11" s="376"/>
      <c r="R11" s="376">
        <v>1</v>
      </c>
      <c r="S11" s="376">
        <f t="shared" si="2"/>
        <v>0</v>
      </c>
      <c r="T11" s="376"/>
      <c r="U11" s="376"/>
      <c r="V11" s="376"/>
      <c r="W11" s="376">
        <f t="shared" si="3"/>
        <v>0</v>
      </c>
    </row>
    <row r="12" spans="1:23">
      <c r="A12" s="14" t="str">
        <f t="shared" si="1"/>
        <v/>
      </c>
      <c r="B12" s="15"/>
      <c r="C12" s="16"/>
      <c r="D12" s="56"/>
      <c r="E12" s="17"/>
      <c r="F12" s="15"/>
      <c r="G12" s="15"/>
      <c r="H12" s="17"/>
      <c r="I12" s="17"/>
      <c r="J12" s="17"/>
      <c r="K12" s="17"/>
      <c r="L12" s="17"/>
      <c r="M12" s="17" t="str">
        <f t="shared" si="0"/>
        <v/>
      </c>
      <c r="N12" s="15"/>
      <c r="O12" s="24" t="s">
        <v>743</v>
      </c>
      <c r="P12" s="24"/>
      <c r="Q12" s="376"/>
      <c r="R12" s="376">
        <v>1</v>
      </c>
      <c r="S12" s="376">
        <f t="shared" si="2"/>
        <v>0</v>
      </c>
      <c r="T12" s="376"/>
      <c r="U12" s="376"/>
      <c r="V12" s="376"/>
      <c r="W12" s="376">
        <f t="shared" si="3"/>
        <v>0</v>
      </c>
    </row>
    <row r="13" spans="1:23">
      <c r="A13" s="14" t="str">
        <f t="shared" si="1"/>
        <v/>
      </c>
      <c r="B13" s="15"/>
      <c r="C13" s="16"/>
      <c r="D13" s="56"/>
      <c r="E13" s="17"/>
      <c r="F13" s="15"/>
      <c r="G13" s="15"/>
      <c r="H13" s="17"/>
      <c r="I13" s="17"/>
      <c r="J13" s="17"/>
      <c r="K13" s="17"/>
      <c r="L13" s="17"/>
      <c r="M13" s="17" t="str">
        <f t="shared" si="0"/>
        <v/>
      </c>
      <c r="N13" s="15"/>
      <c r="O13" s="24" t="s">
        <v>744</v>
      </c>
      <c r="P13" s="24"/>
      <c r="Q13" s="376"/>
      <c r="R13" s="376">
        <v>1</v>
      </c>
      <c r="S13" s="376">
        <f t="shared" si="2"/>
        <v>0</v>
      </c>
      <c r="T13" s="376"/>
      <c r="U13" s="376"/>
      <c r="V13" s="376"/>
      <c r="W13" s="376">
        <f t="shared" si="3"/>
        <v>0</v>
      </c>
    </row>
    <row r="14" spans="1:23">
      <c r="A14" s="14" t="str">
        <f t="shared" si="1"/>
        <v/>
      </c>
      <c r="B14" s="15"/>
      <c r="C14" s="16"/>
      <c r="D14" s="56"/>
      <c r="E14" s="17"/>
      <c r="F14" s="15"/>
      <c r="G14" s="15"/>
      <c r="H14" s="17"/>
      <c r="I14" s="17"/>
      <c r="J14" s="17"/>
      <c r="K14" s="17"/>
      <c r="L14" s="17"/>
      <c r="M14" s="17" t="str">
        <f t="shared" si="0"/>
        <v/>
      </c>
      <c r="N14" s="15"/>
      <c r="O14" s="24" t="s">
        <v>745</v>
      </c>
      <c r="P14" s="24"/>
      <c r="Q14" s="376"/>
      <c r="R14" s="376">
        <v>1</v>
      </c>
      <c r="S14" s="376">
        <f t="shared" si="2"/>
        <v>0</v>
      </c>
      <c r="T14" s="376"/>
      <c r="U14" s="376"/>
      <c r="V14" s="376"/>
      <c r="W14" s="376">
        <f t="shared" si="3"/>
        <v>0</v>
      </c>
    </row>
    <row r="15" spans="1:23">
      <c r="A15" s="14" t="str">
        <f t="shared" si="1"/>
        <v/>
      </c>
      <c r="B15" s="15"/>
      <c r="C15" s="16"/>
      <c r="D15" s="56"/>
      <c r="E15" s="17"/>
      <c r="F15" s="15"/>
      <c r="G15" s="15"/>
      <c r="H15" s="17"/>
      <c r="I15" s="17"/>
      <c r="J15" s="17"/>
      <c r="K15" s="17"/>
      <c r="L15" s="17"/>
      <c r="M15" s="17" t="str">
        <f t="shared" si="0"/>
        <v/>
      </c>
      <c r="N15" s="15"/>
      <c r="O15" s="24" t="s">
        <v>746</v>
      </c>
      <c r="P15" s="24"/>
      <c r="Q15" s="376"/>
      <c r="R15" s="376">
        <v>1</v>
      </c>
      <c r="S15" s="376">
        <f t="shared" si="2"/>
        <v>0</v>
      </c>
      <c r="T15" s="376"/>
      <c r="U15" s="376"/>
      <c r="V15" s="376"/>
      <c r="W15" s="376">
        <f t="shared" si="3"/>
        <v>0</v>
      </c>
    </row>
    <row r="16" spans="1:23">
      <c r="A16" s="14" t="str">
        <f t="shared" si="1"/>
        <v/>
      </c>
      <c r="B16" s="15"/>
      <c r="C16" s="16"/>
      <c r="D16" s="56"/>
      <c r="E16" s="17"/>
      <c r="F16" s="15"/>
      <c r="G16" s="15"/>
      <c r="H16" s="17"/>
      <c r="I16" s="17"/>
      <c r="J16" s="17"/>
      <c r="K16" s="17"/>
      <c r="L16" s="17"/>
      <c r="M16" s="17" t="str">
        <f t="shared" si="0"/>
        <v/>
      </c>
      <c r="N16" s="15"/>
      <c r="O16" s="24" t="s">
        <v>747</v>
      </c>
      <c r="P16" s="24"/>
      <c r="Q16" s="376"/>
      <c r="R16" s="376">
        <v>1</v>
      </c>
      <c r="S16" s="376">
        <f t="shared" si="2"/>
        <v>0</v>
      </c>
      <c r="T16" s="376"/>
      <c r="U16" s="376"/>
      <c r="V16" s="376"/>
      <c r="W16" s="376">
        <f t="shared" si="3"/>
        <v>0</v>
      </c>
    </row>
    <row r="17" spans="1:23">
      <c r="A17" s="14" t="str">
        <f t="shared" si="1"/>
        <v/>
      </c>
      <c r="B17" s="15"/>
      <c r="C17" s="16"/>
      <c r="D17" s="56"/>
      <c r="E17" s="17"/>
      <c r="F17" s="15"/>
      <c r="G17" s="15"/>
      <c r="H17" s="17"/>
      <c r="I17" s="17"/>
      <c r="J17" s="17"/>
      <c r="K17" s="17"/>
      <c r="L17" s="17"/>
      <c r="M17" s="17" t="str">
        <f t="shared" si="0"/>
        <v/>
      </c>
      <c r="N17" s="15"/>
      <c r="O17" s="24" t="s">
        <v>748</v>
      </c>
      <c r="P17" s="24"/>
      <c r="Q17" s="376"/>
      <c r="R17" s="376">
        <v>2</v>
      </c>
      <c r="S17" s="376">
        <f t="shared" ref="S17:S19" si="4">Q17*R17</f>
        <v>0</v>
      </c>
      <c r="T17" s="376"/>
      <c r="U17" s="376"/>
      <c r="V17" s="376"/>
      <c r="W17" s="376">
        <f t="shared" si="3"/>
        <v>0</v>
      </c>
    </row>
    <row r="18" spans="1:23">
      <c r="A18" s="14" t="str">
        <f t="shared" si="1"/>
        <v/>
      </c>
      <c r="B18" s="15"/>
      <c r="C18" s="16"/>
      <c r="D18" s="56"/>
      <c r="E18" s="17"/>
      <c r="F18" s="15"/>
      <c r="G18" s="15"/>
      <c r="H18" s="17"/>
      <c r="I18" s="17"/>
      <c r="J18" s="17"/>
      <c r="K18" s="17"/>
      <c r="L18" s="17"/>
      <c r="M18" s="17" t="str">
        <f t="shared" si="0"/>
        <v/>
      </c>
      <c r="N18" s="15"/>
      <c r="O18" s="24" t="s">
        <v>749</v>
      </c>
      <c r="P18" s="24"/>
      <c r="Q18" s="376"/>
      <c r="R18" s="376">
        <v>3</v>
      </c>
      <c r="S18" s="376">
        <f t="shared" si="4"/>
        <v>0</v>
      </c>
      <c r="T18" s="376"/>
      <c r="U18" s="376"/>
      <c r="V18" s="376"/>
      <c r="W18" s="376">
        <f t="shared" si="3"/>
        <v>0</v>
      </c>
    </row>
    <row r="19" spans="1:23">
      <c r="A19" s="14" t="str">
        <f t="shared" si="1"/>
        <v/>
      </c>
      <c r="B19" s="15"/>
      <c r="C19" s="16"/>
      <c r="D19" s="56"/>
      <c r="E19" s="17"/>
      <c r="F19" s="15"/>
      <c r="G19" s="15"/>
      <c r="H19" s="17"/>
      <c r="I19" s="17"/>
      <c r="J19" s="17"/>
      <c r="K19" s="17"/>
      <c r="L19" s="17"/>
      <c r="M19" s="17" t="str">
        <f t="shared" si="0"/>
        <v/>
      </c>
      <c r="N19" s="15"/>
      <c r="O19" s="24" t="s">
        <v>750</v>
      </c>
      <c r="P19" s="24"/>
      <c r="Q19" s="376"/>
      <c r="R19" s="376">
        <v>4</v>
      </c>
      <c r="S19" s="376">
        <f t="shared" si="4"/>
        <v>0</v>
      </c>
      <c r="T19" s="376"/>
      <c r="U19" s="376"/>
      <c r="V19" s="376"/>
      <c r="W19" s="376">
        <f t="shared" si="3"/>
        <v>0</v>
      </c>
    </row>
    <row r="20" spans="1:23">
      <c r="A20" s="14" t="str">
        <f t="shared" si="1"/>
        <v/>
      </c>
      <c r="B20" s="15"/>
      <c r="C20" s="16"/>
      <c r="D20" s="56"/>
      <c r="E20" s="17"/>
      <c r="F20" s="15"/>
      <c r="G20" s="15"/>
      <c r="H20" s="17"/>
      <c r="I20" s="17"/>
      <c r="J20" s="17"/>
      <c r="K20" s="17"/>
      <c r="L20" s="17"/>
      <c r="M20" s="17" t="str">
        <f t="shared" si="0"/>
        <v/>
      </c>
      <c r="N20" s="15"/>
      <c r="O20" s="24" t="s">
        <v>751</v>
      </c>
      <c r="P20" s="24"/>
      <c r="Q20" s="376"/>
      <c r="R20" s="376">
        <v>1</v>
      </c>
      <c r="S20" s="376">
        <f t="shared" si="2"/>
        <v>0</v>
      </c>
      <c r="T20" s="376"/>
      <c r="U20" s="376"/>
      <c r="V20" s="376"/>
      <c r="W20" s="376">
        <f t="shared" si="3"/>
        <v>0</v>
      </c>
    </row>
    <row r="21" spans="1:23">
      <c r="A21" s="14" t="str">
        <f t="shared" si="1"/>
        <v/>
      </c>
      <c r="B21" s="15"/>
      <c r="C21" s="16"/>
      <c r="D21" s="56"/>
      <c r="E21" s="17"/>
      <c r="F21" s="15"/>
      <c r="G21" s="15"/>
      <c r="H21" s="17"/>
      <c r="I21" s="17"/>
      <c r="J21" s="17"/>
      <c r="K21" s="17"/>
      <c r="L21" s="17"/>
      <c r="M21" s="17" t="str">
        <f t="shared" si="0"/>
        <v/>
      </c>
      <c r="N21" s="15"/>
      <c r="O21" s="24" t="s">
        <v>752</v>
      </c>
      <c r="P21" s="24"/>
      <c r="Q21" s="376"/>
      <c r="R21" s="376">
        <v>1</v>
      </c>
      <c r="S21" s="376">
        <f t="shared" si="2"/>
        <v>0</v>
      </c>
      <c r="T21" s="376"/>
      <c r="U21" s="376"/>
      <c r="V21" s="376"/>
      <c r="W21" s="376">
        <f t="shared" si="3"/>
        <v>0</v>
      </c>
    </row>
    <row r="22" spans="1:23">
      <c r="A22" s="14" t="str">
        <f t="shared" si="1"/>
        <v/>
      </c>
      <c r="B22" s="15"/>
      <c r="C22" s="16"/>
      <c r="D22" s="56"/>
      <c r="E22" s="17"/>
      <c r="F22" s="15"/>
      <c r="G22" s="15"/>
      <c r="H22" s="17"/>
      <c r="I22" s="17"/>
      <c r="J22" s="17"/>
      <c r="K22" s="17"/>
      <c r="L22" s="17"/>
      <c r="M22" s="17" t="str">
        <f t="shared" si="0"/>
        <v/>
      </c>
      <c r="N22" s="15"/>
      <c r="O22" s="24" t="s">
        <v>753</v>
      </c>
      <c r="P22" s="24"/>
      <c r="Q22" s="376"/>
      <c r="R22" s="376">
        <v>1</v>
      </c>
      <c r="S22" s="376">
        <f t="shared" si="2"/>
        <v>0</v>
      </c>
      <c r="T22" s="376"/>
      <c r="U22" s="376"/>
      <c r="V22" s="376"/>
      <c r="W22" s="376">
        <f t="shared" si="3"/>
        <v>0</v>
      </c>
    </row>
    <row r="23" spans="1:23">
      <c r="A23" s="14" t="str">
        <f t="shared" si="1"/>
        <v/>
      </c>
      <c r="B23" s="15"/>
      <c r="C23" s="16"/>
      <c r="D23" s="56"/>
      <c r="E23" s="17"/>
      <c r="F23" s="15"/>
      <c r="G23" s="15"/>
      <c r="H23" s="17"/>
      <c r="I23" s="17"/>
      <c r="J23" s="17"/>
      <c r="K23" s="17"/>
      <c r="L23" s="17"/>
      <c r="M23" s="17" t="str">
        <f t="shared" si="0"/>
        <v/>
      </c>
      <c r="N23" s="15"/>
      <c r="O23" s="24" t="s">
        <v>754</v>
      </c>
      <c r="P23" s="24"/>
      <c r="Q23" s="376"/>
      <c r="R23" s="376">
        <v>1</v>
      </c>
      <c r="S23" s="376">
        <f t="shared" si="2"/>
        <v>0</v>
      </c>
      <c r="T23" s="376"/>
      <c r="U23" s="376"/>
      <c r="V23" s="376"/>
      <c r="W23" s="376">
        <f t="shared" si="3"/>
        <v>0</v>
      </c>
    </row>
    <row r="24" spans="1:23">
      <c r="A24" s="14" t="str">
        <f t="shared" si="1"/>
        <v/>
      </c>
      <c r="B24" s="15"/>
      <c r="C24" s="16"/>
      <c r="D24" s="56"/>
      <c r="E24" s="17"/>
      <c r="F24" s="15"/>
      <c r="G24" s="15"/>
      <c r="H24" s="17"/>
      <c r="I24" s="17"/>
      <c r="J24" s="17"/>
      <c r="K24" s="17"/>
      <c r="L24" s="17"/>
      <c r="M24" s="17" t="str">
        <f t="shared" si="0"/>
        <v/>
      </c>
      <c r="N24" s="15"/>
      <c r="O24" s="24" t="s">
        <v>755</v>
      </c>
      <c r="P24" s="24"/>
      <c r="Q24" s="376"/>
      <c r="R24" s="376">
        <v>1</v>
      </c>
      <c r="S24" s="376">
        <f t="shared" si="2"/>
        <v>0</v>
      </c>
      <c r="T24" s="376"/>
      <c r="U24" s="376"/>
      <c r="V24" s="376"/>
      <c r="W24" s="376">
        <f t="shared" si="3"/>
        <v>0</v>
      </c>
    </row>
    <row r="25" spans="1:23">
      <c r="A25" s="14" t="str">
        <f t="shared" si="1"/>
        <v/>
      </c>
      <c r="B25" s="15"/>
      <c r="C25" s="16"/>
      <c r="D25" s="56"/>
      <c r="E25" s="17"/>
      <c r="F25" s="15"/>
      <c r="G25" s="15"/>
      <c r="H25" s="17"/>
      <c r="I25" s="17"/>
      <c r="J25" s="17"/>
      <c r="K25" s="17"/>
      <c r="L25" s="17"/>
      <c r="M25" s="17" t="str">
        <f t="shared" si="0"/>
        <v/>
      </c>
      <c r="N25" s="15"/>
      <c r="O25" s="24" t="s">
        <v>756</v>
      </c>
      <c r="P25" s="24"/>
      <c r="Q25" s="376"/>
      <c r="R25" s="376">
        <v>1</v>
      </c>
      <c r="S25" s="376">
        <f t="shared" si="2"/>
        <v>0</v>
      </c>
      <c r="T25" s="376"/>
      <c r="U25" s="376"/>
      <c r="V25" s="376"/>
      <c r="W25" s="376">
        <f t="shared" si="3"/>
        <v>0</v>
      </c>
    </row>
    <row r="26" spans="1:23">
      <c r="A26" s="14" t="str">
        <f t="shared" si="1"/>
        <v/>
      </c>
      <c r="B26" s="15"/>
      <c r="C26" s="16"/>
      <c r="D26" s="56"/>
      <c r="E26" s="17"/>
      <c r="F26" s="15"/>
      <c r="G26" s="15"/>
      <c r="H26" s="17"/>
      <c r="I26" s="17"/>
      <c r="J26" s="17"/>
      <c r="K26" s="17"/>
      <c r="L26" s="17"/>
      <c r="M26" s="17" t="str">
        <f t="shared" si="0"/>
        <v/>
      </c>
      <c r="N26" s="15"/>
      <c r="O26" s="24" t="s">
        <v>757</v>
      </c>
      <c r="P26" s="24"/>
      <c r="Q26" s="376"/>
      <c r="R26" s="376">
        <v>1</v>
      </c>
      <c r="S26" s="376">
        <f t="shared" si="2"/>
        <v>0</v>
      </c>
      <c r="T26" s="376"/>
      <c r="U26" s="376"/>
      <c r="V26" s="376"/>
      <c r="W26" s="376">
        <f t="shared" si="3"/>
        <v>0</v>
      </c>
    </row>
    <row r="27" spans="1:23">
      <c r="A27" s="14" t="str">
        <f t="shared" si="1"/>
        <v/>
      </c>
      <c r="B27" s="15"/>
      <c r="C27" s="16"/>
      <c r="D27" s="56"/>
      <c r="E27" s="17"/>
      <c r="F27" s="15"/>
      <c r="G27" s="15"/>
      <c r="H27" s="17"/>
      <c r="I27" s="17"/>
      <c r="J27" s="17"/>
      <c r="K27" s="17"/>
      <c r="L27" s="17"/>
      <c r="M27" s="17" t="str">
        <f t="shared" si="0"/>
        <v/>
      </c>
      <c r="N27" s="15"/>
      <c r="O27" s="24" t="s">
        <v>758</v>
      </c>
      <c r="P27" s="24" t="str">
        <f t="array" ref="P27:P32">""</f>
        <v/>
      </c>
      <c r="Q27" s="376"/>
      <c r="R27" s="376">
        <v>1</v>
      </c>
      <c r="S27" s="376">
        <f t="shared" si="2"/>
        <v>0</v>
      </c>
      <c r="T27" s="376"/>
      <c r="U27" s="376"/>
      <c r="V27" s="376"/>
      <c r="W27" s="376">
        <f t="shared" si="3"/>
        <v>0</v>
      </c>
    </row>
    <row r="28" spans="1:23">
      <c r="A28" s="44" t="s">
        <v>687</v>
      </c>
      <c r="B28" s="15"/>
      <c r="C28" s="16"/>
      <c r="D28" s="56"/>
      <c r="E28" s="17"/>
      <c r="F28" s="15"/>
      <c r="G28" s="15"/>
      <c r="H28" s="17"/>
      <c r="I28" s="17">
        <f t="shared" ref="I28:L28" si="5">SUM(I7:I27)</f>
        <v>0</v>
      </c>
      <c r="J28" s="17">
        <f t="shared" si="5"/>
        <v>0</v>
      </c>
      <c r="K28" s="17">
        <f t="shared" si="5"/>
        <v>0</v>
      </c>
      <c r="L28" s="17">
        <f t="shared" si="5"/>
        <v>0</v>
      </c>
      <c r="M28" s="17"/>
      <c r="N28" s="15"/>
      <c r="O28" s="370"/>
      <c r="P28" s="370" t="str">
        <v/>
      </c>
      <c r="Q28" s="376"/>
      <c r="R28" s="376">
        <v>1</v>
      </c>
      <c r="S28" s="376">
        <f t="shared" si="2"/>
        <v>0</v>
      </c>
      <c r="T28" s="376"/>
      <c r="U28" s="376"/>
      <c r="V28" s="376"/>
      <c r="W28" s="376">
        <f t="shared" si="3"/>
        <v>0</v>
      </c>
    </row>
    <row r="29" spans="1:23">
      <c r="A29" s="44" t="s">
        <v>1070</v>
      </c>
      <c r="B29" s="15"/>
      <c r="C29" s="16"/>
      <c r="D29" s="56"/>
      <c r="E29" s="17"/>
      <c r="F29" s="15"/>
      <c r="G29" s="15"/>
      <c r="H29" s="17"/>
      <c r="I29" s="17">
        <f>K28</f>
        <v>0</v>
      </c>
      <c r="J29" s="17">
        <f>K28</f>
        <v>0</v>
      </c>
      <c r="K29" s="17"/>
      <c r="L29" s="17"/>
      <c r="M29" s="17"/>
      <c r="N29" s="15"/>
      <c r="O29" s="370"/>
      <c r="P29" s="370" t="str">
        <v/>
      </c>
      <c r="Q29" s="376"/>
      <c r="R29" s="376">
        <v>1</v>
      </c>
      <c r="S29" s="376">
        <f t="shared" si="2"/>
        <v>0</v>
      </c>
      <c r="T29" s="376"/>
      <c r="U29" s="376"/>
      <c r="V29" s="376"/>
      <c r="W29" s="376">
        <f t="shared" si="3"/>
        <v>0</v>
      </c>
    </row>
    <row r="30" customHeight="1" spans="1:18">
      <c r="A30" s="20" t="s">
        <v>689</v>
      </c>
      <c r="B30" s="20"/>
      <c r="C30" s="20"/>
      <c r="D30" s="20"/>
      <c r="E30" s="17"/>
      <c r="F30" s="20"/>
      <c r="G30" s="20"/>
      <c r="H30" s="17"/>
      <c r="I30" s="17">
        <f>I28-I29</f>
        <v>0</v>
      </c>
      <c r="J30" s="17">
        <f>J28-J29</f>
        <v>0</v>
      </c>
      <c r="K30" s="17"/>
      <c r="L30" s="17">
        <f>L28</f>
        <v>0</v>
      </c>
      <c r="M30" s="17" t="str">
        <f>IF(J30=0,"",(L30-J30)/J30*100)</f>
        <v/>
      </c>
      <c r="N30" s="21"/>
      <c r="O30" s="259"/>
      <c r="P30" s="259" t="str">
        <v/>
      </c>
      <c r="Q30" s="377" t="s">
        <v>1071</v>
      </c>
      <c r="R30" s="377"/>
    </row>
    <row r="31" customHeight="1" spans="1:17">
      <c r="A31" s="3" t="str">
        <f>基本信息输入表!$K$6&amp;"填表人："&amp;基本信息输入表!$M$49</f>
        <v>被评估单位填表人：</v>
      </c>
      <c r="L31" s="3" t="str">
        <f>"评估人员："&amp;基本信息输入表!$Q$49</f>
        <v>评估人员：</v>
      </c>
      <c r="P31" s="5" t="str">
        <v/>
      </c>
      <c r="Q31" s="3" t="s">
        <v>1072</v>
      </c>
    </row>
    <row r="32" customHeight="1" spans="1:17">
      <c r="A32" s="3" t="str">
        <f>"填表日期："&amp;YEAR(基本信息输入表!$O$49)&amp;"年"&amp;MONTH(基本信息输入表!$O$49)&amp;"月"&amp;DAY(基本信息输入表!$O$49)&amp;"日"</f>
        <v>填表日期：1900年1月0日</v>
      </c>
      <c r="P32" s="5" t="str">
        <v/>
      </c>
      <c r="Q32" s="3" t="s">
        <v>1073</v>
      </c>
    </row>
    <row r="33" customHeight="1" spans="17:17">
      <c r="Q33" s="3" t="s">
        <v>1074</v>
      </c>
    </row>
  </sheetData>
  <mergeCells count="28">
    <mergeCell ref="A2:N2"/>
    <mergeCell ref="A3:N3"/>
    <mergeCell ref="M4:N4"/>
    <mergeCell ref="M5:N5"/>
    <mergeCell ref="A28:B28"/>
    <mergeCell ref="A29:B29"/>
    <mergeCell ref="A30:B30"/>
    <mergeCell ref="A6:A7"/>
    <mergeCell ref="B6:B7"/>
    <mergeCell ref="C6:C7"/>
    <mergeCell ref="D6:D7"/>
    <mergeCell ref="E6:E7"/>
    <mergeCell ref="F6:F7"/>
    <mergeCell ref="G6:G7"/>
    <mergeCell ref="H6:H7"/>
    <mergeCell ref="I6:I7"/>
    <mergeCell ref="J6:J7"/>
    <mergeCell ref="K6:K7"/>
    <mergeCell ref="L6:L7"/>
    <mergeCell ref="M6:M7"/>
    <mergeCell ref="N6:N7"/>
    <mergeCell ref="Q6:Q7"/>
    <mergeCell ref="R6:R7"/>
    <mergeCell ref="S6:S7"/>
    <mergeCell ref="T6:T7"/>
    <mergeCell ref="U6:U7"/>
    <mergeCell ref="V6:V7"/>
    <mergeCell ref="W6:W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fitToHeight="0" orientation="landscape"/>
  <headerFooter scaleWithDoc="0">
    <oddFooter>&amp;C&amp;"宋体,常规"&amp;10第&amp;"Arial Narrow,常规"&amp;P&amp;"宋体,常规"页，共&amp;"Arial Narrow,常规"&amp;N&amp;"宋体,常规"页</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3"/>
  <sheetViews>
    <sheetView showGridLines="0" topLeftCell="A13" workbookViewId="0">
      <selection activeCell="I31" sqref="I31"/>
    </sheetView>
  </sheetViews>
  <sheetFormatPr defaultColWidth="9" defaultRowHeight="15.75" customHeight="1"/>
  <cols>
    <col min="1" max="1" width="4.2" style="3" customWidth="1"/>
    <col min="2" max="2" width="18" style="3" customWidth="1"/>
    <col min="3" max="4" width="8.5" style="3" customWidth="1"/>
    <col min="5" max="5" width="8" style="3" customWidth="1"/>
    <col min="6" max="6" width="8.7" style="3" customWidth="1"/>
    <col min="7" max="7" width="10.7" style="3" customWidth="1"/>
    <col min="8" max="8" width="13.5" style="3" hidden="1" customWidth="1" outlineLevel="1"/>
    <col min="9" max="9" width="8" style="3" customWidth="1" collapsed="1"/>
    <col min="10" max="10" width="15" style="3" customWidth="1"/>
    <col min="11" max="11" width="9.7" style="3" customWidth="1"/>
    <col min="12" max="12" width="7.7" style="3" customWidth="1"/>
    <col min="13" max="13" width="9.2" style="3" customWidth="1"/>
    <col min="14" max="14" width="9" style="4"/>
    <col min="15" max="15" width="9" style="5"/>
    <col min="16" max="16384" width="9" style="3"/>
  </cols>
  <sheetData>
    <row r="1" customHeight="1" spans="1:15">
      <c r="A1" s="6" t="s">
        <v>333</v>
      </c>
      <c r="N1" s="4" t="str">
        <f t="array" ref="N1:O1">"请勿删除此列"</f>
        <v>请勿删除此列</v>
      </c>
      <c r="O1" s="5" t="str">
        <v>请勿删除此列</v>
      </c>
    </row>
    <row r="2" s="1" customFormat="1" ht="30" customHeight="1" spans="1:15">
      <c r="A2" s="7" t="s">
        <v>1075</v>
      </c>
      <c r="B2" s="7"/>
      <c r="C2" s="7"/>
      <c r="D2" s="7"/>
      <c r="E2" s="7"/>
      <c r="F2" s="7"/>
      <c r="G2" s="7"/>
      <c r="H2" s="7"/>
      <c r="I2" s="7"/>
      <c r="J2" s="7"/>
      <c r="K2" s="7"/>
      <c r="L2" s="7"/>
      <c r="M2" s="7"/>
      <c r="N2" s="22"/>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2"/>
      <c r="G4" s="2"/>
      <c r="H4" s="2"/>
      <c r="I4" s="2"/>
      <c r="J4" s="2"/>
      <c r="K4" s="2"/>
      <c r="L4" s="8" t="s">
        <v>1076</v>
      </c>
      <c r="M4" s="8"/>
      <c r="O4" s="5" t="str">
        <f t="array" ref="O4:O8">""</f>
        <v/>
      </c>
    </row>
    <row r="5" customHeight="1" spans="1:15">
      <c r="A5" s="3" t="str">
        <f>基本信息输入表!K6&amp;"："&amp;基本信息输入表!M6</f>
        <v>被评估单位：中国石油集团工程技术研究院有限公司</v>
      </c>
      <c r="L5" s="49" t="str">
        <f>"金额单位："&amp;基本信息输入表!M10&amp;"元"</f>
        <v>金额单位：人民币元</v>
      </c>
      <c r="M5" s="49"/>
      <c r="O5" s="5" t="str">
        <v/>
      </c>
    </row>
    <row r="6" s="2" customFormat="1" customHeight="1" spans="1:15">
      <c r="A6" s="11" t="s">
        <v>137</v>
      </c>
      <c r="B6" s="11" t="s">
        <v>1077</v>
      </c>
      <c r="C6" s="11" t="s">
        <v>780</v>
      </c>
      <c r="D6" s="11" t="s">
        <v>1078</v>
      </c>
      <c r="E6" s="11" t="s">
        <v>1079</v>
      </c>
      <c r="F6" s="11" t="s">
        <v>1041</v>
      </c>
      <c r="G6" s="11" t="s">
        <v>1080</v>
      </c>
      <c r="H6" s="11" t="s">
        <v>656</v>
      </c>
      <c r="I6" s="54" t="s">
        <v>158</v>
      </c>
      <c r="J6" s="359" t="s">
        <v>1042</v>
      </c>
      <c r="K6" s="11" t="s">
        <v>159</v>
      </c>
      <c r="L6" s="11" t="s">
        <v>172</v>
      </c>
      <c r="M6" s="11" t="s">
        <v>142</v>
      </c>
      <c r="N6" s="4"/>
      <c r="O6" s="4" t="str">
        <v/>
      </c>
    </row>
    <row r="7" spans="1:15">
      <c r="A7" s="180"/>
      <c r="B7" s="20"/>
      <c r="C7" s="181"/>
      <c r="D7" s="20"/>
      <c r="E7" s="256"/>
      <c r="F7" s="20"/>
      <c r="G7" s="20"/>
      <c r="H7" s="20"/>
      <c r="I7" s="189"/>
      <c r="J7" s="360"/>
      <c r="K7" s="189"/>
      <c r="L7" s="191" t="str">
        <f t="shared" ref="L7:L30" si="0">IF(I7-J7=0,"",(K7-I7+J7)/(I7-J7)*100)</f>
        <v/>
      </c>
      <c r="M7" s="181"/>
      <c r="N7" s="24" t="s">
        <v>738</v>
      </c>
      <c r="O7" s="5" t="str">
        <v/>
      </c>
    </row>
    <row r="8" spans="1:15">
      <c r="A8" s="14" t="str">
        <f>IF(B8="","",ROW()-7)</f>
        <v/>
      </c>
      <c r="B8" s="15"/>
      <c r="C8" s="15"/>
      <c r="D8" s="15"/>
      <c r="E8" s="33"/>
      <c r="F8" s="17"/>
      <c r="G8" s="17"/>
      <c r="H8" s="17"/>
      <c r="I8" s="17"/>
      <c r="J8" s="17"/>
      <c r="K8" s="17"/>
      <c r="L8" s="17" t="str">
        <f t="shared" si="0"/>
        <v/>
      </c>
      <c r="M8" s="15"/>
      <c r="N8" s="24" t="s">
        <v>739</v>
      </c>
      <c r="O8" s="5" t="str">
        <v/>
      </c>
    </row>
    <row r="9" spans="1:14">
      <c r="A9" s="14" t="str">
        <f t="shared" ref="A9:A27" si="1">IF(B9="","",ROW()-7)</f>
        <v/>
      </c>
      <c r="B9" s="15"/>
      <c r="C9" s="15"/>
      <c r="D9" s="15"/>
      <c r="E9" s="33"/>
      <c r="F9" s="17"/>
      <c r="G9" s="17"/>
      <c r="H9" s="17"/>
      <c r="I9" s="17"/>
      <c r="J9" s="17"/>
      <c r="K9" s="17"/>
      <c r="L9" s="17" t="str">
        <f t="shared" si="0"/>
        <v/>
      </c>
      <c r="M9" s="15"/>
      <c r="N9" s="24" t="s">
        <v>740</v>
      </c>
    </row>
    <row r="10" spans="1:14">
      <c r="A10" s="14" t="str">
        <f t="shared" si="1"/>
        <v/>
      </c>
      <c r="B10" s="15"/>
      <c r="C10" s="15"/>
      <c r="D10" s="15"/>
      <c r="E10" s="33"/>
      <c r="F10" s="17"/>
      <c r="G10" s="17"/>
      <c r="H10" s="17"/>
      <c r="I10" s="17"/>
      <c r="J10" s="17"/>
      <c r="K10" s="17"/>
      <c r="L10" s="17" t="str">
        <f t="shared" si="0"/>
        <v/>
      </c>
      <c r="M10" s="15"/>
      <c r="N10" s="24" t="s">
        <v>741</v>
      </c>
    </row>
    <row r="11" spans="1:14">
      <c r="A11" s="14" t="str">
        <f t="shared" si="1"/>
        <v/>
      </c>
      <c r="B11" s="15"/>
      <c r="C11" s="15"/>
      <c r="D11" s="15"/>
      <c r="E11" s="33"/>
      <c r="F11" s="17"/>
      <c r="G11" s="17"/>
      <c r="H11" s="17"/>
      <c r="I11" s="17"/>
      <c r="J11" s="17"/>
      <c r="K11" s="17"/>
      <c r="L11" s="17" t="str">
        <f t="shared" si="0"/>
        <v/>
      </c>
      <c r="M11" s="15"/>
      <c r="N11" s="24" t="s">
        <v>742</v>
      </c>
    </row>
    <row r="12" spans="1:14">
      <c r="A12" s="14" t="str">
        <f t="shared" si="1"/>
        <v/>
      </c>
      <c r="B12" s="15"/>
      <c r="C12" s="15"/>
      <c r="D12" s="15"/>
      <c r="E12" s="33"/>
      <c r="F12" s="17"/>
      <c r="G12" s="17"/>
      <c r="H12" s="17"/>
      <c r="I12" s="17"/>
      <c r="J12" s="17"/>
      <c r="K12" s="17"/>
      <c r="L12" s="17" t="str">
        <f t="shared" si="0"/>
        <v/>
      </c>
      <c r="M12" s="15"/>
      <c r="N12" s="24" t="s">
        <v>743</v>
      </c>
    </row>
    <row r="13" spans="1:14">
      <c r="A13" s="14" t="str">
        <f t="shared" si="1"/>
        <v/>
      </c>
      <c r="B13" s="15"/>
      <c r="C13" s="15"/>
      <c r="D13" s="15"/>
      <c r="E13" s="33"/>
      <c r="F13" s="17"/>
      <c r="G13" s="17"/>
      <c r="H13" s="17"/>
      <c r="I13" s="17"/>
      <c r="J13" s="17"/>
      <c r="K13" s="17"/>
      <c r="L13" s="17" t="str">
        <f t="shared" si="0"/>
        <v/>
      </c>
      <c r="M13" s="15"/>
      <c r="N13" s="24" t="s">
        <v>744</v>
      </c>
    </row>
    <row r="14" spans="1:14">
      <c r="A14" s="14" t="str">
        <f t="shared" si="1"/>
        <v/>
      </c>
      <c r="B14" s="15"/>
      <c r="C14" s="15"/>
      <c r="D14" s="15"/>
      <c r="E14" s="33"/>
      <c r="F14" s="17"/>
      <c r="G14" s="17"/>
      <c r="H14" s="17"/>
      <c r="I14" s="17"/>
      <c r="J14" s="17"/>
      <c r="K14" s="17"/>
      <c r="L14" s="17" t="str">
        <f t="shared" si="0"/>
        <v/>
      </c>
      <c r="M14" s="15"/>
      <c r="N14" s="24" t="s">
        <v>745</v>
      </c>
    </row>
    <row r="15" spans="1:14">
      <c r="A15" s="14" t="str">
        <f t="shared" si="1"/>
        <v/>
      </c>
      <c r="B15" s="15"/>
      <c r="C15" s="15"/>
      <c r="D15" s="15"/>
      <c r="E15" s="33"/>
      <c r="F15" s="17"/>
      <c r="G15" s="17"/>
      <c r="H15" s="17"/>
      <c r="I15" s="17"/>
      <c r="J15" s="17"/>
      <c r="K15" s="17"/>
      <c r="L15" s="17" t="str">
        <f t="shared" si="0"/>
        <v/>
      </c>
      <c r="M15" s="15"/>
      <c r="N15" s="24" t="s">
        <v>746</v>
      </c>
    </row>
    <row r="16" spans="1:14">
      <c r="A16" s="14" t="str">
        <f t="shared" si="1"/>
        <v/>
      </c>
      <c r="B16" s="15"/>
      <c r="C16" s="15"/>
      <c r="D16" s="15"/>
      <c r="E16" s="33"/>
      <c r="F16" s="17"/>
      <c r="G16" s="17"/>
      <c r="H16" s="17"/>
      <c r="I16" s="17"/>
      <c r="J16" s="17"/>
      <c r="K16" s="17"/>
      <c r="L16" s="17" t="str">
        <f t="shared" si="0"/>
        <v/>
      </c>
      <c r="M16" s="15"/>
      <c r="N16" s="24" t="s">
        <v>747</v>
      </c>
    </row>
    <row r="17" spans="1:14">
      <c r="A17" s="14" t="str">
        <f t="shared" si="1"/>
        <v/>
      </c>
      <c r="B17" s="15"/>
      <c r="C17" s="15"/>
      <c r="D17" s="15"/>
      <c r="E17" s="33"/>
      <c r="F17" s="17"/>
      <c r="G17" s="17"/>
      <c r="H17" s="17"/>
      <c r="I17" s="17"/>
      <c r="J17" s="17"/>
      <c r="K17" s="17"/>
      <c r="L17" s="17" t="str">
        <f t="shared" si="0"/>
        <v/>
      </c>
      <c r="M17" s="15"/>
      <c r="N17" s="24" t="s">
        <v>748</v>
      </c>
    </row>
    <row r="18" spans="1:14">
      <c r="A18" s="14" t="str">
        <f t="shared" si="1"/>
        <v/>
      </c>
      <c r="B18" s="15"/>
      <c r="C18" s="15"/>
      <c r="D18" s="15"/>
      <c r="E18" s="33"/>
      <c r="F18" s="17"/>
      <c r="G18" s="17"/>
      <c r="H18" s="17"/>
      <c r="I18" s="17"/>
      <c r="J18" s="17"/>
      <c r="K18" s="17"/>
      <c r="L18" s="17" t="str">
        <f t="shared" si="0"/>
        <v/>
      </c>
      <c r="M18" s="15"/>
      <c r="N18" s="24" t="s">
        <v>749</v>
      </c>
    </row>
    <row r="19" spans="1:14">
      <c r="A19" s="14" t="str">
        <f t="shared" si="1"/>
        <v/>
      </c>
      <c r="B19" s="15"/>
      <c r="C19" s="15"/>
      <c r="D19" s="15"/>
      <c r="E19" s="33"/>
      <c r="F19" s="17"/>
      <c r="G19" s="17"/>
      <c r="H19" s="17"/>
      <c r="I19" s="17"/>
      <c r="J19" s="17"/>
      <c r="K19" s="17"/>
      <c r="L19" s="17" t="str">
        <f t="shared" si="0"/>
        <v/>
      </c>
      <c r="M19" s="15"/>
      <c r="N19" s="24" t="s">
        <v>750</v>
      </c>
    </row>
    <row r="20" spans="1:14">
      <c r="A20" s="14" t="str">
        <f t="shared" si="1"/>
        <v/>
      </c>
      <c r="B20" s="15"/>
      <c r="C20" s="15"/>
      <c r="D20" s="15"/>
      <c r="E20" s="33"/>
      <c r="F20" s="17"/>
      <c r="G20" s="17"/>
      <c r="H20" s="17"/>
      <c r="I20" s="17"/>
      <c r="J20" s="17"/>
      <c r="K20" s="17"/>
      <c r="L20" s="17" t="str">
        <f t="shared" si="0"/>
        <v/>
      </c>
      <c r="M20" s="15"/>
      <c r="N20" s="24" t="s">
        <v>751</v>
      </c>
    </row>
    <row r="21" spans="1:14">
      <c r="A21" s="14" t="str">
        <f t="shared" si="1"/>
        <v/>
      </c>
      <c r="B21" s="15"/>
      <c r="C21" s="15"/>
      <c r="D21" s="15"/>
      <c r="E21" s="33"/>
      <c r="F21" s="17"/>
      <c r="G21" s="17"/>
      <c r="H21" s="17"/>
      <c r="I21" s="17"/>
      <c r="J21" s="17"/>
      <c r="K21" s="17"/>
      <c r="L21" s="17" t="str">
        <f t="shared" si="0"/>
        <v/>
      </c>
      <c r="M21" s="15"/>
      <c r="N21" s="24" t="s">
        <v>752</v>
      </c>
    </row>
    <row r="22" spans="1:14">
      <c r="A22" s="14" t="str">
        <f t="shared" si="1"/>
        <v/>
      </c>
      <c r="B22" s="15"/>
      <c r="C22" s="15"/>
      <c r="D22" s="15"/>
      <c r="E22" s="33"/>
      <c r="F22" s="17"/>
      <c r="G22" s="17"/>
      <c r="H22" s="17"/>
      <c r="I22" s="17"/>
      <c r="J22" s="17"/>
      <c r="K22" s="17"/>
      <c r="L22" s="17" t="str">
        <f t="shared" si="0"/>
        <v/>
      </c>
      <c r="M22" s="15"/>
      <c r="N22" s="24" t="s">
        <v>753</v>
      </c>
    </row>
    <row r="23" spans="1:14">
      <c r="A23" s="14" t="str">
        <f t="shared" si="1"/>
        <v/>
      </c>
      <c r="B23" s="15"/>
      <c r="C23" s="15"/>
      <c r="D23" s="15"/>
      <c r="E23" s="33"/>
      <c r="F23" s="17"/>
      <c r="G23" s="17"/>
      <c r="H23" s="17"/>
      <c r="I23" s="17"/>
      <c r="J23" s="17"/>
      <c r="K23" s="17"/>
      <c r="L23" s="17" t="str">
        <f t="shared" si="0"/>
        <v/>
      </c>
      <c r="M23" s="15"/>
      <c r="N23" s="24" t="s">
        <v>754</v>
      </c>
    </row>
    <row r="24" spans="1:14">
      <c r="A24" s="14" t="str">
        <f t="shared" si="1"/>
        <v/>
      </c>
      <c r="B24" s="15"/>
      <c r="C24" s="15"/>
      <c r="D24" s="15"/>
      <c r="E24" s="33"/>
      <c r="F24" s="17"/>
      <c r="G24" s="17"/>
      <c r="H24" s="17"/>
      <c r="I24" s="17"/>
      <c r="J24" s="17"/>
      <c r="K24" s="17"/>
      <c r="L24" s="17" t="str">
        <f t="shared" si="0"/>
        <v/>
      </c>
      <c r="M24" s="15"/>
      <c r="N24" s="24" t="s">
        <v>755</v>
      </c>
    </row>
    <row r="25" spans="1:14">
      <c r="A25" s="14" t="str">
        <f t="shared" si="1"/>
        <v/>
      </c>
      <c r="B25" s="15"/>
      <c r="C25" s="15"/>
      <c r="D25" s="15"/>
      <c r="E25" s="33"/>
      <c r="F25" s="17"/>
      <c r="G25" s="17"/>
      <c r="H25" s="17"/>
      <c r="I25" s="17"/>
      <c r="J25" s="17"/>
      <c r="K25" s="17"/>
      <c r="L25" s="17" t="str">
        <f t="shared" si="0"/>
        <v/>
      </c>
      <c r="M25" s="15"/>
      <c r="N25" s="24" t="s">
        <v>756</v>
      </c>
    </row>
    <row r="26" spans="1:14">
      <c r="A26" s="14" t="str">
        <f t="shared" si="1"/>
        <v/>
      </c>
      <c r="B26" s="15"/>
      <c r="C26" s="15"/>
      <c r="D26" s="15"/>
      <c r="E26" s="33"/>
      <c r="F26" s="17"/>
      <c r="G26" s="17"/>
      <c r="H26" s="17"/>
      <c r="I26" s="17"/>
      <c r="J26" s="17"/>
      <c r="K26" s="17"/>
      <c r="L26" s="17" t="str">
        <f t="shared" si="0"/>
        <v/>
      </c>
      <c r="M26" s="15"/>
      <c r="N26" s="24" t="s">
        <v>757</v>
      </c>
    </row>
    <row r="27" spans="1:15">
      <c r="A27" s="14" t="str">
        <f t="shared" si="1"/>
        <v/>
      </c>
      <c r="B27" s="15"/>
      <c r="C27" s="15"/>
      <c r="D27" s="15"/>
      <c r="E27" s="33"/>
      <c r="F27" s="17"/>
      <c r="G27" s="17"/>
      <c r="H27" s="17"/>
      <c r="I27" s="17"/>
      <c r="J27" s="17"/>
      <c r="K27" s="17"/>
      <c r="L27" s="17" t="str">
        <f t="shared" si="0"/>
        <v/>
      </c>
      <c r="M27" s="15"/>
      <c r="N27" s="24" t="s">
        <v>758</v>
      </c>
      <c r="O27" s="5" t="str">
        <f t="array" ref="O27:O32">""</f>
        <v/>
      </c>
    </row>
    <row r="28" spans="1:15">
      <c r="A28" s="56" t="s">
        <v>215</v>
      </c>
      <c r="B28" s="15"/>
      <c r="C28" s="15"/>
      <c r="D28" s="15"/>
      <c r="E28" s="33"/>
      <c r="F28" s="17"/>
      <c r="G28" s="17"/>
      <c r="H28" s="17">
        <f>SUM(H8:H27)</f>
        <v>0</v>
      </c>
      <c r="I28" s="17">
        <f>SUM(I8:I27)</f>
        <v>0</v>
      </c>
      <c r="J28" s="17">
        <f>SUM(J8:J27)</f>
        <v>0</v>
      </c>
      <c r="K28" s="17">
        <f>SUM(K8:K27)</f>
        <v>0</v>
      </c>
      <c r="L28" s="17" t="str">
        <f t="shared" si="0"/>
        <v/>
      </c>
      <c r="M28" s="15"/>
      <c r="O28" s="5" t="str">
        <v/>
      </c>
    </row>
    <row r="29" spans="1:15">
      <c r="A29" s="56" t="s">
        <v>1044</v>
      </c>
      <c r="B29" s="15"/>
      <c r="C29" s="15"/>
      <c r="D29" s="15"/>
      <c r="E29" s="33"/>
      <c r="F29" s="17"/>
      <c r="G29" s="17"/>
      <c r="H29" s="17">
        <f>J28</f>
        <v>0</v>
      </c>
      <c r="I29" s="17">
        <f>J28</f>
        <v>0</v>
      </c>
      <c r="J29" s="17"/>
      <c r="K29" s="17"/>
      <c r="L29" s="17" t="str">
        <f t="shared" si="0"/>
        <v/>
      </c>
      <c r="M29" s="15"/>
      <c r="O29" s="5" t="str">
        <v/>
      </c>
    </row>
    <row r="30" customHeight="1" spans="1:15">
      <c r="A30" s="18" t="s">
        <v>1081</v>
      </c>
      <c r="B30" s="19"/>
      <c r="C30" s="20"/>
      <c r="D30" s="20"/>
      <c r="E30" s="33"/>
      <c r="F30" s="17"/>
      <c r="G30" s="17"/>
      <c r="H30" s="17">
        <f>H28-H29</f>
        <v>0</v>
      </c>
      <c r="I30" s="17">
        <f>I28-I29</f>
        <v>0</v>
      </c>
      <c r="J30" s="17"/>
      <c r="K30" s="17">
        <f>K28</f>
        <v>0</v>
      </c>
      <c r="L30" s="17" t="str">
        <f t="shared" si="0"/>
        <v/>
      </c>
      <c r="M30" s="21"/>
      <c r="O30" s="5" t="str">
        <v/>
      </c>
    </row>
    <row r="31" customHeight="1" spans="1:15">
      <c r="A31" s="3" t="str">
        <f>基本信息输入表!$K$6&amp;"填表人："&amp;基本信息输入表!$M$50</f>
        <v>被评估单位填表人：</v>
      </c>
      <c r="K31" s="3" t="str">
        <f>"评估人员："&amp;基本信息输入表!$Q$50</f>
        <v>评估人员：</v>
      </c>
      <c r="O31" s="5" t="str">
        <v/>
      </c>
    </row>
    <row r="32" customHeight="1" spans="1:15">
      <c r="A32" s="3" t="str">
        <f>"填表日期："&amp;YEAR(基本信息输入表!$O$50)&amp;"年"&amp;MONTH(基本信息输入表!$O$50)&amp;"月"&amp;DAY(基本信息输入表!$O$50)&amp;"日"</f>
        <v>填表日期：1900年1月0日</v>
      </c>
      <c r="O32" s="5" t="str">
        <v/>
      </c>
    </row>
    <row r="33" customHeight="1" spans="13:13">
      <c r="M33" s="3" t="s">
        <v>1010</v>
      </c>
    </row>
  </sheetData>
  <mergeCells count="20">
    <mergeCell ref="A2:M2"/>
    <mergeCell ref="A3:M3"/>
    <mergeCell ref="L4:M4"/>
    <mergeCell ref="L5:M5"/>
    <mergeCell ref="A28:B28"/>
    <mergeCell ref="A29:B29"/>
    <mergeCell ref="A30:B30"/>
    <mergeCell ref="A6:A7"/>
    <mergeCell ref="B6:B7"/>
    <mergeCell ref="C6:C7"/>
    <mergeCell ref="D6:D7"/>
    <mergeCell ref="E6:E7"/>
    <mergeCell ref="F6:F7"/>
    <mergeCell ref="G6:G7"/>
    <mergeCell ref="H6:H7"/>
    <mergeCell ref="I6:I7"/>
    <mergeCell ref="J6:J7"/>
    <mergeCell ref="K6:K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3"/>
  <sheetViews>
    <sheetView showGridLines="0" topLeftCell="A13" workbookViewId="0">
      <selection activeCell="I31" sqref="I31"/>
    </sheetView>
  </sheetViews>
  <sheetFormatPr defaultColWidth="9" defaultRowHeight="15.75" customHeight="1"/>
  <cols>
    <col min="1" max="1" width="4.2" style="3" customWidth="1"/>
    <col min="2" max="2" width="18" style="3" customWidth="1"/>
    <col min="3" max="4" width="8.5" style="3" customWidth="1"/>
    <col min="5" max="5" width="8" style="3" customWidth="1"/>
    <col min="6" max="6" width="6.2" style="3" customWidth="1"/>
    <col min="7" max="7" width="9.2" style="3" customWidth="1"/>
    <col min="8" max="8" width="8" style="3" customWidth="1"/>
    <col min="9" max="9" width="8" style="3" hidden="1" customWidth="1" outlineLevel="1"/>
    <col min="10" max="10" width="8" style="3" customWidth="1" collapsed="1"/>
    <col min="11" max="11" width="15" style="3" customWidth="1"/>
    <col min="12" max="12" width="9.7" style="3" customWidth="1"/>
    <col min="13" max="13" width="7.7" style="3" customWidth="1"/>
    <col min="14" max="14" width="9.2" style="3" customWidth="1"/>
    <col min="15" max="15" width="9" style="4"/>
    <col min="16" max="16" width="9" style="5"/>
    <col min="17" max="16384" width="9" style="3"/>
  </cols>
  <sheetData>
    <row r="1" customHeight="1" spans="1:16">
      <c r="A1" s="6" t="s">
        <v>333</v>
      </c>
      <c r="O1" s="4" t="str">
        <f t="array" ref="O1:P1">"请勿删除此列"</f>
        <v>请勿删除此列</v>
      </c>
      <c r="P1" s="5" t="str">
        <v>请勿删除此列</v>
      </c>
    </row>
    <row r="2" s="1" customFormat="1" ht="30" customHeight="1" spans="1:16">
      <c r="A2" s="7" t="s">
        <v>1082</v>
      </c>
      <c r="B2" s="7"/>
      <c r="C2" s="7"/>
      <c r="D2" s="7"/>
      <c r="E2" s="7"/>
      <c r="F2" s="7"/>
      <c r="G2" s="7"/>
      <c r="H2" s="7"/>
      <c r="I2" s="7"/>
      <c r="J2" s="7"/>
      <c r="K2" s="7"/>
      <c r="L2" s="7"/>
      <c r="M2" s="7"/>
      <c r="N2" s="7"/>
      <c r="O2" s="22"/>
      <c r="P2" s="23"/>
    </row>
    <row r="3" customHeight="1" spans="1:14">
      <c r="A3" s="2" t="str">
        <f>"评估基准日："&amp;TEXT(基本信息输入表!M7,"yyyy年mm月dd日")</f>
        <v>评估基准日：2026年01月15日</v>
      </c>
      <c r="B3" s="2"/>
      <c r="C3" s="2"/>
      <c r="D3" s="2"/>
      <c r="E3" s="2"/>
      <c r="F3" s="2"/>
      <c r="G3" s="2"/>
      <c r="H3" s="2"/>
      <c r="I3" s="2"/>
      <c r="J3" s="2"/>
      <c r="K3" s="2"/>
      <c r="L3" s="2"/>
      <c r="M3" s="2"/>
      <c r="N3" s="2"/>
    </row>
    <row r="4" ht="14.25" customHeight="1" spans="1:16">
      <c r="A4" s="2"/>
      <c r="B4" s="2"/>
      <c r="C4" s="2"/>
      <c r="D4" s="2"/>
      <c r="E4" s="2"/>
      <c r="F4" s="2"/>
      <c r="G4" s="2"/>
      <c r="H4" s="2"/>
      <c r="I4" s="2"/>
      <c r="J4" s="2"/>
      <c r="K4" s="2"/>
      <c r="L4" s="2"/>
      <c r="M4" s="8" t="s">
        <v>1083</v>
      </c>
      <c r="N4" s="8"/>
      <c r="P4" s="5" t="str">
        <f t="array" ref="P4:P8">""</f>
        <v/>
      </c>
    </row>
    <row r="5" customHeight="1" spans="1:16">
      <c r="A5" s="3" t="str">
        <f>基本信息输入表!K6&amp;"："&amp;基本信息输入表!M6</f>
        <v>被评估单位：中国石油集团工程技术研究院有限公司</v>
      </c>
      <c r="M5" s="49" t="str">
        <f>"金额单位："&amp;基本信息输入表!M10&amp;"元"</f>
        <v>金额单位：人民币元</v>
      </c>
      <c r="N5" s="49"/>
      <c r="P5" s="5" t="str">
        <v/>
      </c>
    </row>
    <row r="6" s="2" customFormat="1" customHeight="1" spans="1:16">
      <c r="A6" s="11" t="s">
        <v>137</v>
      </c>
      <c r="B6" s="11" t="s">
        <v>777</v>
      </c>
      <c r="C6" s="11" t="s">
        <v>1084</v>
      </c>
      <c r="D6" s="11" t="s">
        <v>1085</v>
      </c>
      <c r="E6" s="11" t="s">
        <v>780</v>
      </c>
      <c r="F6" s="11" t="s">
        <v>1079</v>
      </c>
      <c r="G6" s="11" t="s">
        <v>1086</v>
      </c>
      <c r="H6" s="11" t="s">
        <v>113</v>
      </c>
      <c r="I6" s="11" t="s">
        <v>656</v>
      </c>
      <c r="J6" s="54" t="s">
        <v>158</v>
      </c>
      <c r="K6" s="359" t="s">
        <v>1042</v>
      </c>
      <c r="L6" s="11" t="s">
        <v>159</v>
      </c>
      <c r="M6" s="11" t="s">
        <v>172</v>
      </c>
      <c r="N6" s="11" t="s">
        <v>142</v>
      </c>
      <c r="O6" s="4"/>
      <c r="P6" s="4" t="str">
        <v/>
      </c>
    </row>
    <row r="7" spans="1:16">
      <c r="A7" s="180"/>
      <c r="B7" s="181"/>
      <c r="C7" s="181"/>
      <c r="D7" s="20"/>
      <c r="E7" s="256"/>
      <c r="F7" s="256"/>
      <c r="G7" s="180"/>
      <c r="H7" s="189"/>
      <c r="I7" s="20"/>
      <c r="J7" s="189"/>
      <c r="K7" s="360"/>
      <c r="L7" s="189"/>
      <c r="M7" s="191" t="str">
        <f t="shared" ref="M7:M30" si="0">IF(J7-K7=0,"",(L7-J7+K7)/(J7-K7)*100)</f>
        <v/>
      </c>
      <c r="N7" s="181"/>
      <c r="O7" s="24" t="s">
        <v>738</v>
      </c>
      <c r="P7" s="5" t="str">
        <v/>
      </c>
    </row>
    <row r="8" spans="1:16">
      <c r="A8" s="14" t="str">
        <f>IF(B8="","",ROW()-7)</f>
        <v/>
      </c>
      <c r="B8" s="15"/>
      <c r="C8" s="15"/>
      <c r="D8" s="15"/>
      <c r="E8" s="16"/>
      <c r="F8" s="17"/>
      <c r="G8" s="17"/>
      <c r="H8" s="17"/>
      <c r="I8" s="17"/>
      <c r="J8" s="17"/>
      <c r="K8" s="17"/>
      <c r="L8" s="17"/>
      <c r="M8" s="17" t="str">
        <f t="shared" si="0"/>
        <v/>
      </c>
      <c r="N8" s="15"/>
      <c r="O8" s="24" t="s">
        <v>739</v>
      </c>
      <c r="P8" s="5" t="str">
        <v/>
      </c>
    </row>
    <row r="9" spans="1:15">
      <c r="A9" s="14" t="str">
        <f t="shared" ref="A9:A27" si="1">IF(B9="","",ROW()-7)</f>
        <v/>
      </c>
      <c r="B9" s="15"/>
      <c r="C9" s="15"/>
      <c r="D9" s="15"/>
      <c r="E9" s="16"/>
      <c r="F9" s="17"/>
      <c r="G9" s="17"/>
      <c r="H9" s="17"/>
      <c r="I9" s="17"/>
      <c r="J9" s="17"/>
      <c r="K9" s="17"/>
      <c r="L9" s="17"/>
      <c r="M9" s="17" t="str">
        <f t="shared" si="0"/>
        <v/>
      </c>
      <c r="N9" s="15"/>
      <c r="O9" s="24" t="s">
        <v>740</v>
      </c>
    </row>
    <row r="10" spans="1:15">
      <c r="A10" s="14" t="str">
        <f t="shared" si="1"/>
        <v/>
      </c>
      <c r="B10" s="15"/>
      <c r="C10" s="15"/>
      <c r="D10" s="15"/>
      <c r="E10" s="16"/>
      <c r="F10" s="17"/>
      <c r="G10" s="17"/>
      <c r="H10" s="17"/>
      <c r="I10" s="17"/>
      <c r="J10" s="17"/>
      <c r="K10" s="17"/>
      <c r="L10" s="17"/>
      <c r="M10" s="17" t="str">
        <f t="shared" si="0"/>
        <v/>
      </c>
      <c r="N10" s="15"/>
      <c r="O10" s="24" t="s">
        <v>741</v>
      </c>
    </row>
    <row r="11" spans="1:15">
      <c r="A11" s="14" t="str">
        <f t="shared" si="1"/>
        <v/>
      </c>
      <c r="B11" s="15"/>
      <c r="C11" s="15"/>
      <c r="D11" s="15"/>
      <c r="E11" s="16"/>
      <c r="F11" s="17"/>
      <c r="G11" s="17"/>
      <c r="H11" s="17"/>
      <c r="I11" s="17"/>
      <c r="J11" s="17"/>
      <c r="K11" s="17"/>
      <c r="L11" s="17"/>
      <c r="M11" s="17" t="str">
        <f t="shared" si="0"/>
        <v/>
      </c>
      <c r="N11" s="15"/>
      <c r="O11" s="24" t="s">
        <v>742</v>
      </c>
    </row>
    <row r="12" spans="1:15">
      <c r="A12" s="14" t="str">
        <f t="shared" si="1"/>
        <v/>
      </c>
      <c r="B12" s="15"/>
      <c r="C12" s="15"/>
      <c r="D12" s="15"/>
      <c r="E12" s="16"/>
      <c r="F12" s="17"/>
      <c r="G12" s="17"/>
      <c r="H12" s="17"/>
      <c r="I12" s="17"/>
      <c r="J12" s="17"/>
      <c r="K12" s="17"/>
      <c r="L12" s="17"/>
      <c r="M12" s="17" t="str">
        <f t="shared" si="0"/>
        <v/>
      </c>
      <c r="N12" s="15"/>
      <c r="O12" s="24" t="s">
        <v>743</v>
      </c>
    </row>
    <row r="13" spans="1:15">
      <c r="A13" s="14" t="str">
        <f t="shared" si="1"/>
        <v/>
      </c>
      <c r="B13" s="15"/>
      <c r="C13" s="15"/>
      <c r="D13" s="15"/>
      <c r="E13" s="16"/>
      <c r="F13" s="17"/>
      <c r="G13" s="17"/>
      <c r="H13" s="17"/>
      <c r="I13" s="17"/>
      <c r="J13" s="17"/>
      <c r="K13" s="17"/>
      <c r="L13" s="17"/>
      <c r="M13" s="17" t="str">
        <f t="shared" si="0"/>
        <v/>
      </c>
      <c r="N13" s="15"/>
      <c r="O13" s="24" t="s">
        <v>744</v>
      </c>
    </row>
    <row r="14" spans="1:15">
      <c r="A14" s="14" t="str">
        <f t="shared" si="1"/>
        <v/>
      </c>
      <c r="B14" s="15"/>
      <c r="C14" s="15"/>
      <c r="D14" s="15"/>
      <c r="E14" s="16"/>
      <c r="F14" s="17"/>
      <c r="G14" s="17"/>
      <c r="H14" s="17"/>
      <c r="I14" s="17"/>
      <c r="J14" s="17"/>
      <c r="K14" s="17"/>
      <c r="L14" s="17"/>
      <c r="M14" s="17" t="str">
        <f t="shared" si="0"/>
        <v/>
      </c>
      <c r="N14" s="15"/>
      <c r="O14" s="24" t="s">
        <v>745</v>
      </c>
    </row>
    <row r="15" spans="1:15">
      <c r="A15" s="14" t="str">
        <f t="shared" si="1"/>
        <v/>
      </c>
      <c r="B15" s="15"/>
      <c r="C15" s="15"/>
      <c r="D15" s="15"/>
      <c r="E15" s="16"/>
      <c r="F15" s="17"/>
      <c r="G15" s="17"/>
      <c r="H15" s="17"/>
      <c r="I15" s="17"/>
      <c r="J15" s="17"/>
      <c r="K15" s="17"/>
      <c r="L15" s="17"/>
      <c r="M15" s="17" t="str">
        <f t="shared" si="0"/>
        <v/>
      </c>
      <c r="N15" s="15"/>
      <c r="O15" s="24" t="s">
        <v>746</v>
      </c>
    </row>
    <row r="16" spans="1:15">
      <c r="A16" s="14" t="str">
        <f t="shared" si="1"/>
        <v/>
      </c>
      <c r="B16" s="15"/>
      <c r="C16" s="15"/>
      <c r="D16" s="15"/>
      <c r="E16" s="16"/>
      <c r="F16" s="17"/>
      <c r="G16" s="17"/>
      <c r="H16" s="17"/>
      <c r="I16" s="17"/>
      <c r="J16" s="17"/>
      <c r="K16" s="17"/>
      <c r="L16" s="17"/>
      <c r="M16" s="17" t="str">
        <f t="shared" si="0"/>
        <v/>
      </c>
      <c r="N16" s="15"/>
      <c r="O16" s="24" t="s">
        <v>747</v>
      </c>
    </row>
    <row r="17" spans="1:15">
      <c r="A17" s="14" t="str">
        <f t="shared" si="1"/>
        <v/>
      </c>
      <c r="B17" s="15"/>
      <c r="C17" s="15"/>
      <c r="D17" s="15"/>
      <c r="E17" s="16"/>
      <c r="F17" s="17"/>
      <c r="G17" s="17"/>
      <c r="H17" s="17"/>
      <c r="I17" s="17"/>
      <c r="J17" s="17"/>
      <c r="K17" s="17"/>
      <c r="L17" s="17"/>
      <c r="M17" s="17" t="str">
        <f t="shared" si="0"/>
        <v/>
      </c>
      <c r="N17" s="15"/>
      <c r="O17" s="24" t="s">
        <v>748</v>
      </c>
    </row>
    <row r="18" spans="1:15">
      <c r="A18" s="14" t="str">
        <f t="shared" si="1"/>
        <v/>
      </c>
      <c r="B18" s="15"/>
      <c r="C18" s="15"/>
      <c r="D18" s="15"/>
      <c r="E18" s="16"/>
      <c r="F18" s="17"/>
      <c r="G18" s="17"/>
      <c r="H18" s="17"/>
      <c r="I18" s="17"/>
      <c r="J18" s="17"/>
      <c r="K18" s="17"/>
      <c r="L18" s="17"/>
      <c r="M18" s="17" t="str">
        <f t="shared" si="0"/>
        <v/>
      </c>
      <c r="N18" s="15"/>
      <c r="O18" s="24" t="s">
        <v>749</v>
      </c>
    </row>
    <row r="19" spans="1:15">
      <c r="A19" s="14" t="str">
        <f t="shared" si="1"/>
        <v/>
      </c>
      <c r="B19" s="15"/>
      <c r="C19" s="15"/>
      <c r="D19" s="15"/>
      <c r="E19" s="16"/>
      <c r="F19" s="17"/>
      <c r="G19" s="17"/>
      <c r="H19" s="17"/>
      <c r="I19" s="17"/>
      <c r="J19" s="17"/>
      <c r="K19" s="17"/>
      <c r="L19" s="17"/>
      <c r="M19" s="17" t="str">
        <f t="shared" si="0"/>
        <v/>
      </c>
      <c r="N19" s="15"/>
      <c r="O19" s="24" t="s">
        <v>750</v>
      </c>
    </row>
    <row r="20" spans="1:15">
      <c r="A20" s="14" t="str">
        <f t="shared" si="1"/>
        <v/>
      </c>
      <c r="B20" s="15"/>
      <c r="C20" s="15"/>
      <c r="D20" s="15"/>
      <c r="E20" s="16"/>
      <c r="F20" s="17"/>
      <c r="G20" s="17"/>
      <c r="H20" s="17"/>
      <c r="I20" s="17"/>
      <c r="J20" s="17"/>
      <c r="K20" s="17"/>
      <c r="L20" s="17"/>
      <c r="M20" s="17" t="str">
        <f t="shared" si="0"/>
        <v/>
      </c>
      <c r="N20" s="15"/>
      <c r="O20" s="24" t="s">
        <v>751</v>
      </c>
    </row>
    <row r="21" spans="1:15">
      <c r="A21" s="14" t="str">
        <f t="shared" si="1"/>
        <v/>
      </c>
      <c r="B21" s="15"/>
      <c r="C21" s="15"/>
      <c r="D21" s="15"/>
      <c r="E21" s="16"/>
      <c r="F21" s="17"/>
      <c r="G21" s="17"/>
      <c r="H21" s="17"/>
      <c r="I21" s="17"/>
      <c r="J21" s="17"/>
      <c r="K21" s="17"/>
      <c r="L21" s="17"/>
      <c r="M21" s="17" t="str">
        <f t="shared" si="0"/>
        <v/>
      </c>
      <c r="N21" s="15"/>
      <c r="O21" s="24" t="s">
        <v>752</v>
      </c>
    </row>
    <row r="22" spans="1:15">
      <c r="A22" s="14" t="str">
        <f t="shared" si="1"/>
        <v/>
      </c>
      <c r="B22" s="15"/>
      <c r="C22" s="15"/>
      <c r="D22" s="15"/>
      <c r="E22" s="16"/>
      <c r="F22" s="17"/>
      <c r="G22" s="17"/>
      <c r="H22" s="17"/>
      <c r="I22" s="17"/>
      <c r="J22" s="17"/>
      <c r="K22" s="17"/>
      <c r="L22" s="17"/>
      <c r="M22" s="17" t="str">
        <f t="shared" si="0"/>
        <v/>
      </c>
      <c r="N22" s="15"/>
      <c r="O22" s="24" t="s">
        <v>753</v>
      </c>
    </row>
    <row r="23" spans="1:15">
      <c r="A23" s="14" t="str">
        <f t="shared" si="1"/>
        <v/>
      </c>
      <c r="B23" s="15"/>
      <c r="C23" s="15"/>
      <c r="D23" s="15"/>
      <c r="E23" s="16"/>
      <c r="F23" s="17"/>
      <c r="G23" s="17"/>
      <c r="H23" s="17"/>
      <c r="I23" s="17"/>
      <c r="J23" s="17"/>
      <c r="K23" s="17"/>
      <c r="L23" s="17"/>
      <c r="M23" s="17" t="str">
        <f t="shared" si="0"/>
        <v/>
      </c>
      <c r="N23" s="15"/>
      <c r="O23" s="24" t="s">
        <v>754</v>
      </c>
    </row>
    <row r="24" spans="1:15">
      <c r="A24" s="14" t="str">
        <f t="shared" si="1"/>
        <v/>
      </c>
      <c r="B24" s="15"/>
      <c r="C24" s="15"/>
      <c r="D24" s="15"/>
      <c r="E24" s="16"/>
      <c r="F24" s="17"/>
      <c r="G24" s="17"/>
      <c r="H24" s="17"/>
      <c r="I24" s="17"/>
      <c r="J24" s="17"/>
      <c r="K24" s="17"/>
      <c r="L24" s="17"/>
      <c r="M24" s="17" t="str">
        <f t="shared" si="0"/>
        <v/>
      </c>
      <c r="N24" s="15"/>
      <c r="O24" s="24" t="s">
        <v>755</v>
      </c>
    </row>
    <row r="25" spans="1:15">
      <c r="A25" s="14" t="str">
        <f t="shared" si="1"/>
        <v/>
      </c>
      <c r="B25" s="15"/>
      <c r="C25" s="15"/>
      <c r="D25" s="15"/>
      <c r="E25" s="16"/>
      <c r="F25" s="17"/>
      <c r="G25" s="17"/>
      <c r="H25" s="17"/>
      <c r="I25" s="17"/>
      <c r="J25" s="17"/>
      <c r="K25" s="17"/>
      <c r="L25" s="17"/>
      <c r="M25" s="17" t="str">
        <f t="shared" si="0"/>
        <v/>
      </c>
      <c r="N25" s="15"/>
      <c r="O25" s="24" t="s">
        <v>756</v>
      </c>
    </row>
    <row r="26" spans="1:15">
      <c r="A26" s="14" t="str">
        <f t="shared" si="1"/>
        <v/>
      </c>
      <c r="B26" s="15"/>
      <c r="C26" s="15"/>
      <c r="D26" s="15"/>
      <c r="E26" s="16"/>
      <c r="F26" s="17"/>
      <c r="G26" s="17"/>
      <c r="H26" s="17"/>
      <c r="I26" s="17"/>
      <c r="J26" s="17"/>
      <c r="K26" s="17"/>
      <c r="L26" s="17"/>
      <c r="M26" s="17" t="str">
        <f t="shared" si="0"/>
        <v/>
      </c>
      <c r="N26" s="15"/>
      <c r="O26" s="24" t="s">
        <v>757</v>
      </c>
    </row>
    <row r="27" spans="1:16">
      <c r="A27" s="14" t="str">
        <f t="shared" si="1"/>
        <v/>
      </c>
      <c r="B27" s="15"/>
      <c r="C27" s="15"/>
      <c r="D27" s="15"/>
      <c r="E27" s="16"/>
      <c r="F27" s="17"/>
      <c r="G27" s="17"/>
      <c r="H27" s="17"/>
      <c r="I27" s="17"/>
      <c r="J27" s="17"/>
      <c r="K27" s="17"/>
      <c r="L27" s="17"/>
      <c r="M27" s="17" t="str">
        <f t="shared" si="0"/>
        <v/>
      </c>
      <c r="N27" s="15"/>
      <c r="O27" s="24" t="s">
        <v>758</v>
      </c>
      <c r="P27" s="5" t="str">
        <f t="array" ref="P27:P32">""</f>
        <v/>
      </c>
    </row>
    <row r="28" spans="1:16">
      <c r="A28" s="56" t="s">
        <v>215</v>
      </c>
      <c r="B28" s="15"/>
      <c r="C28" s="15"/>
      <c r="D28" s="15"/>
      <c r="E28" s="16"/>
      <c r="F28" s="17"/>
      <c r="G28" s="17"/>
      <c r="H28" s="17"/>
      <c r="I28" s="17">
        <f t="shared" ref="I28:L28" si="2">SUM(I7:I27)</f>
        <v>0</v>
      </c>
      <c r="J28" s="17">
        <f t="shared" si="2"/>
        <v>0</v>
      </c>
      <c r="K28" s="17">
        <f t="shared" si="2"/>
        <v>0</v>
      </c>
      <c r="L28" s="17">
        <f t="shared" si="2"/>
        <v>0</v>
      </c>
      <c r="M28" s="17" t="str">
        <f t="shared" si="0"/>
        <v/>
      </c>
      <c r="N28" s="15"/>
      <c r="P28" s="5" t="str">
        <v/>
      </c>
    </row>
    <row r="29" spans="1:16">
      <c r="A29" s="56" t="s">
        <v>1044</v>
      </c>
      <c r="B29" s="15"/>
      <c r="C29" s="15"/>
      <c r="D29" s="15"/>
      <c r="E29" s="16"/>
      <c r="F29" s="17"/>
      <c r="G29" s="17"/>
      <c r="H29" s="17"/>
      <c r="I29" s="17">
        <f>K28</f>
        <v>0</v>
      </c>
      <c r="J29" s="17">
        <f>K28</f>
        <v>0</v>
      </c>
      <c r="K29" s="17"/>
      <c r="L29" s="17"/>
      <c r="M29" s="17" t="str">
        <f t="shared" si="0"/>
        <v/>
      </c>
      <c r="N29" s="15"/>
      <c r="P29" s="5" t="str">
        <v/>
      </c>
    </row>
    <row r="30" customHeight="1" spans="1:16">
      <c r="A30" s="18" t="s">
        <v>1081</v>
      </c>
      <c r="B30" s="19"/>
      <c r="C30" s="20"/>
      <c r="D30" s="20"/>
      <c r="E30" s="20"/>
      <c r="F30" s="17"/>
      <c r="G30" s="17"/>
      <c r="H30" s="17"/>
      <c r="I30" s="17">
        <f>I28-I29</f>
        <v>0</v>
      </c>
      <c r="J30" s="17">
        <f>J28-J29</f>
        <v>0</v>
      </c>
      <c r="K30" s="17"/>
      <c r="L30" s="17">
        <f>L28</f>
        <v>0</v>
      </c>
      <c r="M30" s="17" t="str">
        <f t="shared" si="0"/>
        <v/>
      </c>
      <c r="N30" s="21"/>
      <c r="P30" s="5" t="str">
        <v/>
      </c>
    </row>
    <row r="31" customHeight="1" spans="1:16">
      <c r="A31" s="3" t="str">
        <f>基本信息输入表!$K$6&amp;"填表人："&amp;基本信息输入表!$M$51</f>
        <v>被评估单位填表人：</v>
      </c>
      <c r="L31" s="3" t="str">
        <f>"评估人员："&amp;基本信息输入表!$Q$51</f>
        <v>评估人员：</v>
      </c>
      <c r="P31" s="5" t="str">
        <v/>
      </c>
    </row>
    <row r="32" customHeight="1" spans="1:16">
      <c r="A32" s="3" t="str">
        <f>"填表日期："&amp;YEAR(基本信息输入表!$O$51)&amp;"年"&amp;MONTH(基本信息输入表!$O$51)&amp;"月"&amp;DAY(基本信息输入表!$O$51)&amp;"日"</f>
        <v>填表日期：1900年1月0日</v>
      </c>
      <c r="P32" s="5" t="str">
        <v/>
      </c>
    </row>
    <row r="33" customHeight="1" spans="14:14">
      <c r="N33" s="3" t="s">
        <v>1010</v>
      </c>
    </row>
  </sheetData>
  <mergeCells count="21">
    <mergeCell ref="A2:N2"/>
    <mergeCell ref="A3:N3"/>
    <mergeCell ref="M4:N4"/>
    <mergeCell ref="M5:N5"/>
    <mergeCell ref="A28:B28"/>
    <mergeCell ref="A29:B29"/>
    <mergeCell ref="A30:B30"/>
    <mergeCell ref="A6:A7"/>
    <mergeCell ref="B6:B7"/>
    <mergeCell ref="C6:C7"/>
    <mergeCell ref="D6:D7"/>
    <mergeCell ref="E6:E7"/>
    <mergeCell ref="F6:F7"/>
    <mergeCell ref="G6:G7"/>
    <mergeCell ref="H6:H7"/>
    <mergeCell ref="I6:I7"/>
    <mergeCell ref="J6:J7"/>
    <mergeCell ref="K6:K7"/>
    <mergeCell ref="L6:L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fitToHeight="0" orientation="landscape"/>
  <headerFooter scaleWithDoc="0">
    <oddFooter>&amp;C&amp;"宋体,常规"&amp;10第&amp;"Arial Narrow,常规"&amp;P&amp;"宋体,常规"页，共&amp;"Arial Narrow,常规"&amp;N&amp;"宋体,常规"页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索引目录">
    <pageSetUpPr fitToPage="1"/>
  </sheetPr>
  <dimension ref="A1:J70"/>
  <sheetViews>
    <sheetView showGridLines="0" zoomScale="145" zoomScaleNormal="145" workbookViewId="0">
      <selection activeCell="D74" sqref="D74"/>
    </sheetView>
  </sheetViews>
  <sheetFormatPr defaultColWidth="9" defaultRowHeight="12.75"/>
  <cols>
    <col min="1" max="1" width="1.5" style="713" customWidth="1"/>
    <col min="2" max="2" width="13.5" style="713" customWidth="1"/>
    <col min="3" max="3" width="15.7" style="713" customWidth="1"/>
    <col min="4" max="4" width="18.2" style="713" customWidth="1"/>
    <col min="5" max="5" width="17.2" style="713" customWidth="1"/>
    <col min="6" max="6" width="8.2" style="713" customWidth="1"/>
    <col min="7" max="7" width="4.7" style="713" customWidth="1"/>
    <col min="8" max="9" width="12.7" style="713" customWidth="1"/>
    <col min="10" max="16384" width="9" style="713"/>
  </cols>
  <sheetData>
    <row r="1" ht="37.5" customHeight="1" spans="1:10">
      <c r="A1" s="714" t="s">
        <v>272</v>
      </c>
      <c r="B1" s="714"/>
      <c r="C1" s="714"/>
      <c r="D1" s="714"/>
      <c r="E1" s="714"/>
      <c r="F1" s="714"/>
      <c r="G1" s="714"/>
      <c r="H1" s="714"/>
      <c r="I1" s="714"/>
      <c r="J1" s="714"/>
    </row>
    <row r="2" spans="1:10">
      <c r="A2" s="715"/>
      <c r="B2" s="716" t="s">
        <v>273</v>
      </c>
      <c r="C2" s="717"/>
      <c r="D2" s="717"/>
      <c r="E2" s="717"/>
      <c r="F2" s="717"/>
      <c r="G2" s="718"/>
      <c r="H2" s="717"/>
      <c r="I2" s="717"/>
      <c r="J2" s="738"/>
    </row>
    <row r="3" spans="1:10">
      <c r="A3" s="719"/>
      <c r="B3" s="720" t="s">
        <v>274</v>
      </c>
      <c r="C3" s="720"/>
      <c r="D3" s="721"/>
      <c r="E3" s="722"/>
      <c r="F3" s="722"/>
      <c r="G3" s="723"/>
      <c r="H3" s="722"/>
      <c r="I3" s="722"/>
      <c r="J3" s="739"/>
    </row>
    <row r="4" spans="1:10">
      <c r="A4" s="724"/>
      <c r="B4" s="725" t="s">
        <v>275</v>
      </c>
      <c r="C4" s="725" t="s">
        <v>276</v>
      </c>
      <c r="D4" s="726" t="s">
        <v>277</v>
      </c>
      <c r="E4" s="727" t="s">
        <v>278</v>
      </c>
      <c r="F4" s="728"/>
      <c r="G4" s="728"/>
      <c r="H4" s="729"/>
      <c r="I4" s="729"/>
      <c r="J4" s="740"/>
    </row>
    <row r="5" spans="1:10">
      <c r="A5" s="730"/>
      <c r="B5" s="729"/>
      <c r="C5" s="729"/>
      <c r="D5" s="729"/>
      <c r="E5" s="729"/>
      <c r="F5" s="729"/>
      <c r="G5" s="729"/>
      <c r="H5" s="729"/>
      <c r="I5" s="729"/>
      <c r="J5" s="740"/>
    </row>
    <row r="6" hidden="1" spans="1:10">
      <c r="A6" s="730"/>
      <c r="B6" s="721"/>
      <c r="C6" s="727" t="s">
        <v>279</v>
      </c>
      <c r="D6" s="727" t="s">
        <v>280</v>
      </c>
      <c r="E6" s="727" t="s">
        <v>152</v>
      </c>
      <c r="F6" s="727"/>
      <c r="G6" s="727" t="s">
        <v>281</v>
      </c>
      <c r="H6" s="727"/>
      <c r="I6" s="727" t="s">
        <v>282</v>
      </c>
      <c r="J6" s="740"/>
    </row>
    <row r="7" hidden="1" spans="1:10">
      <c r="A7" s="730"/>
      <c r="B7" s="729"/>
      <c r="C7" s="729"/>
      <c r="D7" s="729"/>
      <c r="E7" s="727" t="s">
        <v>153</v>
      </c>
      <c r="F7" s="727"/>
      <c r="G7" s="727"/>
      <c r="H7" s="727"/>
      <c r="I7" s="727" t="s">
        <v>283</v>
      </c>
      <c r="J7" s="741"/>
    </row>
    <row r="8" hidden="1" spans="1:10">
      <c r="A8" s="730"/>
      <c r="B8" s="729"/>
      <c r="C8" s="729"/>
      <c r="D8" s="729"/>
      <c r="E8" s="727" t="s">
        <v>154</v>
      </c>
      <c r="F8" s="727"/>
      <c r="G8" s="727"/>
      <c r="H8" s="727"/>
      <c r="I8" s="727" t="s">
        <v>284</v>
      </c>
      <c r="J8" s="741"/>
    </row>
    <row r="9" hidden="1" spans="1:10">
      <c r="A9" s="730"/>
      <c r="B9" s="729"/>
      <c r="C9" s="729"/>
      <c r="D9" s="727" t="s">
        <v>285</v>
      </c>
      <c r="E9" s="727" t="s">
        <v>286</v>
      </c>
      <c r="F9" s="727"/>
      <c r="G9" s="727"/>
      <c r="H9" s="727"/>
      <c r="I9" s="727" t="s">
        <v>287</v>
      </c>
      <c r="J9" s="741"/>
    </row>
    <row r="10" hidden="1" spans="1:10">
      <c r="A10" s="730"/>
      <c r="B10" s="729"/>
      <c r="C10" s="729"/>
      <c r="D10" s="721"/>
      <c r="E10" s="727" t="s">
        <v>288</v>
      </c>
      <c r="F10" s="727"/>
      <c r="G10" s="727"/>
      <c r="H10" s="727"/>
      <c r="I10" s="727" t="s">
        <v>289</v>
      </c>
      <c r="J10" s="741"/>
    </row>
    <row r="11" hidden="1" spans="1:10">
      <c r="A11" s="730"/>
      <c r="B11" s="729"/>
      <c r="C11" s="729"/>
      <c r="D11" s="721"/>
      <c r="E11" s="727"/>
      <c r="F11" s="727"/>
      <c r="G11" s="727"/>
      <c r="H11" s="727"/>
      <c r="I11" s="727" t="s">
        <v>290</v>
      </c>
      <c r="J11" s="741"/>
    </row>
    <row r="12" hidden="1" spans="1:10">
      <c r="A12" s="730"/>
      <c r="B12" s="729"/>
      <c r="C12" s="729"/>
      <c r="D12" s="721"/>
      <c r="E12" s="727" t="s">
        <v>291</v>
      </c>
      <c r="F12" s="729"/>
      <c r="G12" s="727"/>
      <c r="H12" s="727"/>
      <c r="I12" s="727" t="s">
        <v>292</v>
      </c>
      <c r="J12" s="740"/>
    </row>
    <row r="13" hidden="1" spans="1:10">
      <c r="A13" s="730"/>
      <c r="B13" s="729"/>
      <c r="C13" s="729"/>
      <c r="D13" s="731" t="s">
        <v>293</v>
      </c>
      <c r="E13" s="727"/>
      <c r="F13" s="729"/>
      <c r="G13" s="727"/>
      <c r="H13" s="727"/>
      <c r="I13" s="727"/>
      <c r="J13" s="740"/>
    </row>
    <row r="14" hidden="1" spans="1:10">
      <c r="A14" s="730"/>
      <c r="B14" s="729"/>
      <c r="C14" s="729"/>
      <c r="D14" s="727" t="s">
        <v>294</v>
      </c>
      <c r="E14" s="721"/>
      <c r="F14" s="729"/>
      <c r="G14" s="727"/>
      <c r="H14" s="727"/>
      <c r="I14" s="727" t="s">
        <v>295</v>
      </c>
      <c r="J14" s="740"/>
    </row>
    <row r="15" hidden="1" spans="1:10">
      <c r="A15" s="730"/>
      <c r="B15" s="729"/>
      <c r="C15" s="729"/>
      <c r="D15" s="727" t="s">
        <v>296</v>
      </c>
      <c r="E15" s="721"/>
      <c r="F15" s="729"/>
      <c r="G15" s="727"/>
      <c r="H15" s="727"/>
      <c r="I15" s="727" t="s">
        <v>297</v>
      </c>
      <c r="J15" s="740"/>
    </row>
    <row r="16" hidden="1" spans="1:10">
      <c r="A16" s="730"/>
      <c r="B16" s="729"/>
      <c r="C16" s="729"/>
      <c r="D16" s="727" t="s">
        <v>298</v>
      </c>
      <c r="E16" s="721"/>
      <c r="F16" s="729"/>
      <c r="G16" s="727"/>
      <c r="H16" s="727"/>
      <c r="I16" s="727"/>
      <c r="J16" s="740"/>
    </row>
    <row r="17" hidden="1" spans="1:10">
      <c r="A17" s="730"/>
      <c r="B17" s="729"/>
      <c r="C17" s="729"/>
      <c r="D17" s="727" t="s">
        <v>299</v>
      </c>
      <c r="E17" s="721"/>
      <c r="F17" s="729"/>
      <c r="G17" s="727"/>
      <c r="H17" s="727"/>
      <c r="I17" s="727" t="s">
        <v>300</v>
      </c>
      <c r="J17" s="740"/>
    </row>
    <row r="18" hidden="1" spans="1:10">
      <c r="A18" s="730"/>
      <c r="B18" s="729"/>
      <c r="C18" s="729"/>
      <c r="D18" s="727"/>
      <c r="E18" s="721"/>
      <c r="F18" s="729"/>
      <c r="G18" s="727"/>
      <c r="H18" s="727"/>
      <c r="I18" s="727" t="s">
        <v>301</v>
      </c>
      <c r="J18" s="742"/>
    </row>
    <row r="19" hidden="1" spans="1:10">
      <c r="A19" s="730"/>
      <c r="B19" s="729"/>
      <c r="C19" s="729"/>
      <c r="D19" s="727"/>
      <c r="E19" s="721"/>
      <c r="F19" s="729"/>
      <c r="G19" s="727"/>
      <c r="H19" s="727"/>
      <c r="I19" s="727" t="s">
        <v>302</v>
      </c>
      <c r="J19" s="740"/>
    </row>
    <row r="20" hidden="1" spans="1:10">
      <c r="A20" s="730"/>
      <c r="B20" s="729"/>
      <c r="C20" s="729"/>
      <c r="D20" s="727" t="s">
        <v>101</v>
      </c>
      <c r="E20" s="721"/>
      <c r="F20" s="729"/>
      <c r="G20" s="727"/>
      <c r="H20" s="727"/>
      <c r="I20" s="727" t="s">
        <v>303</v>
      </c>
      <c r="J20" s="740"/>
    </row>
    <row r="21" hidden="1" spans="1:10">
      <c r="A21" s="730"/>
      <c r="B21" s="729"/>
      <c r="C21" s="729"/>
      <c r="D21" s="727" t="s">
        <v>83</v>
      </c>
      <c r="E21" s="727" t="s">
        <v>119</v>
      </c>
      <c r="F21" s="729"/>
      <c r="G21" s="727"/>
      <c r="H21" s="727"/>
      <c r="I21" s="727"/>
      <c r="J21" s="740"/>
    </row>
    <row r="22" hidden="1" spans="1:10">
      <c r="A22" s="730"/>
      <c r="B22" s="729"/>
      <c r="C22" s="729"/>
      <c r="D22" s="727"/>
      <c r="E22" s="727" t="s">
        <v>120</v>
      </c>
      <c r="F22" s="729"/>
      <c r="G22" s="727"/>
      <c r="H22" s="727"/>
      <c r="I22" s="727"/>
      <c r="J22" s="740"/>
    </row>
    <row r="23" hidden="1" spans="1:10">
      <c r="A23" s="730"/>
      <c r="B23" s="729"/>
      <c r="C23" s="729"/>
      <c r="D23" s="727"/>
      <c r="E23" s="727" t="s">
        <v>121</v>
      </c>
      <c r="F23" s="727"/>
      <c r="G23" s="727" t="s">
        <v>304</v>
      </c>
      <c r="H23" s="727"/>
      <c r="I23" s="727" t="s">
        <v>305</v>
      </c>
      <c r="J23" s="740"/>
    </row>
    <row r="24" hidden="1" spans="1:10">
      <c r="A24" s="730"/>
      <c r="B24" s="729"/>
      <c r="C24" s="729"/>
      <c r="D24" s="721"/>
      <c r="E24" s="727" t="s">
        <v>122</v>
      </c>
      <c r="F24" s="727"/>
      <c r="G24" s="727"/>
      <c r="H24" s="727"/>
      <c r="I24" s="727" t="s">
        <v>306</v>
      </c>
      <c r="J24" s="740"/>
    </row>
    <row r="25" hidden="1" spans="1:10">
      <c r="A25" s="730"/>
      <c r="B25" s="729"/>
      <c r="C25" s="729"/>
      <c r="D25" s="721"/>
      <c r="E25" s="727" t="s">
        <v>123</v>
      </c>
      <c r="F25" s="727"/>
      <c r="G25" s="727"/>
      <c r="H25" s="727"/>
      <c r="I25" s="727" t="s">
        <v>307</v>
      </c>
      <c r="J25" s="740"/>
    </row>
    <row r="26" hidden="1" spans="1:10">
      <c r="A26" s="730"/>
      <c r="B26" s="729"/>
      <c r="C26" s="729"/>
      <c r="D26" s="721"/>
      <c r="E26" s="727" t="s">
        <v>124</v>
      </c>
      <c r="F26" s="727"/>
      <c r="G26" s="727"/>
      <c r="H26" s="727"/>
      <c r="I26" s="727" t="s">
        <v>308</v>
      </c>
      <c r="J26" s="740"/>
    </row>
    <row r="27" hidden="1" spans="1:10">
      <c r="A27" s="730"/>
      <c r="B27" s="721"/>
      <c r="C27" s="721"/>
      <c r="D27" s="721"/>
      <c r="E27" s="727" t="s">
        <v>125</v>
      </c>
      <c r="F27" s="727"/>
      <c r="G27" s="727"/>
      <c r="H27" s="727"/>
      <c r="I27" s="727" t="s">
        <v>309</v>
      </c>
      <c r="J27" s="740"/>
    </row>
    <row r="28" hidden="1" spans="1:10">
      <c r="A28" s="730"/>
      <c r="B28" s="721"/>
      <c r="C28" s="721"/>
      <c r="D28" s="732" t="s">
        <v>102</v>
      </c>
      <c r="E28" s="727" t="s">
        <v>126</v>
      </c>
      <c r="F28" s="727"/>
      <c r="G28" s="727"/>
      <c r="H28" s="727"/>
      <c r="I28" s="727" t="s">
        <v>310</v>
      </c>
      <c r="J28" s="740"/>
    </row>
    <row r="29" hidden="1" spans="1:10">
      <c r="A29" s="730"/>
      <c r="B29" s="721"/>
      <c r="C29" s="721"/>
      <c r="D29" s="732" t="s">
        <v>311</v>
      </c>
      <c r="E29" s="727"/>
      <c r="F29" s="727"/>
      <c r="G29" s="727"/>
      <c r="H29" s="727"/>
      <c r="I29" s="727"/>
      <c r="J29" s="740"/>
    </row>
    <row r="30" hidden="1" spans="1:10">
      <c r="A30" s="730"/>
      <c r="B30" s="721"/>
      <c r="C30" s="721"/>
      <c r="D30" s="727" t="s">
        <v>312</v>
      </c>
      <c r="E30" s="733" t="s">
        <v>313</v>
      </c>
      <c r="F30" s="721"/>
      <c r="G30" s="727"/>
      <c r="H30" s="727"/>
      <c r="I30" s="727" t="s">
        <v>314</v>
      </c>
      <c r="J30" s="740"/>
    </row>
    <row r="31" hidden="1" spans="1:10">
      <c r="A31" s="730"/>
      <c r="B31" s="721"/>
      <c r="C31" s="721"/>
      <c r="D31" s="727" t="s">
        <v>315</v>
      </c>
      <c r="E31" s="733" t="s">
        <v>316</v>
      </c>
      <c r="F31" s="721"/>
      <c r="G31" s="729"/>
      <c r="H31" s="729"/>
      <c r="I31" s="729"/>
      <c r="J31" s="740"/>
    </row>
    <row r="32" hidden="1" spans="1:10">
      <c r="A32" s="730"/>
      <c r="B32" s="721"/>
      <c r="C32" s="721"/>
      <c r="D32" s="727"/>
      <c r="E32" s="733" t="s">
        <v>317</v>
      </c>
      <c r="F32" s="721"/>
      <c r="G32" s="729"/>
      <c r="H32" s="729"/>
      <c r="I32" s="729"/>
      <c r="J32" s="740"/>
    </row>
    <row r="33" hidden="1" spans="1:10">
      <c r="A33" s="730"/>
      <c r="B33" s="721"/>
      <c r="C33" s="721"/>
      <c r="D33" s="727"/>
      <c r="E33" s="734" t="s">
        <v>130</v>
      </c>
      <c r="F33" s="721"/>
      <c r="G33" s="729"/>
      <c r="H33" s="729"/>
      <c r="I33" s="729"/>
      <c r="J33" s="740"/>
    </row>
    <row r="34" hidden="1" spans="1:10">
      <c r="A34" s="730"/>
      <c r="B34" s="721"/>
      <c r="C34" s="721"/>
      <c r="D34" s="727"/>
      <c r="E34" s="735"/>
      <c r="F34" s="721"/>
      <c r="G34" s="729"/>
      <c r="H34" s="729"/>
      <c r="I34" s="729"/>
      <c r="J34" s="740"/>
    </row>
    <row r="35" hidden="1" spans="1:10">
      <c r="A35" s="730"/>
      <c r="B35" s="729"/>
      <c r="C35" s="736" t="s">
        <v>318</v>
      </c>
      <c r="D35" s="727" t="s">
        <v>319</v>
      </c>
      <c r="E35" s="727" t="s">
        <v>286</v>
      </c>
      <c r="F35" s="727"/>
      <c r="G35" s="729"/>
      <c r="H35" s="729"/>
      <c r="I35" s="729"/>
      <c r="J35" s="740"/>
    </row>
    <row r="36" hidden="1" spans="1:10">
      <c r="A36" s="730"/>
      <c r="B36" s="721"/>
      <c r="C36" s="721"/>
      <c r="D36" s="727"/>
      <c r="E36" s="727" t="s">
        <v>288</v>
      </c>
      <c r="F36" s="727"/>
      <c r="G36" s="729"/>
      <c r="H36" s="729"/>
      <c r="I36" s="729"/>
      <c r="J36" s="740"/>
    </row>
    <row r="37" hidden="1" spans="1:10">
      <c r="A37" s="730"/>
      <c r="B37" s="729"/>
      <c r="C37" s="721"/>
      <c r="D37" s="727"/>
      <c r="E37" s="727" t="s">
        <v>320</v>
      </c>
      <c r="F37" s="727"/>
      <c r="G37" s="729"/>
      <c r="H37" s="729"/>
      <c r="I37" s="729"/>
      <c r="J37" s="740"/>
    </row>
    <row r="38" hidden="1" spans="1:10">
      <c r="A38" s="730"/>
      <c r="B38" s="729"/>
      <c r="C38" s="729"/>
      <c r="D38" s="727" t="s">
        <v>321</v>
      </c>
      <c r="E38" s="727"/>
      <c r="F38" s="727"/>
      <c r="G38" s="729"/>
      <c r="H38" s="729"/>
      <c r="I38" s="729"/>
      <c r="J38" s="740"/>
    </row>
    <row r="39" ht="14.25" hidden="1" customHeight="1" spans="1:10">
      <c r="A39" s="730"/>
      <c r="B39" s="729"/>
      <c r="C39" s="729"/>
      <c r="D39" s="727" t="s">
        <v>221</v>
      </c>
      <c r="E39" s="727"/>
      <c r="F39" s="727"/>
      <c r="G39" s="729"/>
      <c r="H39" s="729"/>
      <c r="I39" s="729"/>
      <c r="J39" s="740"/>
    </row>
    <row r="40" ht="14.25" hidden="1" customHeight="1" spans="1:10">
      <c r="A40" s="730"/>
      <c r="B40" s="729"/>
      <c r="C40" s="729"/>
      <c r="D40" s="727" t="s">
        <v>103</v>
      </c>
      <c r="E40" s="727"/>
      <c r="F40" s="727"/>
      <c r="G40" s="729"/>
      <c r="H40" s="729"/>
      <c r="I40" s="729"/>
      <c r="J40" s="740"/>
    </row>
    <row r="41" ht="14.25" hidden="1" customHeight="1" spans="1:10">
      <c r="A41" s="730"/>
      <c r="B41" s="729"/>
      <c r="C41" s="729"/>
      <c r="D41" s="733" t="s">
        <v>322</v>
      </c>
      <c r="E41" s="946" t="s">
        <v>162</v>
      </c>
      <c r="F41" s="727"/>
      <c r="G41" s="729"/>
      <c r="H41" s="729"/>
      <c r="I41" s="729"/>
      <c r="J41" s="740"/>
    </row>
    <row r="42" ht="14.25" hidden="1" customHeight="1" spans="1:10">
      <c r="A42" s="730"/>
      <c r="B42" s="729"/>
      <c r="C42" s="729"/>
      <c r="D42" s="727"/>
      <c r="E42" s="946" t="s">
        <v>163</v>
      </c>
      <c r="F42" s="727"/>
      <c r="G42" s="729"/>
      <c r="H42" s="729"/>
      <c r="I42" s="729"/>
      <c r="J42" s="740"/>
    </row>
    <row r="43" ht="14.25" hidden="1" customHeight="1" spans="1:10">
      <c r="A43" s="730"/>
      <c r="B43" s="729"/>
      <c r="C43" s="729"/>
      <c r="D43" s="727"/>
      <c r="E43" s="946" t="s">
        <v>164</v>
      </c>
      <c r="F43" s="727"/>
      <c r="G43" s="729"/>
      <c r="H43" s="729"/>
      <c r="I43" s="729"/>
      <c r="J43" s="740"/>
    </row>
    <row r="44" ht="14.25" hidden="1" customHeight="1" spans="1:10">
      <c r="A44" s="730"/>
      <c r="B44" s="729"/>
      <c r="C44" s="729"/>
      <c r="D44" s="727"/>
      <c r="E44" s="946" t="s">
        <v>323</v>
      </c>
      <c r="F44" s="727"/>
      <c r="G44" s="729"/>
      <c r="H44" s="729"/>
      <c r="I44" s="729"/>
      <c r="J44" s="740"/>
    </row>
    <row r="45" ht="14.25" hidden="1" customHeight="1" spans="1:10">
      <c r="A45" s="730"/>
      <c r="B45" s="729"/>
      <c r="C45" s="729"/>
      <c r="D45" s="727"/>
      <c r="E45" s="727"/>
      <c r="F45" s="727"/>
      <c r="G45" s="729"/>
      <c r="H45" s="729"/>
      <c r="I45" s="729"/>
      <c r="J45" s="740"/>
    </row>
    <row r="46" ht="14.25" customHeight="1" spans="1:10">
      <c r="A46" s="730"/>
      <c r="B46" s="729"/>
      <c r="C46" s="729"/>
      <c r="D46" s="727"/>
      <c r="E46" s="727"/>
      <c r="F46" s="727"/>
      <c r="G46" s="729"/>
      <c r="H46" s="729"/>
      <c r="I46" s="729"/>
      <c r="J46" s="740"/>
    </row>
    <row r="47" spans="1:10">
      <c r="A47" s="730"/>
      <c r="B47" s="729"/>
      <c r="C47" s="727" t="s">
        <v>104</v>
      </c>
      <c r="D47" s="727" t="s">
        <v>104</v>
      </c>
      <c r="E47" s="727" t="s">
        <v>177</v>
      </c>
      <c r="F47" s="729"/>
      <c r="G47" s="729"/>
      <c r="H47" s="729"/>
      <c r="I47" s="729"/>
      <c r="J47" s="740"/>
    </row>
    <row r="48" spans="1:10">
      <c r="A48" s="730"/>
      <c r="B48" s="729"/>
      <c r="C48" s="721"/>
      <c r="D48" s="727"/>
      <c r="E48" s="727" t="s">
        <v>324</v>
      </c>
      <c r="F48" s="729"/>
      <c r="G48" s="729"/>
      <c r="H48" s="729"/>
      <c r="I48" s="729"/>
      <c r="J48" s="740"/>
    </row>
    <row r="49" spans="1:10">
      <c r="A49" s="730"/>
      <c r="B49" s="729"/>
      <c r="C49" s="721"/>
      <c r="D49" s="727"/>
      <c r="E49" s="727" t="s">
        <v>179</v>
      </c>
      <c r="F49" s="729"/>
      <c r="G49" s="729"/>
      <c r="H49" s="729"/>
      <c r="I49" s="729"/>
      <c r="J49" s="740"/>
    </row>
    <row r="50" spans="1:10">
      <c r="A50" s="730"/>
      <c r="B50" s="729"/>
      <c r="C50" s="721"/>
      <c r="D50" s="727"/>
      <c r="E50" s="734" t="s">
        <v>180</v>
      </c>
      <c r="F50" s="729"/>
      <c r="G50" s="729"/>
      <c r="H50" s="729"/>
      <c r="I50" s="729"/>
      <c r="J50" s="740"/>
    </row>
    <row r="51" spans="1:10">
      <c r="A51" s="730"/>
      <c r="B51" s="729"/>
      <c r="C51" s="721"/>
      <c r="D51" s="727"/>
      <c r="E51" s="735" t="s">
        <v>133</v>
      </c>
      <c r="F51" s="729"/>
      <c r="G51" s="729"/>
      <c r="H51" s="729"/>
      <c r="I51" s="729"/>
      <c r="J51" s="740"/>
    </row>
    <row r="52" spans="1:10">
      <c r="A52" s="730"/>
      <c r="B52" s="729"/>
      <c r="C52" s="721"/>
      <c r="D52" s="727"/>
      <c r="E52" s="735" t="s">
        <v>134</v>
      </c>
      <c r="F52" s="729"/>
      <c r="G52" s="729"/>
      <c r="H52" s="729"/>
      <c r="I52" s="729"/>
      <c r="J52" s="740"/>
    </row>
    <row r="53" spans="1:10">
      <c r="A53" s="730"/>
      <c r="B53" s="729"/>
      <c r="C53" s="721"/>
      <c r="D53" s="727"/>
      <c r="E53" s="735" t="s">
        <v>135</v>
      </c>
      <c r="F53" s="729"/>
      <c r="G53" s="729"/>
      <c r="H53" s="729"/>
      <c r="I53" s="729"/>
      <c r="J53" s="740"/>
    </row>
    <row r="54" spans="1:10">
      <c r="A54" s="730"/>
      <c r="B54" s="729"/>
      <c r="C54" s="721"/>
      <c r="D54" s="727"/>
      <c r="E54" s="735" t="s">
        <v>181</v>
      </c>
      <c r="F54" s="729"/>
      <c r="G54" s="729"/>
      <c r="H54" s="729"/>
      <c r="I54" s="729"/>
      <c r="J54" s="740"/>
    </row>
    <row r="55" spans="1:10">
      <c r="A55" s="730"/>
      <c r="B55" s="729"/>
      <c r="C55" s="721"/>
      <c r="D55" s="727"/>
      <c r="E55" s="735" t="s">
        <v>87</v>
      </c>
      <c r="F55" s="729"/>
      <c r="G55" s="729"/>
      <c r="H55" s="729"/>
      <c r="I55" s="729"/>
      <c r="J55" s="740"/>
    </row>
    <row r="56" spans="1:10">
      <c r="A56" s="730"/>
      <c r="B56" s="729"/>
      <c r="C56" s="729"/>
      <c r="D56" s="727" t="s">
        <v>88</v>
      </c>
      <c r="E56" s="727" t="s">
        <v>325</v>
      </c>
      <c r="F56" s="721"/>
      <c r="G56" s="729"/>
      <c r="H56" s="729"/>
      <c r="I56" s="729"/>
      <c r="J56" s="742"/>
    </row>
    <row r="57" spans="1:10">
      <c r="A57" s="730"/>
      <c r="B57" s="729"/>
      <c r="C57" s="729"/>
      <c r="D57" s="727"/>
      <c r="E57" s="727" t="s">
        <v>326</v>
      </c>
      <c r="F57" s="721"/>
      <c r="G57" s="729"/>
      <c r="H57" s="721"/>
      <c r="I57" s="721"/>
      <c r="J57" s="742"/>
    </row>
    <row r="58" hidden="1" spans="1:10">
      <c r="A58" s="737"/>
      <c r="B58" s="729"/>
      <c r="C58" s="727"/>
      <c r="D58" s="727" t="s">
        <v>189</v>
      </c>
      <c r="E58" s="727"/>
      <c r="F58" s="729"/>
      <c r="G58" s="729"/>
      <c r="H58" s="721"/>
      <c r="I58" s="721"/>
      <c r="J58" s="742"/>
    </row>
    <row r="59" hidden="1" spans="1:10">
      <c r="A59" s="737"/>
      <c r="B59" s="729"/>
      <c r="C59" s="727"/>
      <c r="D59" s="727" t="s">
        <v>327</v>
      </c>
      <c r="E59" s="727"/>
      <c r="F59" s="729"/>
      <c r="G59" s="729"/>
      <c r="H59" s="721"/>
      <c r="I59" s="721"/>
      <c r="J59" s="742"/>
    </row>
    <row r="60" hidden="1" spans="1:10">
      <c r="A60" s="737"/>
      <c r="B60" s="729"/>
      <c r="C60" s="727"/>
      <c r="D60" s="727" t="s">
        <v>89</v>
      </c>
      <c r="E60" s="727"/>
      <c r="F60" s="729"/>
      <c r="G60" s="729"/>
      <c r="H60" s="721"/>
      <c r="I60" s="721"/>
      <c r="J60" s="740"/>
    </row>
    <row r="61" hidden="1" spans="1:10">
      <c r="A61" s="737"/>
      <c r="B61" s="729"/>
      <c r="C61" s="727"/>
      <c r="D61" s="727" t="s">
        <v>105</v>
      </c>
      <c r="E61" s="727"/>
      <c r="F61" s="729"/>
      <c r="G61" s="729"/>
      <c r="H61" s="729"/>
      <c r="I61" s="729"/>
      <c r="J61" s="740"/>
    </row>
    <row r="62" spans="1:10">
      <c r="A62" s="730"/>
      <c r="B62" s="729"/>
      <c r="C62" s="727" t="s">
        <v>106</v>
      </c>
      <c r="D62" s="727" t="s">
        <v>106</v>
      </c>
      <c r="E62" s="727" t="s">
        <v>195</v>
      </c>
      <c r="F62" s="721"/>
      <c r="G62" s="729"/>
      <c r="H62" s="729"/>
      <c r="I62" s="729"/>
      <c r="J62" s="742"/>
    </row>
    <row r="63" spans="1:10">
      <c r="A63" s="730"/>
      <c r="B63" s="729"/>
      <c r="C63" s="727"/>
      <c r="D63" s="727"/>
      <c r="E63" s="946" t="s">
        <v>328</v>
      </c>
      <c r="F63" s="721"/>
      <c r="G63" s="729"/>
      <c r="H63" s="729"/>
      <c r="I63" s="729"/>
      <c r="J63" s="742"/>
    </row>
    <row r="64" spans="1:10">
      <c r="A64" s="730"/>
      <c r="B64" s="729"/>
      <c r="C64" s="727"/>
      <c r="D64" s="727"/>
      <c r="E64" s="727" t="s">
        <v>197</v>
      </c>
      <c r="F64" s="721"/>
      <c r="G64" s="729"/>
      <c r="H64" s="721"/>
      <c r="I64" s="721"/>
      <c r="J64" s="742"/>
    </row>
    <row r="65" hidden="1" spans="1:10">
      <c r="A65" s="737"/>
      <c r="B65" s="729"/>
      <c r="C65" s="727"/>
      <c r="D65" s="727" t="s">
        <v>329</v>
      </c>
      <c r="E65" s="727"/>
      <c r="F65" s="729"/>
      <c r="G65" s="729"/>
      <c r="H65" s="721"/>
      <c r="I65" s="721"/>
      <c r="J65" s="742"/>
    </row>
    <row r="66" hidden="1" spans="1:10">
      <c r="A66" s="737"/>
      <c r="B66" s="729"/>
      <c r="C66" s="727"/>
      <c r="D66" s="727" t="s">
        <v>330</v>
      </c>
      <c r="E66" s="727"/>
      <c r="F66" s="721"/>
      <c r="G66" s="729"/>
      <c r="H66" s="721"/>
      <c r="I66" s="721"/>
      <c r="J66" s="742"/>
    </row>
    <row r="67" hidden="1" spans="1:10">
      <c r="A67" s="737"/>
      <c r="B67" s="729"/>
      <c r="C67" s="743" t="s">
        <v>331</v>
      </c>
      <c r="D67" s="727" t="s">
        <v>227</v>
      </c>
      <c r="E67" s="727"/>
      <c r="F67" s="721"/>
      <c r="G67" s="729"/>
      <c r="H67" s="721"/>
      <c r="I67" s="721"/>
      <c r="J67" s="742"/>
    </row>
    <row r="68" hidden="1" spans="1:10">
      <c r="A68" s="737"/>
      <c r="B68" s="721"/>
      <c r="C68" s="727"/>
      <c r="D68" s="727" t="s">
        <v>228</v>
      </c>
      <c r="E68" s="727"/>
      <c r="F68" s="721"/>
      <c r="G68" s="721"/>
      <c r="H68" s="721"/>
      <c r="I68" s="721"/>
      <c r="J68" s="742"/>
    </row>
    <row r="69" hidden="1" spans="1:10">
      <c r="A69" s="737"/>
      <c r="B69" s="721"/>
      <c r="C69" s="727"/>
      <c r="D69" s="727" t="s">
        <v>332</v>
      </c>
      <c r="E69" s="727"/>
      <c r="F69" s="721"/>
      <c r="G69" s="721"/>
      <c r="H69" s="721"/>
      <c r="I69" s="721"/>
      <c r="J69" s="742"/>
    </row>
    <row r="70" spans="1:10">
      <c r="A70" s="744"/>
      <c r="B70" s="745"/>
      <c r="C70" s="745"/>
      <c r="D70" s="745"/>
      <c r="E70" s="745"/>
      <c r="F70" s="745"/>
      <c r="G70" s="745"/>
      <c r="H70" s="745"/>
      <c r="I70" s="745"/>
      <c r="J70" s="746"/>
    </row>
  </sheetData>
  <mergeCells count="2">
    <mergeCell ref="A1:J1"/>
    <mergeCell ref="B3:C3"/>
  </mergeCells>
  <hyperlinks>
    <hyperlink ref="B2" location="基本信息输入表!A1" display="基本信息输入表"/>
    <hyperlink ref="D4" location="'1-汇总表'!A1" display="汇总表"/>
    <hyperlink ref="E4" location="'2-分类汇总'!A1" display="分类汇总表"/>
    <hyperlink ref="C6" location="'3-流动汇总'!A1" display="流动资产"/>
    <hyperlink ref="E6" location="'3-1-1现金'!A1" display="现金"/>
    <hyperlink ref="E7" location="'3-1-2银行存款'!A1" display="银行存款"/>
    <hyperlink ref="E8" location="'3-1-3其他货币资金'!A1" display="其他货币资金"/>
    <hyperlink ref="D9" location="'3-2交易性金融资产汇总'!A1" display="交易性金融资产"/>
    <hyperlink ref="E9" location="'3-2-1交易性-股票'!A1" display="股票投资"/>
    <hyperlink ref="E10" location="'3-2-2交易性-债券'!A1" display="债券投资"/>
    <hyperlink ref="D14" location="'3-3应收票据'!A1" display="应收票据"/>
    <hyperlink ref="D15" location="'3-4应收账款'!A1" display="应收账款"/>
    <hyperlink ref="D21" location="'3-9存货汇总'!A1" display="存货"/>
    <hyperlink ref="E22" location="'3-9-2原材料'!A1" display="原材料"/>
    <hyperlink ref="E21" location="'3-9-1材料采购（在途物资）'!A1" display="材料采购（在途物资）"/>
    <hyperlink ref="E25" location="'3-9-5产成品（库存商品）'!A1" display="产成品（库存商品）"/>
    <hyperlink ref="E26" location="'3-9-6在产品（自制半成品）'!A1" display="在产品（自制半成品）"/>
    <hyperlink ref="C47" location="'4-6固定资产汇总'!A1" display="固定资产"/>
    <hyperlink ref="E47" location="'4-6-1房屋建筑物'!A1" display="房屋建筑物"/>
    <hyperlink ref="E48" location="'4-6-2构筑物'!A1" display="构筑物及其他辅助设施"/>
    <hyperlink ref="E49" location="'4-6-3管道沟槽'!A1" display="管道及沟槽"/>
    <hyperlink ref="D58" location="'4-8工程物资'!A1" display="工程物资"/>
    <hyperlink ref="E56" location="'4-7-1在建（土建）'!A1" display="在建工程-土建工程"/>
    <hyperlink ref="E57" location="'4-7-2在建（设备）'!A1" display="在建工程-设备安装工程"/>
    <hyperlink ref="D59" location="'4-9固定资产清理'!A1" display="固定资产清理"/>
    <hyperlink ref="G6" location="'5-流动负债汇总'!A1" display="流动负债"/>
    <hyperlink ref="I6" location="'5-1短期借款'!A1" display="短期借款"/>
    <hyperlink ref="I8" location="'5-3应付票据'!A1" display="应付票据"/>
    <hyperlink ref="I9" location="'5-4应付账款'!A1" display="应付账款"/>
    <hyperlink ref="I10" location="'5-5预收账款'!A1" display="预收款项"/>
    <hyperlink ref="I18" location="'5-10其他应付款'!A1" display="其他应付款"/>
    <hyperlink ref="I12" location="'5-6职工薪酬'!A1" display="职工薪酬"/>
    <hyperlink ref="I14" location="'5-7应交税费'!Print_Area" display="应交税费"/>
    <hyperlink ref="I20" location="'5-12其他流动负债'!A1" display="其他流动负债"/>
    <hyperlink ref="G23" location="'6-非流动负债汇总 '!A1" display="非流动负债"/>
    <hyperlink ref="I23" location="'6-1长期借款'!A1" display="长期借款"/>
    <hyperlink ref="I25" location="'6-3长期应付款'!A1" display="长期应付款"/>
    <hyperlink ref="I30" location="'6-7其他非流动负债'!A1" display="其他非流动负债"/>
    <hyperlink ref="I28" location="'6-6递延所得税负债'!A1" display="递延所得税负债"/>
    <hyperlink ref="B3" location="填表说明!A1" display="填表说明（填表前请先阅读）"/>
    <hyperlink ref="C4" location="'资产负债表(旧)'!A1" display="资产负债表"/>
    <hyperlink ref="I24" location="'6-2应付债券'!A1" display="应付债券"/>
    <hyperlink ref="I26" location="'6-4专项应付款'!A1" display="专项应付款"/>
    <hyperlink ref="B4" location="企业基本情况表!A1" display="企业基本情况表"/>
    <hyperlink ref="D6" location="'表3-1货币汇总表'!A1" display="货币资金"/>
    <hyperlink ref="E27" location="'3-9-7发出商品'!A1" display="发出商品"/>
    <hyperlink ref="B3:C3" location="填表说明!B2" display="填表说明（填表前请先阅读）"/>
    <hyperlink ref="E35" location="'4-1-1可出售-股票'!A1" display="股票投资"/>
    <hyperlink ref="E36" location="'3-2-2交易性-债券'!A1" display="债券投资"/>
    <hyperlink ref="D20" location="'3-8其他应收款'!A1" display="其他应收款"/>
    <hyperlink ref="D17" location="'3-5预付款项'!A1" display="预付款项"/>
    <hyperlink ref="D39" location="'4-3长期应收'!A1" display="长期应收款"/>
    <hyperlink ref="D40" location="'4-4股权投资'!A1" display="长期股权投资"/>
    <hyperlink ref="D67" location="'4-15长期待摊费用'!A1" display="长期待摊费用"/>
    <hyperlink ref="E62" location="'4-12-1无形-土地'!A1" display="土地使用权"/>
    <hyperlink ref="E64" location="'4-12-3无形-其他'!A1" display="其他无形资产"/>
    <hyperlink ref="I27" location="'6-5预计负债'!A1" display="预计负债"/>
    <hyperlink ref="E12" location="'3-2-3交易性-基金'!A1" display="基金投资"/>
    <hyperlink ref="E23" location="'3-9-3在库周转材料'!A1" display="在库周转材料"/>
    <hyperlink ref="E24" location="'3-9-4委托加工物资'!A1" display="委托加工物资"/>
    <hyperlink ref="E28" location="'3-9-8在用周转材料'!A1" display="在用周转材料"/>
    <hyperlink ref="D30" location="'3-10一年到期非流动资产'!A1" display="一年到期非流动资产"/>
    <hyperlink ref="D31" location="'3-11其他流动资产'!A1" display="其他流动资产"/>
    <hyperlink ref="D35" location="'4-1可供出售金融资产汇总'!A1" display="可供出售金融资产"/>
    <hyperlink ref="E37" location="'4-1-3可出售-其他'!A1" display="其他投资"/>
    <hyperlink ref="D38" location="'4-2持有到期投资'!A1" display="持有至到期投资"/>
    <hyperlink ref="D47" location="'4-6固定资产汇总'!A1" display="固定资产"/>
    <hyperlink ref="D56" location="'4-7在建工程汇总'!A1" display="在建工程"/>
    <hyperlink ref="D60" location="'4-10生产性生物资产'!A1" display="生产性生物资产"/>
    <hyperlink ref="D61" location="'4-11油气资产'!A1" display="油气资产"/>
    <hyperlink ref="C62" location="'4-12无形资产汇总'!A1" display="无形资产"/>
    <hyperlink ref="D62" location="'4-12无形资产汇总'!A1" display="无形资产"/>
    <hyperlink ref="D65" location="'4-13开发支出'!A1" display="开发支出"/>
    <hyperlink ref="D66" location="'4-14商誉'!A1" display="商誉"/>
    <hyperlink ref="D68" location="'4-16递延所得税资产'!A1" display="递延所得税资产"/>
    <hyperlink ref="D69" location="'4-17其他非流动资产'!A1" display="其他非流动资产"/>
    <hyperlink ref="I7" location="'5-2交易性金融负债'!A1" display="交易性金融负债"/>
    <hyperlink ref="I15" location="'5-8应付利息'!A1" display="应付利息"/>
    <hyperlink ref="I17" location="'5-9应付股利（利润）'!A1" display="应付股利（应付利润）"/>
    <hyperlink ref="I19" location="'5-11一年到期非流动负债'!A1" display="一年内到期的非流动负债"/>
    <hyperlink ref="E41" location="'4-5-1投资性房地产（成本计量）'!A1" display="投资性房地产（成本计量）"/>
    <hyperlink ref="E42" location="'4-5-2投资性房地产（公允计量）'!A1" display="投资性房地产（公允计量）"/>
    <hyperlink ref="E43" location="'4-5-3投资性地产（成本计量）'!A1" display="投资性地产（成本计量）"/>
    <hyperlink ref="E44" location="'4-5-4投资性地产(公允计量）'!A1" display="投资性地产(公允计量）"/>
    <hyperlink ref="E63" location="'4-12-2无形-矿业权'!A1" display="无形-矿业权"/>
    <hyperlink ref="E30" location="'3-9-9开发产品'!A1" display="开发产品"/>
    <hyperlink ref="E31" location="'3-9-10开发成本'!A1" display="开发成本"/>
    <hyperlink ref="E32" location="'3-9-11消耗性生物资产'!A1" display="消耗性生物资产"/>
    <hyperlink ref="D41" location="'4-5投资性房地产汇总'!A1" display="投资性房地产"/>
    <hyperlink ref="E50" location="'4-6-4井巷工程'!A1" display="井巷工程"/>
    <hyperlink ref="E33" location="'3-9-12工程施工'!A1" display="合同履约成本"/>
    <hyperlink ref="E55" location="'4-6-9船舶'!A1" display="船舶"/>
    <hyperlink ref="E51" location="'4-6-5机器设备'!A1" display="机器设备"/>
    <hyperlink ref="E52" location="'4-6-6车辆'!A1" display="车辆"/>
    <hyperlink ref="E53" location="'4-6-7电子设备'!A1" display="电子设备"/>
    <hyperlink ref="E54" location="'4-6-8土地'!A1" display="土地"/>
    <hyperlink ref="D28" location="'3-10合同资产'!A1" display="合同资产"/>
    <hyperlink ref="I11" location="'5-6合同负债'!A1" display="合同负债"/>
  </hyperlinks>
  <pageMargins left="0.747916666666667" right="0.747916666666667" top="0.786805555555556" bottom="0.196527777777778" header="0" footer="0"/>
  <pageSetup paperSize="9" scale="71" orientation="portrait"/>
  <headerFooter alignWithMargins="0"/>
  <drawing r:id="rId1"/>
  <legacyDrawingHF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投资性房地产汇总">
    <pageSetUpPr fitToPage="1"/>
  </sheetPr>
  <dimension ref="A1:I29"/>
  <sheetViews>
    <sheetView workbookViewId="0">
      <selection activeCell="I31" sqref="I31"/>
    </sheetView>
  </sheetViews>
  <sheetFormatPr defaultColWidth="9" defaultRowHeight="12"/>
  <cols>
    <col min="1" max="1" width="8.7" style="3" customWidth="1"/>
    <col min="2" max="2" width="30.7" style="3" customWidth="1"/>
    <col min="3" max="3" width="19" style="3" hidden="1" customWidth="1" outlineLevel="1"/>
    <col min="4" max="4" width="18.7" style="3" customWidth="1" collapsed="1"/>
    <col min="5" max="7" width="18.7" style="3" customWidth="1"/>
    <col min="8" max="8" width="13" style="3" customWidth="1"/>
    <col min="9" max="16384" width="9" style="3"/>
  </cols>
  <sheetData>
    <row r="1" ht="15.75" customHeight="1" spans="1:1">
      <c r="A1" s="6" t="s">
        <v>333</v>
      </c>
    </row>
    <row r="2" s="1" customFormat="1" ht="30" customHeight="1" spans="1:8">
      <c r="A2" s="7" t="s">
        <v>1087</v>
      </c>
      <c r="B2" s="7"/>
      <c r="C2" s="7"/>
      <c r="D2" s="7"/>
      <c r="E2" s="7"/>
      <c r="F2" s="7"/>
      <c r="G2" s="7"/>
      <c r="H2" s="7"/>
    </row>
    <row r="3" ht="15.75" customHeight="1" spans="1:8">
      <c r="A3" s="2" t="str">
        <f>"评估基准日："&amp;TEXT(基本信息输入表!M7,"yyyy年mm月dd日")</f>
        <v>评估基准日：2026年01月15日</v>
      </c>
      <c r="B3" s="2"/>
      <c r="C3" s="2"/>
      <c r="D3" s="2"/>
      <c r="E3" s="2"/>
      <c r="F3" s="2"/>
      <c r="G3" s="2"/>
      <c r="H3" s="2"/>
    </row>
    <row r="4" ht="14.25" customHeight="1" spans="1:8">
      <c r="A4" s="2"/>
      <c r="B4" s="2"/>
      <c r="C4" s="2"/>
      <c r="D4" s="2"/>
      <c r="E4" s="2"/>
      <c r="F4" s="2"/>
      <c r="G4" s="2"/>
      <c r="H4" s="8" t="s">
        <v>1088</v>
      </c>
    </row>
    <row r="5" ht="15.75" customHeight="1" spans="1:8">
      <c r="A5" s="3" t="str">
        <f>基本信息输入表!K6&amp;"："&amp;基本信息输入表!M6</f>
        <v>被评估单位：中国石油集团工程技术研究院有限公司</v>
      </c>
      <c r="H5" s="36" t="str">
        <f>"金额单位："&amp;基本信息输入表!M10&amp;"元"</f>
        <v>金额单位：人民币元</v>
      </c>
    </row>
    <row r="6" s="2" customFormat="1" ht="15.75" customHeight="1" spans="1:8">
      <c r="A6" s="37" t="s">
        <v>709</v>
      </c>
      <c r="B6" s="37" t="s">
        <v>157</v>
      </c>
      <c r="C6" s="37" t="s">
        <v>656</v>
      </c>
      <c r="D6" s="37" t="s">
        <v>158</v>
      </c>
      <c r="E6" s="357" t="s">
        <v>1042</v>
      </c>
      <c r="F6" s="37" t="s">
        <v>159</v>
      </c>
      <c r="G6" s="42" t="s">
        <v>70</v>
      </c>
      <c r="H6" s="37" t="s">
        <v>172</v>
      </c>
    </row>
    <row r="7" ht="15.75" customHeight="1" spans="1:8">
      <c r="A7" s="192" t="s">
        <v>1089</v>
      </c>
      <c r="B7" s="87" t="s">
        <v>162</v>
      </c>
      <c r="C7" s="88">
        <f>'4-7-1投资性房地产（成本计量）'!S28</f>
        <v>0</v>
      </c>
      <c r="D7" s="41">
        <f>'4-7-1投资性房地产（成本计量）'!U28</f>
        <v>0</v>
      </c>
      <c r="E7" s="41">
        <f>'4-7-1投资性房地产（成本计量）'!V28</f>
        <v>0</v>
      </c>
      <c r="F7" s="41">
        <f>'4-7-1投资性房地产（成本计量）'!Y28</f>
        <v>0</v>
      </c>
      <c r="G7" s="41">
        <f>F7-D7</f>
        <v>0</v>
      </c>
      <c r="H7" s="41" t="str">
        <f>IF(D7=0,"",G7/D7*100)</f>
        <v/>
      </c>
    </row>
    <row r="8" ht="15.75" customHeight="1" spans="1:8">
      <c r="A8" s="192" t="s">
        <v>1090</v>
      </c>
      <c r="B8" s="87" t="s">
        <v>163</v>
      </c>
      <c r="C8" s="88">
        <f>'4-7-2投资性房地产（公允计量）'!S28</f>
        <v>0</v>
      </c>
      <c r="D8" s="41">
        <f>'4-7-2投资性房地产（公允计量）'!T28</f>
        <v>0</v>
      </c>
      <c r="E8" s="41"/>
      <c r="F8" s="41">
        <f>'4-7-2投资性房地产（公允计量）'!U28</f>
        <v>0</v>
      </c>
      <c r="G8" s="41">
        <f>F8-D8</f>
        <v>0</v>
      </c>
      <c r="H8" s="41" t="str">
        <f>IF(D8=0,"",G8/D8*100)</f>
        <v/>
      </c>
    </row>
    <row r="9" ht="15.75" customHeight="1" spans="1:8">
      <c r="A9" s="192" t="s">
        <v>1091</v>
      </c>
      <c r="B9" s="87" t="s">
        <v>164</v>
      </c>
      <c r="C9" s="88">
        <f>'4-7-3投资性地产（成本计量）'!N28</f>
        <v>0</v>
      </c>
      <c r="D9" s="41">
        <f>'4-7-3投资性地产（成本计量）'!O28</f>
        <v>0</v>
      </c>
      <c r="E9" s="41">
        <f>'4-7-3投资性地产（成本计量）'!P28</f>
        <v>0</v>
      </c>
      <c r="F9" s="41">
        <f>'4-7-3投资性地产（成本计量）'!Q28</f>
        <v>0</v>
      </c>
      <c r="G9" s="41">
        <f>F9-D9</f>
        <v>0</v>
      </c>
      <c r="H9" s="41" t="str">
        <f>IF(D9=0,"",G9/D9*100)</f>
        <v/>
      </c>
    </row>
    <row r="10" ht="15.75" customHeight="1" spans="1:8">
      <c r="A10" s="192" t="s">
        <v>1092</v>
      </c>
      <c r="B10" s="87" t="s">
        <v>165</v>
      </c>
      <c r="C10" s="88">
        <f>'4-7-4投资性地产（公允计量）'!N27</f>
        <v>0</v>
      </c>
      <c r="D10" s="41">
        <f>'4-7-4投资性地产（公允计量）'!O27</f>
        <v>0</v>
      </c>
      <c r="E10" s="41"/>
      <c r="F10" s="41">
        <f>'4-7-4投资性地产（公允计量）'!P27</f>
        <v>0</v>
      </c>
      <c r="G10" s="41">
        <f>F10-D10</f>
        <v>0</v>
      </c>
      <c r="H10" s="41"/>
    </row>
    <row r="11" ht="15.75" customHeight="1" spans="1:8">
      <c r="A11" s="192"/>
      <c r="B11" s="87"/>
      <c r="C11" s="87"/>
      <c r="D11" s="41"/>
      <c r="E11" s="41"/>
      <c r="F11" s="41"/>
      <c r="G11" s="41"/>
      <c r="H11" s="41"/>
    </row>
    <row r="12" ht="15.75" customHeight="1" spans="1:8">
      <c r="A12" s="192"/>
      <c r="B12" s="87"/>
      <c r="C12" s="87"/>
      <c r="D12" s="41"/>
      <c r="E12" s="41"/>
      <c r="F12" s="41"/>
      <c r="G12" s="41"/>
      <c r="H12" s="41"/>
    </row>
    <row r="13" ht="15.75" customHeight="1" spans="1:8">
      <c r="A13" s="192"/>
      <c r="B13" s="87"/>
      <c r="C13" s="87"/>
      <c r="D13" s="41"/>
      <c r="E13" s="41"/>
      <c r="F13" s="41"/>
      <c r="G13" s="41"/>
      <c r="H13" s="41"/>
    </row>
    <row r="14" ht="15.75" customHeight="1" spans="1:8">
      <c r="A14" s="192"/>
      <c r="B14" s="87"/>
      <c r="C14" s="87"/>
      <c r="D14" s="41"/>
      <c r="E14" s="41"/>
      <c r="F14" s="41"/>
      <c r="G14" s="41"/>
      <c r="H14" s="41"/>
    </row>
    <row r="15" ht="15.75" customHeight="1" spans="1:8">
      <c r="A15" s="192"/>
      <c r="B15" s="87"/>
      <c r="C15" s="87"/>
      <c r="D15" s="41"/>
      <c r="E15" s="41"/>
      <c r="F15" s="41"/>
      <c r="G15" s="41"/>
      <c r="H15" s="41"/>
    </row>
    <row r="16" ht="15.75" customHeight="1" spans="1:8">
      <c r="A16" s="192"/>
      <c r="B16" s="87"/>
      <c r="C16" s="87"/>
      <c r="D16" s="41"/>
      <c r="E16" s="41"/>
      <c r="F16" s="41"/>
      <c r="G16" s="41"/>
      <c r="H16" s="41"/>
    </row>
    <row r="17" ht="15.75" customHeight="1" spans="1:8">
      <c r="A17" s="192"/>
      <c r="B17" s="87"/>
      <c r="C17" s="87"/>
      <c r="D17" s="41"/>
      <c r="E17" s="41"/>
      <c r="F17" s="41"/>
      <c r="G17" s="41"/>
      <c r="H17" s="41"/>
    </row>
    <row r="18" ht="15.75" customHeight="1" spans="1:8">
      <c r="A18" s="192"/>
      <c r="B18" s="87"/>
      <c r="C18" s="87"/>
      <c r="D18" s="41"/>
      <c r="E18" s="41"/>
      <c r="F18" s="41"/>
      <c r="G18" s="41"/>
      <c r="H18" s="41"/>
    </row>
    <row r="19" ht="15.75" customHeight="1" spans="1:8">
      <c r="A19" s="192"/>
      <c r="B19" s="87"/>
      <c r="C19" s="87"/>
      <c r="D19" s="41"/>
      <c r="E19" s="41"/>
      <c r="F19" s="41"/>
      <c r="G19" s="41"/>
      <c r="H19" s="41"/>
    </row>
    <row r="20" ht="15.75" customHeight="1" spans="1:8">
      <c r="A20" s="192"/>
      <c r="B20" s="87"/>
      <c r="C20" s="87"/>
      <c r="D20" s="41"/>
      <c r="E20" s="41"/>
      <c r="F20" s="41"/>
      <c r="G20" s="41"/>
      <c r="H20" s="41"/>
    </row>
    <row r="21" ht="15.75" customHeight="1" spans="1:8">
      <c r="A21" s="192"/>
      <c r="B21" s="87"/>
      <c r="C21" s="87"/>
      <c r="D21" s="41"/>
      <c r="E21" s="41"/>
      <c r="F21" s="41"/>
      <c r="G21" s="41"/>
      <c r="H21" s="41"/>
    </row>
    <row r="22" ht="15.75" customHeight="1" spans="1:8">
      <c r="A22" s="192"/>
      <c r="B22" s="87"/>
      <c r="C22" s="87"/>
      <c r="D22" s="41"/>
      <c r="E22" s="41"/>
      <c r="F22" s="41"/>
      <c r="G22" s="41"/>
      <c r="H22" s="41"/>
    </row>
    <row r="23" ht="15.75" customHeight="1" spans="1:8">
      <c r="A23" s="192"/>
      <c r="B23" s="87"/>
      <c r="C23" s="87"/>
      <c r="D23" s="41"/>
      <c r="E23" s="41"/>
      <c r="F23" s="41"/>
      <c r="G23" s="41"/>
      <c r="H23" s="41"/>
    </row>
    <row r="24" ht="15.75" customHeight="1" spans="1:8">
      <c r="A24" s="192"/>
      <c r="B24" s="87"/>
      <c r="C24" s="87"/>
      <c r="D24" s="41"/>
      <c r="E24" s="41"/>
      <c r="F24" s="41"/>
      <c r="G24" s="41"/>
      <c r="H24" s="41"/>
    </row>
    <row r="25" ht="15.75" customHeight="1" spans="1:8">
      <c r="A25" s="42" t="s">
        <v>166</v>
      </c>
      <c r="B25" s="43"/>
      <c r="C25" s="88">
        <f>SUM(C7:C24)</f>
        <v>0</v>
      </c>
      <c r="D25" s="41">
        <f>SUM(D7:D24)</f>
        <v>0</v>
      </c>
      <c r="E25" s="41">
        <f>SUM(E7:E24)</f>
        <v>0</v>
      </c>
      <c r="F25" s="41">
        <f>SUM(F7:F24)</f>
        <v>0</v>
      </c>
      <c r="G25" s="41">
        <f>F25-D25</f>
        <v>0</v>
      </c>
      <c r="H25" s="41" t="str">
        <f>IF(D25=0,"",G25/D25*100)</f>
        <v/>
      </c>
    </row>
    <row r="26" ht="15.75" customHeight="1" spans="1:8">
      <c r="A26" s="42" t="s">
        <v>167</v>
      </c>
      <c r="B26" s="43"/>
      <c r="C26" s="358">
        <f>E25</f>
        <v>0</v>
      </c>
      <c r="D26" s="89">
        <f>E25</f>
        <v>0</v>
      </c>
      <c r="E26" s="89"/>
      <c r="F26" s="41"/>
      <c r="G26" s="41"/>
      <c r="H26" s="41" t="str">
        <f>IF(D26=0,"",G26/D26*100)</f>
        <v/>
      </c>
    </row>
    <row r="27" ht="15.75" customHeight="1" spans="1:8">
      <c r="A27" s="42" t="s">
        <v>168</v>
      </c>
      <c r="B27" s="43"/>
      <c r="C27" s="88">
        <f>C25-C26</f>
        <v>0</v>
      </c>
      <c r="D27" s="41">
        <f>D25-D26</f>
        <v>0</v>
      </c>
      <c r="E27" s="41"/>
      <c r="F27" s="41">
        <f>F25-F26</f>
        <v>0</v>
      </c>
      <c r="G27" s="41">
        <f>F27-D27</f>
        <v>0</v>
      </c>
      <c r="H27" s="41" t="str">
        <f>IF(D27=0,"",G27/D27*100)</f>
        <v/>
      </c>
    </row>
    <row r="28" ht="15.75" customHeight="1" spans="6:9">
      <c r="F28" s="3" t="str">
        <f>"评估人员："&amp;基本信息输入表!$Q$52</f>
        <v>评估人员：</v>
      </c>
      <c r="I28" s="3" t="s">
        <v>706</v>
      </c>
    </row>
    <row r="29" ht="15.75" customHeight="1"/>
  </sheetData>
  <sheetProtection algorithmName="SHA-512" hashValue="2QGiFu9EkMI8qCfaDSJgWe8gdM1/GXXh7BvsgdHIOCxnLqIPpktGj8v/aAa1j3fW8n0Fw8/jHcJh2KPPXR+jnA==" saltValue="C5PMLdNu/n7RW3TglmRasg==" spinCount="100000" sheet="1" formatCells="0" formatColumns="0" formatRows="0" insertRows="0" insertHyperlinks="0" deleteColumns="0" deleteRows="0" sort="0" autoFilter="0" pivotTables="0"/>
  <mergeCells count="5">
    <mergeCell ref="A2:H2"/>
    <mergeCell ref="A3:H3"/>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fitToHeight="0" orientation="landscape"/>
  <headerFooter scaleWithDoc="0">
    <oddFooter>&amp;C&amp;"宋体,常规"&amp;10第&amp;"Arial Narrow,常规"&amp;P&amp;"宋体,常规"页，共&amp;"Arial Narrow,常规"&amp;N&amp;"宋体,常规"页</oddFooter>
  </headerFooter>
  <ignoredErrors>
    <ignoredError sqref="A7:A10" twoDigitTextYear="1"/>
  </ignoredErrors>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投资性房地产成本计量">
    <pageSetUpPr fitToPage="1"/>
  </sheetPr>
  <dimension ref="A1:AI32"/>
  <sheetViews>
    <sheetView showGridLines="0" topLeftCell="A10" workbookViewId="0">
      <selection activeCell="I31" sqref="I31"/>
    </sheetView>
  </sheetViews>
  <sheetFormatPr defaultColWidth="9" defaultRowHeight="15.75" customHeight="1"/>
  <cols>
    <col min="1" max="1" width="5.5" style="3" customWidth="1"/>
    <col min="2" max="4" width="11.2" style="3" hidden="1" customWidth="1" outlineLevel="1"/>
    <col min="5" max="7" width="8" style="3" hidden="1" customWidth="1" outlineLevel="1"/>
    <col min="8" max="8" width="7.2" style="3" customWidth="1" collapsed="1"/>
    <col min="9" max="9" width="13" style="3" customWidth="1"/>
    <col min="10" max="10" width="9.2" style="3" customWidth="1"/>
    <col min="11" max="11" width="18.2" style="3" customWidth="1"/>
    <col min="12" max="12" width="7.7" style="3" customWidth="1"/>
    <col min="13" max="13" width="5.2" style="3" customWidth="1"/>
    <col min="14" max="14" width="4.7" style="3" customWidth="1"/>
    <col min="15" max="16" width="8" style="3" customWidth="1"/>
    <col min="17" max="17" width="7.7" style="3" customWidth="1"/>
    <col min="18" max="19" width="7.7" style="3" hidden="1" customWidth="1" outlineLevel="2"/>
    <col min="20" max="20" width="5.5" style="3" customWidth="1" collapsed="1"/>
    <col min="21" max="21" width="5.5" style="3" customWidth="1"/>
    <col min="22" max="22" width="15" style="3" customWidth="1"/>
    <col min="23" max="23" width="5.5" style="3" customWidth="1"/>
    <col min="24" max="24" width="7.7" style="3" customWidth="1"/>
    <col min="25" max="25" width="5.5" style="3" customWidth="1"/>
    <col min="26" max="26" width="7.2" style="3" customWidth="1"/>
    <col min="27" max="27" width="7.7" style="3" customWidth="1"/>
    <col min="28" max="28" width="6" style="3" customWidth="1"/>
    <col min="29" max="29" width="9" style="4"/>
    <col min="30" max="30" width="8.7" style="29" customWidth="1" outlineLevel="1"/>
    <col min="31" max="31" width="8.7" style="26" customWidth="1" outlineLevel="1"/>
    <col min="32" max="32" width="14.7" style="26" customWidth="1" outlineLevel="1"/>
    <col min="33" max="16384" width="9" style="3"/>
  </cols>
  <sheetData>
    <row r="1" customHeight="1" spans="1:30">
      <c r="A1" s="6" t="s">
        <v>333</v>
      </c>
      <c r="AC1" s="4" t="str">
        <f t="array" ref="AC1:AD1">"请勿删除此列"</f>
        <v>请勿删除此列</v>
      </c>
      <c r="AD1" s="29" t="str">
        <v>请勿删除此列</v>
      </c>
    </row>
    <row r="2" s="1" customFormat="1" ht="30" customHeight="1" spans="1:32">
      <c r="A2" s="7" t="s">
        <v>1093</v>
      </c>
      <c r="B2" s="7"/>
      <c r="C2" s="7"/>
      <c r="D2" s="7"/>
      <c r="E2" s="7"/>
      <c r="F2" s="7"/>
      <c r="G2" s="7"/>
      <c r="H2" s="7"/>
      <c r="I2" s="7"/>
      <c r="J2" s="7"/>
      <c r="K2" s="7"/>
      <c r="L2" s="7"/>
      <c r="M2" s="7"/>
      <c r="N2" s="7"/>
      <c r="O2" s="7"/>
      <c r="P2" s="7"/>
      <c r="Q2" s="7"/>
      <c r="R2" s="7"/>
      <c r="S2" s="7"/>
      <c r="T2" s="7"/>
      <c r="U2" s="7"/>
      <c r="V2" s="7"/>
      <c r="W2" s="7"/>
      <c r="X2" s="7"/>
      <c r="Y2" s="7"/>
      <c r="Z2" s="7"/>
      <c r="AA2" s="7"/>
      <c r="AB2" s="7"/>
      <c r="AC2" s="22"/>
      <c r="AD2" s="355"/>
      <c r="AE2" s="356"/>
      <c r="AF2" s="356"/>
    </row>
    <row r="3" customHeight="1" spans="1:28">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c r="X3" s="2"/>
      <c r="Y3" s="2"/>
      <c r="Z3" s="2"/>
      <c r="AA3" s="2"/>
      <c r="AB3" s="2"/>
    </row>
    <row r="4" ht="14.25" customHeight="1" spans="15:30">
      <c r="O4" s="2"/>
      <c r="P4" s="2"/>
      <c r="Q4" s="2"/>
      <c r="R4" s="2"/>
      <c r="S4" s="2"/>
      <c r="T4" s="2"/>
      <c r="U4" s="2"/>
      <c r="V4" s="2"/>
      <c r="W4" s="2"/>
      <c r="X4" s="2"/>
      <c r="Y4" s="2"/>
      <c r="Z4" s="8" t="s">
        <v>1094</v>
      </c>
      <c r="AA4" s="8"/>
      <c r="AB4" s="8"/>
      <c r="AD4" s="29" t="str">
        <f t="array" ref="AD4:AD8">""</f>
        <v/>
      </c>
    </row>
    <row r="5" customHeight="1" spans="1:30">
      <c r="A5" s="31" t="str">
        <f>基本信息输入表!K6&amp;"："&amp;基本信息输入表!M6</f>
        <v>被评估单位：中国石油集团工程技术研究院有限公司</v>
      </c>
      <c r="B5" s="31"/>
      <c r="C5" s="31"/>
      <c r="D5" s="31"/>
      <c r="E5" s="31"/>
      <c r="F5" s="31"/>
      <c r="G5" s="31"/>
      <c r="H5" s="31"/>
      <c r="I5" s="31"/>
      <c r="J5" s="31"/>
      <c r="K5" s="31"/>
      <c r="L5" s="31"/>
      <c r="M5" s="31"/>
      <c r="N5" s="31"/>
      <c r="Z5" s="49" t="str">
        <f>"金额单位："&amp;基本信息输入表!M10&amp;"元"</f>
        <v>金额单位：人民币元</v>
      </c>
      <c r="AA5" s="49"/>
      <c r="AB5" s="49"/>
      <c r="AD5" s="29" t="str">
        <v/>
      </c>
    </row>
    <row r="6" s="2" customFormat="1" ht="12" spans="1:35">
      <c r="A6" s="37" t="s">
        <v>137</v>
      </c>
      <c r="B6" s="42" t="s">
        <v>1095</v>
      </c>
      <c r="C6" s="345"/>
      <c r="D6" s="345"/>
      <c r="E6" s="345"/>
      <c r="F6" s="345"/>
      <c r="G6" s="43"/>
      <c r="H6" s="37" t="s">
        <v>1096</v>
      </c>
      <c r="I6" s="54" t="s">
        <v>1097</v>
      </c>
      <c r="J6" s="54" t="s">
        <v>1098</v>
      </c>
      <c r="K6" s="54" t="s">
        <v>1099</v>
      </c>
      <c r="L6" s="57" t="s">
        <v>1100</v>
      </c>
      <c r="M6" s="37" t="s">
        <v>945</v>
      </c>
      <c r="N6" s="90" t="s">
        <v>1101</v>
      </c>
      <c r="O6" s="347" t="s">
        <v>857</v>
      </c>
      <c r="P6" s="347" t="s">
        <v>1102</v>
      </c>
      <c r="Q6" s="90" t="s">
        <v>1103</v>
      </c>
      <c r="R6" s="100" t="s">
        <v>656</v>
      </c>
      <c r="S6" s="101"/>
      <c r="T6" s="37" t="s">
        <v>158</v>
      </c>
      <c r="U6" s="37"/>
      <c r="V6" s="111" t="s">
        <v>1042</v>
      </c>
      <c r="W6" s="37" t="s">
        <v>159</v>
      </c>
      <c r="X6" s="37"/>
      <c r="Y6" s="37"/>
      <c r="Z6" s="90" t="s">
        <v>172</v>
      </c>
      <c r="AA6" s="54" t="s">
        <v>1104</v>
      </c>
      <c r="AB6" s="90" t="s">
        <v>142</v>
      </c>
      <c r="AC6" s="4"/>
      <c r="AD6" s="29" t="str">
        <v/>
      </c>
      <c r="AE6" s="26"/>
      <c r="AF6" s="26"/>
      <c r="AG6" s="3"/>
      <c r="AH6" s="3"/>
      <c r="AI6" s="3"/>
    </row>
    <row r="7" s="53" customFormat="1" ht="12" spans="1:35">
      <c r="A7" s="106"/>
      <c r="B7" s="353" t="s">
        <v>1105</v>
      </c>
      <c r="C7" s="354" t="s">
        <v>1106</v>
      </c>
      <c r="D7" s="354" t="s">
        <v>1107</v>
      </c>
      <c r="E7" s="354" t="s">
        <v>1108</v>
      </c>
      <c r="F7" s="354" t="s">
        <v>1109</v>
      </c>
      <c r="G7" s="354" t="s">
        <v>1110</v>
      </c>
      <c r="H7" s="106"/>
      <c r="I7" s="342"/>
      <c r="J7" s="342"/>
      <c r="K7" s="342"/>
      <c r="L7" s="262"/>
      <c r="M7" s="107"/>
      <c r="N7" s="109"/>
      <c r="O7" s="348"/>
      <c r="P7" s="349"/>
      <c r="Q7" s="113"/>
      <c r="R7" s="112" t="s">
        <v>175</v>
      </c>
      <c r="S7" s="112" t="s">
        <v>1111</v>
      </c>
      <c r="T7" s="112" t="s">
        <v>175</v>
      </c>
      <c r="U7" s="113" t="s">
        <v>176</v>
      </c>
      <c r="V7" s="114"/>
      <c r="W7" s="113" t="s">
        <v>175</v>
      </c>
      <c r="X7" s="115" t="s">
        <v>937</v>
      </c>
      <c r="Y7" s="113" t="s">
        <v>176</v>
      </c>
      <c r="Z7" s="115"/>
      <c r="AA7" s="344"/>
      <c r="AB7" s="107"/>
      <c r="AC7" s="24" t="s">
        <v>738</v>
      </c>
      <c r="AD7" s="29" t="str">
        <v/>
      </c>
      <c r="AE7" s="26"/>
      <c r="AF7" s="26"/>
      <c r="AG7" s="3"/>
      <c r="AH7" s="3"/>
      <c r="AI7" s="3"/>
    </row>
    <row r="8" spans="1:30">
      <c r="A8" s="14" t="str">
        <f>IF(J8="","",ROW()-7)</f>
        <v/>
      </c>
      <c r="B8" s="56"/>
      <c r="C8" s="15"/>
      <c r="D8" s="15"/>
      <c r="E8" s="15"/>
      <c r="F8" s="15"/>
      <c r="G8" s="15"/>
      <c r="H8" s="56"/>
      <c r="I8" s="15"/>
      <c r="J8" s="15"/>
      <c r="K8" s="15"/>
      <c r="L8" s="15"/>
      <c r="M8" s="15"/>
      <c r="N8" s="16"/>
      <c r="O8" s="15"/>
      <c r="P8" s="17"/>
      <c r="Q8" s="17" t="s">
        <v>821</v>
      </c>
      <c r="R8" s="17"/>
      <c r="S8" s="17"/>
      <c r="T8" s="17"/>
      <c r="U8" s="17"/>
      <c r="V8" s="17"/>
      <c r="W8" s="17"/>
      <c r="X8" s="17"/>
      <c r="Y8" s="17"/>
      <c r="Z8" s="17" t="str">
        <f>IF(U8-V8=0,"",(Y8-U8+V8)/(U8-V8)*100)</f>
        <v/>
      </c>
      <c r="AA8" s="17" t="str">
        <f>IF(P8=0,"",W8/P8)</f>
        <v/>
      </c>
      <c r="AB8" s="15"/>
      <c r="AC8" s="24" t="s">
        <v>739</v>
      </c>
      <c r="AD8" s="29" t="str">
        <v/>
      </c>
    </row>
    <row r="9" spans="1:29">
      <c r="A9" s="14" t="str">
        <f t="shared" ref="A9:A27" si="0">IF(J9="","",ROW()-7)</f>
        <v/>
      </c>
      <c r="B9" s="56"/>
      <c r="C9" s="15"/>
      <c r="D9" s="15"/>
      <c r="E9" s="15"/>
      <c r="F9" s="15"/>
      <c r="G9" s="15"/>
      <c r="H9" s="56"/>
      <c r="I9" s="15"/>
      <c r="J9" s="15"/>
      <c r="K9" s="15"/>
      <c r="L9" s="15"/>
      <c r="M9" s="15"/>
      <c r="N9" s="16"/>
      <c r="O9" s="15"/>
      <c r="P9" s="17"/>
      <c r="Q9" s="17" t="s">
        <v>821</v>
      </c>
      <c r="R9" s="17"/>
      <c r="S9" s="17"/>
      <c r="T9" s="17"/>
      <c r="U9" s="17"/>
      <c r="V9" s="17"/>
      <c r="W9" s="17"/>
      <c r="X9" s="17"/>
      <c r="Y9" s="17"/>
      <c r="Z9" s="17" t="str">
        <f t="shared" ref="Z9:Z28" si="1">IF(U9-V9=0,"",(Y9-U9+V9)/(U9-V9)*100)</f>
        <v/>
      </c>
      <c r="AA9" s="17" t="str">
        <f t="shared" ref="AA9:AA30" si="2">IF(P9=0,"",W9/P9)</f>
        <v/>
      </c>
      <c r="AB9" s="15"/>
      <c r="AC9" s="24" t="s">
        <v>740</v>
      </c>
    </row>
    <row r="10" spans="1:29">
      <c r="A10" s="14" t="str">
        <f t="shared" si="0"/>
        <v/>
      </c>
      <c r="B10" s="56"/>
      <c r="C10" s="15"/>
      <c r="D10" s="15"/>
      <c r="E10" s="15"/>
      <c r="F10" s="15"/>
      <c r="G10" s="15"/>
      <c r="H10" s="56"/>
      <c r="I10" s="15"/>
      <c r="J10" s="15"/>
      <c r="K10" s="15"/>
      <c r="L10" s="15"/>
      <c r="M10" s="15"/>
      <c r="N10" s="16"/>
      <c r="O10" s="15"/>
      <c r="P10" s="17"/>
      <c r="Q10" s="17"/>
      <c r="R10" s="17"/>
      <c r="S10" s="17"/>
      <c r="T10" s="17"/>
      <c r="U10" s="17"/>
      <c r="V10" s="17"/>
      <c r="W10" s="17"/>
      <c r="X10" s="17"/>
      <c r="Y10" s="17"/>
      <c r="Z10" s="17" t="str">
        <f t="shared" si="1"/>
        <v/>
      </c>
      <c r="AA10" s="17" t="str">
        <f t="shared" si="2"/>
        <v/>
      </c>
      <c r="AB10" s="15"/>
      <c r="AC10" s="24" t="s">
        <v>741</v>
      </c>
    </row>
    <row r="11" spans="1:29">
      <c r="A11" s="14" t="str">
        <f t="shared" si="0"/>
        <v/>
      </c>
      <c r="B11" s="56"/>
      <c r="C11" s="15"/>
      <c r="D11" s="15"/>
      <c r="E11" s="15"/>
      <c r="F11" s="15"/>
      <c r="G11" s="15"/>
      <c r="H11" s="56"/>
      <c r="I11" s="15"/>
      <c r="J11" s="15"/>
      <c r="K11" s="15"/>
      <c r="L11" s="15"/>
      <c r="M11" s="15"/>
      <c r="N11" s="16"/>
      <c r="O11" s="15"/>
      <c r="P11" s="17"/>
      <c r="Q11" s="17"/>
      <c r="R11" s="17"/>
      <c r="S11" s="17"/>
      <c r="T11" s="17"/>
      <c r="U11" s="17"/>
      <c r="V11" s="17"/>
      <c r="W11" s="17"/>
      <c r="X11" s="17"/>
      <c r="Y11" s="17"/>
      <c r="Z11" s="17" t="str">
        <f t="shared" si="1"/>
        <v/>
      </c>
      <c r="AA11" s="17" t="str">
        <f t="shared" si="2"/>
        <v/>
      </c>
      <c r="AB11" s="15"/>
      <c r="AC11" s="24" t="s">
        <v>742</v>
      </c>
    </row>
    <row r="12" spans="1:29">
      <c r="A12" s="14" t="str">
        <f t="shared" si="0"/>
        <v/>
      </c>
      <c r="B12" s="56"/>
      <c r="C12" s="15"/>
      <c r="D12" s="15"/>
      <c r="E12" s="15"/>
      <c r="F12" s="15"/>
      <c r="G12" s="15"/>
      <c r="H12" s="56"/>
      <c r="I12" s="15"/>
      <c r="J12" s="15"/>
      <c r="K12" s="15"/>
      <c r="L12" s="15"/>
      <c r="M12" s="15"/>
      <c r="N12" s="16"/>
      <c r="O12" s="15"/>
      <c r="P12" s="17"/>
      <c r="Q12" s="17"/>
      <c r="R12" s="17"/>
      <c r="S12" s="17"/>
      <c r="T12" s="17"/>
      <c r="U12" s="17"/>
      <c r="V12" s="17"/>
      <c r="W12" s="17"/>
      <c r="X12" s="17"/>
      <c r="Y12" s="17"/>
      <c r="Z12" s="17" t="str">
        <f t="shared" si="1"/>
        <v/>
      </c>
      <c r="AA12" s="17" t="str">
        <f t="shared" si="2"/>
        <v/>
      </c>
      <c r="AB12" s="15"/>
      <c r="AC12" s="24" t="s">
        <v>743</v>
      </c>
    </row>
    <row r="13" spans="1:29">
      <c r="A13" s="14" t="str">
        <f t="shared" si="0"/>
        <v/>
      </c>
      <c r="B13" s="56"/>
      <c r="C13" s="15"/>
      <c r="D13" s="15"/>
      <c r="E13" s="15"/>
      <c r="F13" s="15"/>
      <c r="G13" s="15"/>
      <c r="H13" s="56"/>
      <c r="I13" s="15"/>
      <c r="J13" s="15"/>
      <c r="K13" s="15"/>
      <c r="L13" s="15"/>
      <c r="M13" s="15"/>
      <c r="N13" s="16"/>
      <c r="O13" s="15"/>
      <c r="P13" s="17"/>
      <c r="Q13" s="17"/>
      <c r="R13" s="17"/>
      <c r="S13" s="17"/>
      <c r="T13" s="17"/>
      <c r="U13" s="17"/>
      <c r="V13" s="17"/>
      <c r="W13" s="17"/>
      <c r="X13" s="17"/>
      <c r="Y13" s="17"/>
      <c r="Z13" s="17" t="str">
        <f t="shared" si="1"/>
        <v/>
      </c>
      <c r="AA13" s="17" t="str">
        <f t="shared" si="2"/>
        <v/>
      </c>
      <c r="AB13" s="15"/>
      <c r="AC13" s="24" t="s">
        <v>744</v>
      </c>
    </row>
    <row r="14" spans="1:29">
      <c r="A14" s="14" t="str">
        <f t="shared" si="0"/>
        <v/>
      </c>
      <c r="B14" s="56"/>
      <c r="C14" s="15"/>
      <c r="D14" s="15"/>
      <c r="E14" s="15"/>
      <c r="F14" s="15"/>
      <c r="G14" s="15"/>
      <c r="H14" s="56"/>
      <c r="I14" s="15"/>
      <c r="J14" s="15"/>
      <c r="K14" s="15"/>
      <c r="L14" s="15"/>
      <c r="M14" s="15"/>
      <c r="N14" s="16"/>
      <c r="O14" s="15"/>
      <c r="P14" s="17"/>
      <c r="Q14" s="17" t="s">
        <v>821</v>
      </c>
      <c r="R14" s="17"/>
      <c r="S14" s="17"/>
      <c r="T14" s="17"/>
      <c r="U14" s="17"/>
      <c r="V14" s="17"/>
      <c r="W14" s="17"/>
      <c r="X14" s="17"/>
      <c r="Y14" s="17"/>
      <c r="Z14" s="17" t="str">
        <f t="shared" si="1"/>
        <v/>
      </c>
      <c r="AA14" s="17" t="str">
        <f t="shared" si="2"/>
        <v/>
      </c>
      <c r="AB14" s="15"/>
      <c r="AC14" s="24" t="s">
        <v>745</v>
      </c>
    </row>
    <row r="15" spans="1:29">
      <c r="A15" s="14" t="str">
        <f t="shared" si="0"/>
        <v/>
      </c>
      <c r="B15" s="56"/>
      <c r="C15" s="15"/>
      <c r="D15" s="15"/>
      <c r="E15" s="15"/>
      <c r="F15" s="15"/>
      <c r="G15" s="15"/>
      <c r="H15" s="56"/>
      <c r="I15" s="15"/>
      <c r="J15" s="15"/>
      <c r="K15" s="15"/>
      <c r="L15" s="15"/>
      <c r="M15" s="15"/>
      <c r="N15" s="16"/>
      <c r="O15" s="15"/>
      <c r="P15" s="17"/>
      <c r="Q15" s="17" t="s">
        <v>821</v>
      </c>
      <c r="R15" s="17"/>
      <c r="S15" s="17"/>
      <c r="T15" s="17"/>
      <c r="U15" s="17"/>
      <c r="V15" s="17"/>
      <c r="W15" s="17"/>
      <c r="X15" s="17"/>
      <c r="Y15" s="17"/>
      <c r="Z15" s="17" t="str">
        <f t="shared" si="1"/>
        <v/>
      </c>
      <c r="AA15" s="17" t="str">
        <f t="shared" si="2"/>
        <v/>
      </c>
      <c r="AB15" s="15"/>
      <c r="AC15" s="24" t="s">
        <v>746</v>
      </c>
    </row>
    <row r="16" spans="1:29">
      <c r="A16" s="14" t="str">
        <f t="shared" si="0"/>
        <v/>
      </c>
      <c r="B16" s="56"/>
      <c r="C16" s="15"/>
      <c r="D16" s="15"/>
      <c r="E16" s="15"/>
      <c r="F16" s="15"/>
      <c r="G16" s="15"/>
      <c r="H16" s="56"/>
      <c r="I16" s="15"/>
      <c r="J16" s="15"/>
      <c r="K16" s="15"/>
      <c r="L16" s="15"/>
      <c r="M16" s="15"/>
      <c r="N16" s="16"/>
      <c r="O16" s="15"/>
      <c r="P16" s="17"/>
      <c r="Q16" s="17"/>
      <c r="R16" s="17"/>
      <c r="S16" s="17"/>
      <c r="T16" s="17"/>
      <c r="U16" s="17"/>
      <c r="V16" s="17"/>
      <c r="W16" s="17"/>
      <c r="X16" s="17"/>
      <c r="Y16" s="17"/>
      <c r="Z16" s="17" t="str">
        <f t="shared" si="1"/>
        <v/>
      </c>
      <c r="AA16" s="17" t="str">
        <f t="shared" si="2"/>
        <v/>
      </c>
      <c r="AB16" s="15"/>
      <c r="AC16" s="24" t="s">
        <v>747</v>
      </c>
    </row>
    <row r="17" spans="1:29">
      <c r="A17" s="14" t="str">
        <f t="shared" si="0"/>
        <v/>
      </c>
      <c r="B17" s="56"/>
      <c r="C17" s="15"/>
      <c r="D17" s="15"/>
      <c r="E17" s="15"/>
      <c r="F17" s="15"/>
      <c r="G17" s="15"/>
      <c r="H17" s="56"/>
      <c r="I17" s="15"/>
      <c r="J17" s="15"/>
      <c r="K17" s="15"/>
      <c r="L17" s="15"/>
      <c r="M17" s="15"/>
      <c r="N17" s="16"/>
      <c r="O17" s="15"/>
      <c r="P17" s="17"/>
      <c r="Q17" s="17"/>
      <c r="R17" s="17"/>
      <c r="S17" s="17"/>
      <c r="T17" s="17"/>
      <c r="U17" s="17"/>
      <c r="V17" s="17"/>
      <c r="W17" s="17"/>
      <c r="X17" s="17"/>
      <c r="Y17" s="17"/>
      <c r="Z17" s="17" t="str">
        <f t="shared" si="1"/>
        <v/>
      </c>
      <c r="AA17" s="17" t="str">
        <f t="shared" si="2"/>
        <v/>
      </c>
      <c r="AB17" s="15"/>
      <c r="AC17" s="24" t="s">
        <v>748</v>
      </c>
    </row>
    <row r="18" spans="1:29">
      <c r="A18" s="14" t="str">
        <f t="shared" si="0"/>
        <v/>
      </c>
      <c r="B18" s="56"/>
      <c r="C18" s="15"/>
      <c r="D18" s="15"/>
      <c r="E18" s="15"/>
      <c r="F18" s="15"/>
      <c r="G18" s="15"/>
      <c r="H18" s="56"/>
      <c r="I18" s="15"/>
      <c r="J18" s="15"/>
      <c r="K18" s="15"/>
      <c r="L18" s="15"/>
      <c r="M18" s="15"/>
      <c r="N18" s="16"/>
      <c r="O18" s="15"/>
      <c r="P18" s="17"/>
      <c r="Q18" s="17"/>
      <c r="R18" s="17"/>
      <c r="S18" s="17"/>
      <c r="T18" s="17"/>
      <c r="U18" s="17"/>
      <c r="V18" s="17"/>
      <c r="W18" s="17"/>
      <c r="X18" s="17"/>
      <c r="Y18" s="17"/>
      <c r="Z18" s="17" t="str">
        <f t="shared" si="1"/>
        <v/>
      </c>
      <c r="AA18" s="17" t="str">
        <f t="shared" si="2"/>
        <v/>
      </c>
      <c r="AB18" s="15"/>
      <c r="AC18" s="24" t="s">
        <v>749</v>
      </c>
    </row>
    <row r="19" spans="1:29">
      <c r="A19" s="14" t="str">
        <f t="shared" si="0"/>
        <v/>
      </c>
      <c r="B19" s="56"/>
      <c r="C19" s="15"/>
      <c r="D19" s="15"/>
      <c r="E19" s="15"/>
      <c r="F19" s="15"/>
      <c r="G19" s="15"/>
      <c r="H19" s="56"/>
      <c r="I19" s="15"/>
      <c r="J19" s="15"/>
      <c r="K19" s="15"/>
      <c r="L19" s="15"/>
      <c r="M19" s="15"/>
      <c r="N19" s="16"/>
      <c r="O19" s="15"/>
      <c r="P19" s="17"/>
      <c r="Q19" s="17"/>
      <c r="R19" s="17"/>
      <c r="S19" s="17"/>
      <c r="T19" s="17"/>
      <c r="U19" s="17"/>
      <c r="V19" s="17"/>
      <c r="W19" s="17"/>
      <c r="X19" s="17"/>
      <c r="Y19" s="17"/>
      <c r="Z19" s="17" t="str">
        <f t="shared" si="1"/>
        <v/>
      </c>
      <c r="AA19" s="17" t="str">
        <f t="shared" si="2"/>
        <v/>
      </c>
      <c r="AB19" s="15"/>
      <c r="AC19" s="24" t="s">
        <v>750</v>
      </c>
    </row>
    <row r="20" spans="1:29">
      <c r="A20" s="14" t="str">
        <f t="shared" si="0"/>
        <v/>
      </c>
      <c r="B20" s="56"/>
      <c r="C20" s="15"/>
      <c r="D20" s="15"/>
      <c r="E20" s="15"/>
      <c r="F20" s="15"/>
      <c r="G20" s="15"/>
      <c r="H20" s="56"/>
      <c r="I20" s="15"/>
      <c r="J20" s="15"/>
      <c r="K20" s="15"/>
      <c r="L20" s="15"/>
      <c r="M20" s="15"/>
      <c r="N20" s="16"/>
      <c r="O20" s="15"/>
      <c r="P20" s="17"/>
      <c r="Q20" s="17"/>
      <c r="R20" s="17"/>
      <c r="S20" s="17"/>
      <c r="T20" s="17"/>
      <c r="U20" s="17"/>
      <c r="V20" s="17"/>
      <c r="W20" s="17"/>
      <c r="X20" s="17"/>
      <c r="Y20" s="17"/>
      <c r="Z20" s="17" t="str">
        <f t="shared" si="1"/>
        <v/>
      </c>
      <c r="AA20" s="17" t="str">
        <f t="shared" si="2"/>
        <v/>
      </c>
      <c r="AB20" s="15"/>
      <c r="AC20" s="24" t="s">
        <v>751</v>
      </c>
    </row>
    <row r="21" spans="1:29">
      <c r="A21" s="14" t="str">
        <f t="shared" si="0"/>
        <v/>
      </c>
      <c r="B21" s="56"/>
      <c r="C21" s="15"/>
      <c r="D21" s="15"/>
      <c r="E21" s="15"/>
      <c r="F21" s="15"/>
      <c r="G21" s="15"/>
      <c r="H21" s="56"/>
      <c r="I21" s="15"/>
      <c r="J21" s="15"/>
      <c r="K21" s="15"/>
      <c r="L21" s="15"/>
      <c r="M21" s="15"/>
      <c r="N21" s="16"/>
      <c r="O21" s="15"/>
      <c r="P21" s="17"/>
      <c r="Q21" s="17" t="s">
        <v>821</v>
      </c>
      <c r="R21" s="17"/>
      <c r="S21" s="17"/>
      <c r="T21" s="17"/>
      <c r="U21" s="17"/>
      <c r="V21" s="17"/>
      <c r="W21" s="17"/>
      <c r="X21" s="17"/>
      <c r="Y21" s="17"/>
      <c r="Z21" s="17" t="str">
        <f t="shared" si="1"/>
        <v/>
      </c>
      <c r="AA21" s="17" t="str">
        <f t="shared" si="2"/>
        <v/>
      </c>
      <c r="AB21" s="15"/>
      <c r="AC21" s="24" t="s">
        <v>752</v>
      </c>
    </row>
    <row r="22" spans="1:29">
      <c r="A22" s="14" t="str">
        <f t="shared" si="0"/>
        <v/>
      </c>
      <c r="B22" s="56"/>
      <c r="C22" s="15"/>
      <c r="D22" s="15"/>
      <c r="E22" s="15"/>
      <c r="F22" s="15"/>
      <c r="G22" s="15"/>
      <c r="H22" s="56"/>
      <c r="I22" s="15"/>
      <c r="J22" s="15"/>
      <c r="K22" s="15"/>
      <c r="L22" s="15"/>
      <c r="M22" s="15"/>
      <c r="N22" s="16"/>
      <c r="O22" s="15"/>
      <c r="P22" s="17"/>
      <c r="Q22" s="17" t="s">
        <v>821</v>
      </c>
      <c r="R22" s="17"/>
      <c r="S22" s="17"/>
      <c r="T22" s="17"/>
      <c r="U22" s="17"/>
      <c r="V22" s="17"/>
      <c r="W22" s="17"/>
      <c r="X22" s="17"/>
      <c r="Y22" s="17"/>
      <c r="Z22" s="17" t="str">
        <f t="shared" si="1"/>
        <v/>
      </c>
      <c r="AA22" s="17" t="str">
        <f t="shared" si="2"/>
        <v/>
      </c>
      <c r="AB22" s="15"/>
      <c r="AC22" s="24" t="s">
        <v>753</v>
      </c>
    </row>
    <row r="23" spans="1:29">
      <c r="A23" s="14" t="str">
        <f t="shared" si="0"/>
        <v/>
      </c>
      <c r="B23" s="56"/>
      <c r="C23" s="15"/>
      <c r="D23" s="15"/>
      <c r="E23" s="15"/>
      <c r="F23" s="15"/>
      <c r="G23" s="15"/>
      <c r="H23" s="56"/>
      <c r="I23" s="15"/>
      <c r="J23" s="15"/>
      <c r="K23" s="15"/>
      <c r="L23" s="15"/>
      <c r="M23" s="15"/>
      <c r="N23" s="16"/>
      <c r="O23" s="15"/>
      <c r="P23" s="17"/>
      <c r="Q23" s="17" t="s">
        <v>821</v>
      </c>
      <c r="R23" s="17"/>
      <c r="S23" s="17"/>
      <c r="T23" s="17"/>
      <c r="U23" s="17"/>
      <c r="V23" s="17"/>
      <c r="W23" s="17"/>
      <c r="X23" s="17"/>
      <c r="Y23" s="17"/>
      <c r="Z23" s="17" t="str">
        <f t="shared" si="1"/>
        <v/>
      </c>
      <c r="AA23" s="17" t="str">
        <f t="shared" si="2"/>
        <v/>
      </c>
      <c r="AB23" s="15"/>
      <c r="AC23" s="24" t="s">
        <v>754</v>
      </c>
    </row>
    <row r="24" spans="1:29">
      <c r="A24" s="14" t="str">
        <f t="shared" si="0"/>
        <v/>
      </c>
      <c r="B24" s="56"/>
      <c r="C24" s="15"/>
      <c r="D24" s="15"/>
      <c r="E24" s="15"/>
      <c r="F24" s="15"/>
      <c r="G24" s="15"/>
      <c r="H24" s="56"/>
      <c r="I24" s="15"/>
      <c r="J24" s="15"/>
      <c r="K24" s="15"/>
      <c r="L24" s="15"/>
      <c r="M24" s="15"/>
      <c r="N24" s="16"/>
      <c r="O24" s="15"/>
      <c r="P24" s="17"/>
      <c r="Q24" s="17" t="s">
        <v>821</v>
      </c>
      <c r="R24" s="17"/>
      <c r="S24" s="17"/>
      <c r="T24" s="17"/>
      <c r="U24" s="17"/>
      <c r="V24" s="17"/>
      <c r="W24" s="17"/>
      <c r="X24" s="17"/>
      <c r="Y24" s="17"/>
      <c r="Z24" s="17" t="str">
        <f t="shared" si="1"/>
        <v/>
      </c>
      <c r="AA24" s="17" t="str">
        <f t="shared" si="2"/>
        <v/>
      </c>
      <c r="AB24" s="15"/>
      <c r="AC24" s="24" t="s">
        <v>755</v>
      </c>
    </row>
    <row r="25" spans="1:29">
      <c r="A25" s="14" t="str">
        <f t="shared" si="0"/>
        <v/>
      </c>
      <c r="B25" s="56"/>
      <c r="C25" s="15"/>
      <c r="D25" s="15"/>
      <c r="E25" s="15"/>
      <c r="F25" s="15"/>
      <c r="G25" s="15"/>
      <c r="H25" s="56"/>
      <c r="I25" s="15"/>
      <c r="J25" s="15"/>
      <c r="K25" s="15"/>
      <c r="L25" s="15"/>
      <c r="M25" s="15"/>
      <c r="N25" s="16"/>
      <c r="O25" s="15"/>
      <c r="P25" s="17"/>
      <c r="Q25" s="17" t="s">
        <v>821</v>
      </c>
      <c r="R25" s="17"/>
      <c r="S25" s="17"/>
      <c r="T25" s="17"/>
      <c r="U25" s="17"/>
      <c r="V25" s="17"/>
      <c r="W25" s="17"/>
      <c r="X25" s="17"/>
      <c r="Y25" s="17"/>
      <c r="Z25" s="17" t="str">
        <f t="shared" si="1"/>
        <v/>
      </c>
      <c r="AA25" s="17" t="str">
        <f t="shared" si="2"/>
        <v/>
      </c>
      <c r="AB25" s="15"/>
      <c r="AC25" s="24" t="s">
        <v>756</v>
      </c>
    </row>
    <row r="26" spans="1:29">
      <c r="A26" s="14" t="str">
        <f t="shared" si="0"/>
        <v/>
      </c>
      <c r="B26" s="56"/>
      <c r="C26" s="15"/>
      <c r="D26" s="15"/>
      <c r="E26" s="15"/>
      <c r="F26" s="15"/>
      <c r="G26" s="15"/>
      <c r="H26" s="56"/>
      <c r="I26" s="15"/>
      <c r="J26" s="15"/>
      <c r="K26" s="15"/>
      <c r="L26" s="15"/>
      <c r="M26" s="15"/>
      <c r="N26" s="16"/>
      <c r="O26" s="15"/>
      <c r="P26" s="17"/>
      <c r="Q26" s="17"/>
      <c r="R26" s="17"/>
      <c r="S26" s="17"/>
      <c r="T26" s="17"/>
      <c r="U26" s="17"/>
      <c r="V26" s="17"/>
      <c r="W26" s="17"/>
      <c r="X26" s="17"/>
      <c r="Y26" s="17"/>
      <c r="Z26" s="17" t="str">
        <f t="shared" si="1"/>
        <v/>
      </c>
      <c r="AA26" s="17" t="str">
        <f t="shared" si="2"/>
        <v/>
      </c>
      <c r="AB26" s="15"/>
      <c r="AC26" s="24" t="s">
        <v>757</v>
      </c>
    </row>
    <row r="27" spans="1:30">
      <c r="A27" s="14" t="str">
        <f t="shared" si="0"/>
        <v/>
      </c>
      <c r="B27" s="56"/>
      <c r="C27" s="15"/>
      <c r="D27" s="15"/>
      <c r="E27" s="15"/>
      <c r="F27" s="15"/>
      <c r="G27" s="15"/>
      <c r="H27" s="56"/>
      <c r="I27" s="15"/>
      <c r="J27" s="15"/>
      <c r="K27" s="15"/>
      <c r="L27" s="15"/>
      <c r="M27" s="15"/>
      <c r="N27" s="16"/>
      <c r="O27" s="15"/>
      <c r="P27" s="17"/>
      <c r="Q27" s="17"/>
      <c r="R27" s="17"/>
      <c r="S27" s="17"/>
      <c r="T27" s="17"/>
      <c r="U27" s="17"/>
      <c r="V27" s="17"/>
      <c r="W27" s="17"/>
      <c r="X27" s="17"/>
      <c r="Y27" s="17"/>
      <c r="Z27" s="17" t="str">
        <f t="shared" si="1"/>
        <v/>
      </c>
      <c r="AA27" s="17" t="str">
        <f t="shared" si="2"/>
        <v/>
      </c>
      <c r="AB27" s="15"/>
      <c r="AC27" s="24" t="s">
        <v>758</v>
      </c>
      <c r="AD27" s="29" t="str">
        <f t="array" ref="AD27:AD32">""</f>
        <v/>
      </c>
    </row>
    <row r="28" spans="1:30">
      <c r="A28" s="56" t="s">
        <v>1112</v>
      </c>
      <c r="B28" s="56"/>
      <c r="C28" s="15"/>
      <c r="D28" s="15"/>
      <c r="E28" s="15"/>
      <c r="F28" s="15"/>
      <c r="G28" s="15"/>
      <c r="H28" s="56"/>
      <c r="I28" s="15"/>
      <c r="J28" s="15"/>
      <c r="K28" s="15"/>
      <c r="L28" s="15"/>
      <c r="M28" s="15"/>
      <c r="N28" s="16"/>
      <c r="O28" s="15"/>
      <c r="P28" s="17"/>
      <c r="Q28" s="17" t="s">
        <v>821</v>
      </c>
      <c r="R28" s="17">
        <f t="shared" ref="R28:W28" si="3">SUM(R8:R27)</f>
        <v>0</v>
      </c>
      <c r="S28" s="17">
        <f t="shared" si="3"/>
        <v>0</v>
      </c>
      <c r="T28" s="17">
        <f t="shared" si="3"/>
        <v>0</v>
      </c>
      <c r="U28" s="17">
        <f t="shared" si="3"/>
        <v>0</v>
      </c>
      <c r="V28" s="17">
        <f t="shared" si="3"/>
        <v>0</v>
      </c>
      <c r="W28" s="17">
        <f t="shared" si="3"/>
        <v>0</v>
      </c>
      <c r="X28" s="17"/>
      <c r="Y28" s="17">
        <f>SUM(Y8:Y27)</f>
        <v>0</v>
      </c>
      <c r="Z28" s="17" t="str">
        <f t="shared" si="1"/>
        <v/>
      </c>
      <c r="AA28" s="17" t="str">
        <f t="shared" si="2"/>
        <v/>
      </c>
      <c r="AB28" s="15"/>
      <c r="AD28" s="29" t="str">
        <v/>
      </c>
    </row>
    <row r="29" spans="1:30">
      <c r="A29" s="56" t="s">
        <v>167</v>
      </c>
      <c r="B29" s="56"/>
      <c r="C29" s="15"/>
      <c r="D29" s="15"/>
      <c r="E29" s="15"/>
      <c r="F29" s="15"/>
      <c r="G29" s="15"/>
      <c r="H29" s="56"/>
      <c r="I29" s="15"/>
      <c r="J29" s="15"/>
      <c r="K29" s="15"/>
      <c r="L29" s="15"/>
      <c r="M29" s="15"/>
      <c r="N29" s="16"/>
      <c r="O29" s="15"/>
      <c r="P29" s="17"/>
      <c r="Q29" s="17"/>
      <c r="R29" s="17"/>
      <c r="S29" s="17">
        <f>V28</f>
        <v>0</v>
      </c>
      <c r="T29" s="17"/>
      <c r="U29" s="17">
        <f>V28</f>
        <v>0</v>
      </c>
      <c r="V29" s="17"/>
      <c r="W29" s="17"/>
      <c r="X29" s="17"/>
      <c r="Y29" s="17"/>
      <c r="Z29" s="17"/>
      <c r="AA29" s="17" t="str">
        <f t="shared" si="2"/>
        <v/>
      </c>
      <c r="AB29" s="15"/>
      <c r="AD29" s="29" t="str">
        <v/>
      </c>
    </row>
    <row r="30" customHeight="1" spans="1:30">
      <c r="A30" s="18" t="s">
        <v>1113</v>
      </c>
      <c r="B30" s="70"/>
      <c r="C30" s="70"/>
      <c r="D30" s="70"/>
      <c r="E30" s="70"/>
      <c r="F30" s="70"/>
      <c r="G30" s="70"/>
      <c r="H30" s="70"/>
      <c r="I30" s="70"/>
      <c r="J30" s="19"/>
      <c r="K30" s="19"/>
      <c r="L30" s="19"/>
      <c r="M30" s="20"/>
      <c r="N30" s="20"/>
      <c r="O30" s="20"/>
      <c r="P30" s="17"/>
      <c r="Q30" s="17"/>
      <c r="R30" s="17">
        <f t="shared" ref="R30:U30" si="4">R28-R29</f>
        <v>0</v>
      </c>
      <c r="S30" s="17">
        <f t="shared" si="4"/>
        <v>0</v>
      </c>
      <c r="T30" s="17">
        <f t="shared" si="4"/>
        <v>0</v>
      </c>
      <c r="U30" s="17">
        <f t="shared" si="4"/>
        <v>0</v>
      </c>
      <c r="V30" s="17"/>
      <c r="W30" s="17">
        <f>W28</f>
        <v>0</v>
      </c>
      <c r="X30" s="17"/>
      <c r="Y30" s="17">
        <f>Y28</f>
        <v>0</v>
      </c>
      <c r="Z30" s="17" t="str">
        <f>IF(U30=0,"",(Y30-U30)/U30*100)</f>
        <v/>
      </c>
      <c r="AA30" s="17" t="str">
        <f t="shared" si="2"/>
        <v/>
      </c>
      <c r="AB30" s="257"/>
      <c r="AD30" s="29" t="str">
        <v/>
      </c>
    </row>
    <row r="31" customHeight="1" spans="1:30">
      <c r="A31" s="3" t="str">
        <f>基本信息输入表!$K$6&amp;"填表人："&amp;基本信息输入表!$M$53</f>
        <v>被评估单位填表人：</v>
      </c>
      <c r="Z31" s="3" t="str">
        <f>"评估人员："&amp;基本信息输入表!$Q$53</f>
        <v>评估人员：</v>
      </c>
      <c r="AD31" s="29" t="str">
        <v/>
      </c>
    </row>
    <row r="32" customHeight="1" spans="1:30">
      <c r="A32" s="3" t="str">
        <f>"填表日期："&amp;YEAR(基本信息输入表!$O$53)&amp;"年"&amp;MONTH(基本信息输入表!$O$53)&amp;"月"&amp;DAY(基本信息输入表!$O$53)&amp;"日"</f>
        <v>填表日期：1900年1月0日</v>
      </c>
      <c r="AD32" s="29" t="str">
        <v/>
      </c>
    </row>
  </sheetData>
  <mergeCells count="27">
    <mergeCell ref="A2:AB2"/>
    <mergeCell ref="A3:AB3"/>
    <mergeCell ref="Z4:AB4"/>
    <mergeCell ref="A5:N5"/>
    <mergeCell ref="Z5:AB5"/>
    <mergeCell ref="B6:G6"/>
    <mergeCell ref="R6:S6"/>
    <mergeCell ref="T6:U6"/>
    <mergeCell ref="W6:Y6"/>
    <mergeCell ref="A28:J28"/>
    <mergeCell ref="A29:J29"/>
    <mergeCell ref="A30:J30"/>
    <mergeCell ref="A6:A7"/>
    <mergeCell ref="H6:H7"/>
    <mergeCell ref="I6:I7"/>
    <mergeCell ref="J6:J7"/>
    <mergeCell ref="K6:K7"/>
    <mergeCell ref="L6:L7"/>
    <mergeCell ref="M6:M7"/>
    <mergeCell ref="N6:N7"/>
    <mergeCell ref="O6:O7"/>
    <mergeCell ref="P6:P7"/>
    <mergeCell ref="Q6:Q7"/>
    <mergeCell ref="V6:V7"/>
    <mergeCell ref="Z6:Z7"/>
    <mergeCell ref="AA6:AA7"/>
    <mergeCell ref="AB6:AB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2" fitToHeight="0" orientation="landscape"/>
  <headerFooter scaleWithDoc="0">
    <oddFooter>&amp;C&amp;"宋体,常规"&amp;10第&amp;"Arial Narrow,常规"&amp;P&amp;"宋体,常规"页，共&amp;"Arial Narrow,常规"&amp;N&amp;"宋体,常规"页</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投资性房地产公允计量">
    <pageSetUpPr fitToPage="1"/>
  </sheetPr>
  <dimension ref="A1:Y73"/>
  <sheetViews>
    <sheetView showGridLines="0" zoomScaleSheetLayoutView="80" workbookViewId="0">
      <selection activeCell="I31" sqref="I31"/>
    </sheetView>
  </sheetViews>
  <sheetFormatPr defaultColWidth="9" defaultRowHeight="12"/>
  <cols>
    <col min="1" max="1" width="5" style="3" customWidth="1"/>
    <col min="2" max="4" width="11.2" style="3" hidden="1" customWidth="1" outlineLevel="1"/>
    <col min="5" max="7" width="8" style="3" hidden="1" customWidth="1" outlineLevel="1"/>
    <col min="8" max="8" width="8.2" style="3" customWidth="1" collapsed="1"/>
    <col min="9" max="9" width="8.2" style="3" customWidth="1"/>
    <col min="10" max="10" width="9.5" style="3" customWidth="1"/>
    <col min="11" max="11" width="18" style="3" customWidth="1"/>
    <col min="12" max="12" width="8" style="3" customWidth="1"/>
    <col min="13" max="13" width="5.2" style="3" customWidth="1"/>
    <col min="14" max="14" width="4.7" style="3" customWidth="1"/>
    <col min="15" max="15" width="8" style="3" customWidth="1"/>
    <col min="16" max="17" width="7.7" style="3" customWidth="1"/>
    <col min="18" max="18" width="16.7" style="3" customWidth="1"/>
    <col min="19" max="19" width="16.7" style="3" hidden="1" customWidth="1" outlineLevel="1"/>
    <col min="20" max="20" width="8" style="3" customWidth="1" collapsed="1"/>
    <col min="21" max="21" width="9.7" style="3" customWidth="1"/>
    <col min="22" max="22" width="7.2" style="3" customWidth="1"/>
    <col min="23" max="23" width="7.5" style="3" customWidth="1"/>
    <col min="24" max="24" width="9" style="4"/>
    <col min="25" max="25" width="9" style="5"/>
    <col min="26" max="16384" width="9" style="3"/>
  </cols>
  <sheetData>
    <row r="1" spans="1:25">
      <c r="A1" s="6" t="s">
        <v>333</v>
      </c>
      <c r="X1" s="4" t="str">
        <f t="array" ref="X1:Y1">"请勿删除此列"</f>
        <v>请勿删除此列</v>
      </c>
      <c r="Y1" s="5" t="str">
        <v>请勿删除此列</v>
      </c>
    </row>
    <row r="2" s="1" customFormat="1" ht="30" customHeight="1" spans="1:25">
      <c r="A2" s="7" t="s">
        <v>1114</v>
      </c>
      <c r="B2" s="7"/>
      <c r="C2" s="7"/>
      <c r="D2" s="7"/>
      <c r="E2" s="7"/>
      <c r="F2" s="7"/>
      <c r="G2" s="7"/>
      <c r="H2" s="7"/>
      <c r="I2" s="7"/>
      <c r="J2" s="7"/>
      <c r="K2" s="7"/>
      <c r="L2" s="7"/>
      <c r="M2" s="7"/>
      <c r="N2" s="7"/>
      <c r="O2" s="7"/>
      <c r="P2" s="7"/>
      <c r="Q2" s="7"/>
      <c r="R2" s="7"/>
      <c r="S2" s="7"/>
      <c r="T2" s="7"/>
      <c r="U2" s="7"/>
      <c r="V2" s="7"/>
      <c r="W2" s="7"/>
      <c r="X2" s="22"/>
      <c r="Y2" s="23"/>
    </row>
    <row r="3" ht="15.75" customHeight="1" spans="1:23">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row>
    <row r="4" ht="14.25" customHeight="1" spans="8:25">
      <c r="H4" s="2"/>
      <c r="I4" s="2"/>
      <c r="J4" s="2"/>
      <c r="K4" s="2"/>
      <c r="L4" s="2"/>
      <c r="M4" s="2"/>
      <c r="N4" s="2"/>
      <c r="O4" s="2"/>
      <c r="P4" s="2"/>
      <c r="Q4" s="2"/>
      <c r="R4" s="2"/>
      <c r="S4" s="2"/>
      <c r="T4" s="2"/>
      <c r="U4" s="2"/>
      <c r="V4" s="2"/>
      <c r="W4" s="8" t="s">
        <v>1115</v>
      </c>
      <c r="Y4" s="5" t="str">
        <f t="array" ref="Y4:Y8">""</f>
        <v/>
      </c>
    </row>
    <row r="5" ht="15.75" customHeight="1" spans="1:25">
      <c r="A5" s="9" t="str">
        <f>基本信息输入表!K6&amp;"："&amp;基本信息输入表!M6</f>
        <v>被评估单位：中国石油集团工程技术研究院有限公司</v>
      </c>
      <c r="B5" s="9"/>
      <c r="C5" s="9"/>
      <c r="D5" s="9"/>
      <c r="E5" s="9"/>
      <c r="F5" s="9"/>
      <c r="G5" s="9"/>
      <c r="H5" s="9"/>
      <c r="I5" s="9"/>
      <c r="J5" s="9"/>
      <c r="K5" s="9"/>
      <c r="L5" s="9"/>
      <c r="M5" s="9"/>
      <c r="N5" s="9"/>
      <c r="O5" s="9"/>
      <c r="W5" s="8" t="str">
        <f>"金额单位："&amp;基本信息输入表!M10&amp;"元"</f>
        <v>金额单位：人民币元</v>
      </c>
      <c r="Y5" s="5" t="str">
        <v/>
      </c>
    </row>
    <row r="6" s="2" customFormat="1" ht="15.75" customHeight="1" spans="1:25">
      <c r="A6" s="37" t="s">
        <v>137</v>
      </c>
      <c r="B6" s="42" t="s">
        <v>1095</v>
      </c>
      <c r="C6" s="345"/>
      <c r="D6" s="345"/>
      <c r="E6" s="345"/>
      <c r="F6" s="345"/>
      <c r="G6" s="43"/>
      <c r="H6" s="37" t="s">
        <v>1096</v>
      </c>
      <c r="I6" s="54" t="s">
        <v>1097</v>
      </c>
      <c r="J6" s="54" t="s">
        <v>1098</v>
      </c>
      <c r="K6" s="54" t="s">
        <v>1099</v>
      </c>
      <c r="L6" s="57" t="s">
        <v>1100</v>
      </c>
      <c r="M6" s="37" t="s">
        <v>945</v>
      </c>
      <c r="N6" s="90" t="s">
        <v>1101</v>
      </c>
      <c r="O6" s="347" t="s">
        <v>857</v>
      </c>
      <c r="P6" s="347" t="s">
        <v>1102</v>
      </c>
      <c r="Q6" s="90" t="s">
        <v>1103</v>
      </c>
      <c r="R6" s="351" t="s">
        <v>1116</v>
      </c>
      <c r="S6" s="54" t="s">
        <v>656</v>
      </c>
      <c r="T6" s="54" t="s">
        <v>158</v>
      </c>
      <c r="U6" s="11" t="s">
        <v>159</v>
      </c>
      <c r="V6" s="90" t="s">
        <v>172</v>
      </c>
      <c r="W6" s="90" t="s">
        <v>142</v>
      </c>
      <c r="X6" s="4"/>
      <c r="Y6" s="4" t="str">
        <v/>
      </c>
    </row>
    <row r="7" s="2" customFormat="1" spans="1:25">
      <c r="A7" s="106"/>
      <c r="B7" s="260" t="s">
        <v>1105</v>
      </c>
      <c r="C7" s="174" t="s">
        <v>1106</v>
      </c>
      <c r="D7" s="174" t="s">
        <v>1107</v>
      </c>
      <c r="E7" s="174" t="s">
        <v>1108</v>
      </c>
      <c r="F7" s="174" t="s">
        <v>1109</v>
      </c>
      <c r="G7" s="174" t="s">
        <v>1110</v>
      </c>
      <c r="H7" s="106"/>
      <c r="I7" s="342"/>
      <c r="J7" s="342"/>
      <c r="K7" s="342"/>
      <c r="L7" s="262"/>
      <c r="M7" s="107"/>
      <c r="N7" s="109"/>
      <c r="O7" s="348"/>
      <c r="P7" s="349"/>
      <c r="Q7" s="113"/>
      <c r="R7" s="352"/>
      <c r="S7" s="258"/>
      <c r="T7" s="344"/>
      <c r="U7" s="344"/>
      <c r="V7" s="115"/>
      <c r="W7" s="107"/>
      <c r="X7" s="24" t="s">
        <v>738</v>
      </c>
      <c r="Y7" s="4" t="str">
        <v/>
      </c>
    </row>
    <row r="8" ht="12.75" spans="1:25">
      <c r="A8" s="14" t="str">
        <f>IF(J8="","",ROW()-7)</f>
        <v/>
      </c>
      <c r="B8" s="56"/>
      <c r="C8" s="15"/>
      <c r="D8" s="15"/>
      <c r="E8" s="15"/>
      <c r="F8" s="15"/>
      <c r="G8" s="15"/>
      <c r="H8" s="56"/>
      <c r="I8" s="15"/>
      <c r="J8" s="15"/>
      <c r="K8" s="15"/>
      <c r="L8" s="15"/>
      <c r="M8" s="15"/>
      <c r="N8" s="16"/>
      <c r="O8" s="15"/>
      <c r="P8" s="17"/>
      <c r="Q8" s="17" t="s">
        <v>821</v>
      </c>
      <c r="R8" s="17"/>
      <c r="S8" s="17"/>
      <c r="T8" s="17"/>
      <c r="U8" s="17"/>
      <c r="V8" s="17" t="str">
        <f t="shared" ref="V8:V28" si="0">IF(T8=0,"",(U8-T8)/T8*100)</f>
        <v/>
      </c>
      <c r="W8" s="15"/>
      <c r="X8" s="24" t="s">
        <v>739</v>
      </c>
      <c r="Y8" s="5" t="str">
        <v/>
      </c>
    </row>
    <row r="9" ht="12.75" spans="1:24">
      <c r="A9" s="14" t="str">
        <f t="shared" ref="A9:A27" si="1">IF(J9="","",ROW()-7)</f>
        <v/>
      </c>
      <c r="B9" s="56"/>
      <c r="C9" s="15"/>
      <c r="D9" s="15"/>
      <c r="E9" s="15"/>
      <c r="F9" s="15"/>
      <c r="G9" s="15"/>
      <c r="H9" s="56"/>
      <c r="I9" s="15"/>
      <c r="J9" s="15"/>
      <c r="K9" s="15"/>
      <c r="L9" s="15"/>
      <c r="M9" s="15"/>
      <c r="N9" s="16"/>
      <c r="O9" s="15"/>
      <c r="P9" s="17"/>
      <c r="Q9" s="17" t="s">
        <v>821</v>
      </c>
      <c r="R9" s="17"/>
      <c r="S9" s="17"/>
      <c r="T9" s="17"/>
      <c r="U9" s="17"/>
      <c r="V9" s="17" t="str">
        <f t="shared" si="0"/>
        <v/>
      </c>
      <c r="W9" s="15"/>
      <c r="X9" s="24" t="s">
        <v>740</v>
      </c>
    </row>
    <row r="10" ht="12.75" spans="1:24">
      <c r="A10" s="14" t="str">
        <f t="shared" si="1"/>
        <v/>
      </c>
      <c r="B10" s="56"/>
      <c r="C10" s="15"/>
      <c r="D10" s="15"/>
      <c r="E10" s="15"/>
      <c r="F10" s="15"/>
      <c r="G10" s="15"/>
      <c r="H10" s="56"/>
      <c r="I10" s="15"/>
      <c r="J10" s="15"/>
      <c r="K10" s="15"/>
      <c r="L10" s="15"/>
      <c r="M10" s="15"/>
      <c r="N10" s="16"/>
      <c r="O10" s="15"/>
      <c r="P10" s="17"/>
      <c r="Q10" s="17" t="s">
        <v>821</v>
      </c>
      <c r="R10" s="17"/>
      <c r="S10" s="17"/>
      <c r="T10" s="17"/>
      <c r="U10" s="17"/>
      <c r="V10" s="17" t="str">
        <f t="shared" si="0"/>
        <v/>
      </c>
      <c r="W10" s="15"/>
      <c r="X10" s="24" t="s">
        <v>741</v>
      </c>
    </row>
    <row r="11" ht="12.75" spans="1:24">
      <c r="A11" s="14" t="str">
        <f t="shared" si="1"/>
        <v/>
      </c>
      <c r="B11" s="56"/>
      <c r="C11" s="15"/>
      <c r="D11" s="15"/>
      <c r="E11" s="15"/>
      <c r="F11" s="15"/>
      <c r="G11" s="15"/>
      <c r="H11" s="56"/>
      <c r="I11" s="15"/>
      <c r="J11" s="15"/>
      <c r="K11" s="15"/>
      <c r="L11" s="15"/>
      <c r="M11" s="15"/>
      <c r="N11" s="16"/>
      <c r="O11" s="15"/>
      <c r="P11" s="17"/>
      <c r="Q11" s="17" t="s">
        <v>821</v>
      </c>
      <c r="R11" s="17"/>
      <c r="S11" s="17"/>
      <c r="T11" s="17"/>
      <c r="U11" s="17"/>
      <c r="V11" s="17" t="str">
        <f t="shared" si="0"/>
        <v/>
      </c>
      <c r="W11" s="15"/>
      <c r="X11" s="24" t="s">
        <v>742</v>
      </c>
    </row>
    <row r="12" ht="12.75" spans="1:24">
      <c r="A12" s="14" t="str">
        <f t="shared" si="1"/>
        <v/>
      </c>
      <c r="B12" s="56"/>
      <c r="C12" s="15"/>
      <c r="D12" s="15"/>
      <c r="E12" s="15"/>
      <c r="F12" s="15"/>
      <c r="G12" s="15"/>
      <c r="H12" s="56"/>
      <c r="I12" s="15"/>
      <c r="J12" s="15"/>
      <c r="K12" s="15"/>
      <c r="L12" s="15"/>
      <c r="M12" s="15"/>
      <c r="N12" s="16"/>
      <c r="O12" s="15"/>
      <c r="P12" s="17"/>
      <c r="Q12" s="17" t="s">
        <v>821</v>
      </c>
      <c r="R12" s="17"/>
      <c r="S12" s="17"/>
      <c r="T12" s="17"/>
      <c r="U12" s="17"/>
      <c r="V12" s="17" t="str">
        <f t="shared" si="0"/>
        <v/>
      </c>
      <c r="W12" s="15"/>
      <c r="X12" s="24" t="s">
        <v>743</v>
      </c>
    </row>
    <row r="13" ht="12.75" spans="1:24">
      <c r="A13" s="14" t="str">
        <f t="shared" si="1"/>
        <v/>
      </c>
      <c r="B13" s="56"/>
      <c r="C13" s="15"/>
      <c r="D13" s="15"/>
      <c r="E13" s="15"/>
      <c r="F13" s="15"/>
      <c r="G13" s="15"/>
      <c r="H13" s="56"/>
      <c r="I13" s="15"/>
      <c r="J13" s="15"/>
      <c r="K13" s="15"/>
      <c r="L13" s="15"/>
      <c r="M13" s="15"/>
      <c r="N13" s="16"/>
      <c r="O13" s="15"/>
      <c r="P13" s="17"/>
      <c r="Q13" s="17"/>
      <c r="R13" s="17"/>
      <c r="S13" s="17"/>
      <c r="T13" s="17"/>
      <c r="U13" s="17"/>
      <c r="V13" s="17" t="str">
        <f t="shared" si="0"/>
        <v/>
      </c>
      <c r="W13" s="15"/>
      <c r="X13" s="24" t="s">
        <v>744</v>
      </c>
    </row>
    <row r="14" ht="12.75" spans="1:24">
      <c r="A14" s="14" t="str">
        <f t="shared" si="1"/>
        <v/>
      </c>
      <c r="B14" s="56"/>
      <c r="C14" s="15"/>
      <c r="D14" s="15"/>
      <c r="E14" s="15"/>
      <c r="F14" s="15"/>
      <c r="G14" s="15"/>
      <c r="H14" s="56"/>
      <c r="I14" s="15"/>
      <c r="J14" s="15"/>
      <c r="K14" s="15"/>
      <c r="L14" s="15"/>
      <c r="M14" s="15"/>
      <c r="N14" s="16"/>
      <c r="O14" s="15"/>
      <c r="P14" s="17"/>
      <c r="Q14" s="17" t="s">
        <v>821</v>
      </c>
      <c r="R14" s="17"/>
      <c r="S14" s="17"/>
      <c r="T14" s="17"/>
      <c r="U14" s="17"/>
      <c r="V14" s="17" t="str">
        <f t="shared" si="0"/>
        <v/>
      </c>
      <c r="W14" s="15"/>
      <c r="X14" s="24" t="s">
        <v>745</v>
      </c>
    </row>
    <row r="15" ht="12.75" spans="1:24">
      <c r="A15" s="14" t="str">
        <f t="shared" si="1"/>
        <v/>
      </c>
      <c r="B15" s="56"/>
      <c r="C15" s="15"/>
      <c r="D15" s="15"/>
      <c r="E15" s="15"/>
      <c r="F15" s="15"/>
      <c r="G15" s="15"/>
      <c r="H15" s="56"/>
      <c r="I15" s="15"/>
      <c r="J15" s="15"/>
      <c r="K15" s="15"/>
      <c r="L15" s="15"/>
      <c r="M15" s="15"/>
      <c r="N15" s="16"/>
      <c r="O15" s="15"/>
      <c r="P15" s="17"/>
      <c r="Q15" s="17" t="s">
        <v>821</v>
      </c>
      <c r="R15" s="17"/>
      <c r="S15" s="17"/>
      <c r="T15" s="17"/>
      <c r="U15" s="17"/>
      <c r="V15" s="17" t="str">
        <f t="shared" si="0"/>
        <v/>
      </c>
      <c r="W15" s="15"/>
      <c r="X15" s="24" t="s">
        <v>746</v>
      </c>
    </row>
    <row r="16" ht="12.75" spans="1:24">
      <c r="A16" s="14" t="str">
        <f t="shared" si="1"/>
        <v/>
      </c>
      <c r="B16" s="56"/>
      <c r="C16" s="15"/>
      <c r="D16" s="15"/>
      <c r="E16" s="15"/>
      <c r="F16" s="15"/>
      <c r="G16" s="15"/>
      <c r="H16" s="56"/>
      <c r="I16" s="15"/>
      <c r="J16" s="15"/>
      <c r="K16" s="15"/>
      <c r="L16" s="15"/>
      <c r="M16" s="15"/>
      <c r="N16" s="16"/>
      <c r="O16" s="15"/>
      <c r="P16" s="17"/>
      <c r="Q16" s="17" t="s">
        <v>821</v>
      </c>
      <c r="R16" s="17"/>
      <c r="S16" s="17"/>
      <c r="T16" s="17"/>
      <c r="U16" s="17"/>
      <c r="V16" s="17" t="str">
        <f t="shared" si="0"/>
        <v/>
      </c>
      <c r="W16" s="15"/>
      <c r="X16" s="24" t="s">
        <v>747</v>
      </c>
    </row>
    <row r="17" ht="12.75" spans="1:24">
      <c r="A17" s="14" t="str">
        <f t="shared" si="1"/>
        <v/>
      </c>
      <c r="B17" s="56"/>
      <c r="C17" s="15"/>
      <c r="D17" s="15"/>
      <c r="E17" s="15"/>
      <c r="F17" s="15"/>
      <c r="G17" s="15"/>
      <c r="H17" s="56"/>
      <c r="I17" s="15"/>
      <c r="J17" s="15"/>
      <c r="K17" s="15"/>
      <c r="L17" s="15"/>
      <c r="M17" s="15"/>
      <c r="N17" s="16"/>
      <c r="O17" s="15"/>
      <c r="P17" s="17"/>
      <c r="Q17" s="17"/>
      <c r="R17" s="17"/>
      <c r="S17" s="17"/>
      <c r="T17" s="17"/>
      <c r="U17" s="17"/>
      <c r="V17" s="17" t="str">
        <f t="shared" si="0"/>
        <v/>
      </c>
      <c r="W17" s="15"/>
      <c r="X17" s="24" t="s">
        <v>748</v>
      </c>
    </row>
    <row r="18" ht="12.75" spans="1:24">
      <c r="A18" s="14" t="str">
        <f t="shared" si="1"/>
        <v/>
      </c>
      <c r="B18" s="56"/>
      <c r="C18" s="15"/>
      <c r="D18" s="15"/>
      <c r="E18" s="15"/>
      <c r="F18" s="15"/>
      <c r="G18" s="15"/>
      <c r="H18" s="56"/>
      <c r="I18" s="15"/>
      <c r="J18" s="15"/>
      <c r="K18" s="15"/>
      <c r="L18" s="15"/>
      <c r="M18" s="15"/>
      <c r="N18" s="16"/>
      <c r="O18" s="15"/>
      <c r="P18" s="17"/>
      <c r="Q18" s="17"/>
      <c r="R18" s="17"/>
      <c r="S18" s="17"/>
      <c r="T18" s="17"/>
      <c r="U18" s="17"/>
      <c r="V18" s="17" t="str">
        <f t="shared" si="0"/>
        <v/>
      </c>
      <c r="W18" s="15"/>
      <c r="X18" s="24" t="s">
        <v>749</v>
      </c>
    </row>
    <row r="19" ht="12.75" spans="1:24">
      <c r="A19" s="14" t="str">
        <f t="shared" si="1"/>
        <v/>
      </c>
      <c r="B19" s="56"/>
      <c r="C19" s="15"/>
      <c r="D19" s="15"/>
      <c r="E19" s="15"/>
      <c r="F19" s="15"/>
      <c r="G19" s="15"/>
      <c r="H19" s="56"/>
      <c r="I19" s="15"/>
      <c r="J19" s="15"/>
      <c r="K19" s="15"/>
      <c r="L19" s="15"/>
      <c r="M19" s="15"/>
      <c r="N19" s="16"/>
      <c r="O19" s="15"/>
      <c r="P19" s="17"/>
      <c r="Q19" s="17"/>
      <c r="R19" s="17"/>
      <c r="S19" s="17"/>
      <c r="T19" s="17"/>
      <c r="U19" s="17"/>
      <c r="V19" s="17" t="str">
        <f t="shared" si="0"/>
        <v/>
      </c>
      <c r="W19" s="15"/>
      <c r="X19" s="24" t="s">
        <v>750</v>
      </c>
    </row>
    <row r="20" ht="12.75" spans="1:24">
      <c r="A20" s="14" t="str">
        <f t="shared" si="1"/>
        <v/>
      </c>
      <c r="B20" s="56"/>
      <c r="C20" s="15"/>
      <c r="D20" s="15"/>
      <c r="E20" s="15"/>
      <c r="F20" s="15"/>
      <c r="G20" s="15"/>
      <c r="H20" s="56"/>
      <c r="I20" s="15"/>
      <c r="J20" s="15"/>
      <c r="K20" s="15"/>
      <c r="L20" s="15"/>
      <c r="M20" s="15"/>
      <c r="N20" s="16"/>
      <c r="O20" s="15"/>
      <c r="P20" s="17"/>
      <c r="Q20" s="17"/>
      <c r="R20" s="17"/>
      <c r="S20" s="17"/>
      <c r="T20" s="17"/>
      <c r="U20" s="17"/>
      <c r="V20" s="17" t="str">
        <f t="shared" si="0"/>
        <v/>
      </c>
      <c r="W20" s="15"/>
      <c r="X20" s="24" t="s">
        <v>751</v>
      </c>
    </row>
    <row r="21" ht="12.75" spans="1:24">
      <c r="A21" s="14" t="str">
        <f t="shared" si="1"/>
        <v/>
      </c>
      <c r="B21" s="56"/>
      <c r="C21" s="15"/>
      <c r="D21" s="15"/>
      <c r="E21" s="15"/>
      <c r="F21" s="15"/>
      <c r="G21" s="15"/>
      <c r="H21" s="56"/>
      <c r="I21" s="15"/>
      <c r="J21" s="15"/>
      <c r="K21" s="15"/>
      <c r="L21" s="15"/>
      <c r="M21" s="15"/>
      <c r="N21" s="16"/>
      <c r="O21" s="15"/>
      <c r="P21" s="17"/>
      <c r="Q21" s="17"/>
      <c r="R21" s="17"/>
      <c r="S21" s="17"/>
      <c r="T21" s="17"/>
      <c r="U21" s="17"/>
      <c r="V21" s="17" t="str">
        <f t="shared" si="0"/>
        <v/>
      </c>
      <c r="W21" s="15"/>
      <c r="X21" s="24" t="s">
        <v>752</v>
      </c>
    </row>
    <row r="22" ht="12.75" spans="1:24">
      <c r="A22" s="14" t="str">
        <f t="shared" si="1"/>
        <v/>
      </c>
      <c r="B22" s="56"/>
      <c r="C22" s="15"/>
      <c r="D22" s="15"/>
      <c r="E22" s="15"/>
      <c r="F22" s="15"/>
      <c r="G22" s="15"/>
      <c r="H22" s="56"/>
      <c r="I22" s="15"/>
      <c r="J22" s="15"/>
      <c r="K22" s="15"/>
      <c r="L22" s="15"/>
      <c r="M22" s="15"/>
      <c r="N22" s="16"/>
      <c r="O22" s="15"/>
      <c r="P22" s="17"/>
      <c r="Q22" s="17"/>
      <c r="R22" s="17"/>
      <c r="S22" s="17"/>
      <c r="T22" s="17"/>
      <c r="U22" s="17"/>
      <c r="V22" s="17" t="str">
        <f t="shared" si="0"/>
        <v/>
      </c>
      <c r="W22" s="15"/>
      <c r="X22" s="24" t="s">
        <v>753</v>
      </c>
    </row>
    <row r="23" ht="12.75" spans="1:24">
      <c r="A23" s="14" t="str">
        <f t="shared" si="1"/>
        <v/>
      </c>
      <c r="B23" s="56"/>
      <c r="C23" s="15"/>
      <c r="D23" s="15"/>
      <c r="E23" s="15"/>
      <c r="F23" s="15"/>
      <c r="G23" s="15"/>
      <c r="H23" s="56"/>
      <c r="I23" s="15"/>
      <c r="J23" s="15"/>
      <c r="K23" s="15"/>
      <c r="L23" s="15"/>
      <c r="M23" s="15"/>
      <c r="N23" s="16"/>
      <c r="O23" s="15"/>
      <c r="P23" s="17"/>
      <c r="Q23" s="17"/>
      <c r="R23" s="17"/>
      <c r="S23" s="17"/>
      <c r="T23" s="17"/>
      <c r="U23" s="17"/>
      <c r="V23" s="17" t="str">
        <f t="shared" si="0"/>
        <v/>
      </c>
      <c r="W23" s="15"/>
      <c r="X23" s="24" t="s">
        <v>754</v>
      </c>
    </row>
    <row r="24" ht="12.75" spans="1:24">
      <c r="A24" s="14" t="str">
        <f t="shared" si="1"/>
        <v/>
      </c>
      <c r="B24" s="56"/>
      <c r="C24" s="15"/>
      <c r="D24" s="15"/>
      <c r="E24" s="15"/>
      <c r="F24" s="15"/>
      <c r="G24" s="15"/>
      <c r="H24" s="56"/>
      <c r="I24" s="15"/>
      <c r="J24" s="15"/>
      <c r="K24" s="15"/>
      <c r="L24" s="15"/>
      <c r="M24" s="15"/>
      <c r="N24" s="16"/>
      <c r="O24" s="15"/>
      <c r="P24" s="17"/>
      <c r="Q24" s="17"/>
      <c r="R24" s="17"/>
      <c r="S24" s="17"/>
      <c r="T24" s="17"/>
      <c r="U24" s="17"/>
      <c r="V24" s="17" t="str">
        <f t="shared" si="0"/>
        <v/>
      </c>
      <c r="W24" s="15"/>
      <c r="X24" s="24" t="s">
        <v>755</v>
      </c>
    </row>
    <row r="25" ht="12.75" spans="1:24">
      <c r="A25" s="14" t="str">
        <f t="shared" si="1"/>
        <v/>
      </c>
      <c r="B25" s="56"/>
      <c r="C25" s="15"/>
      <c r="D25" s="15"/>
      <c r="E25" s="15"/>
      <c r="F25" s="15"/>
      <c r="G25" s="15"/>
      <c r="H25" s="56"/>
      <c r="I25" s="15"/>
      <c r="J25" s="15"/>
      <c r="K25" s="15"/>
      <c r="L25" s="15"/>
      <c r="M25" s="15"/>
      <c r="N25" s="16"/>
      <c r="O25" s="15"/>
      <c r="P25" s="17"/>
      <c r="Q25" s="17" t="s">
        <v>821</v>
      </c>
      <c r="R25" s="17"/>
      <c r="S25" s="17"/>
      <c r="T25" s="17"/>
      <c r="U25" s="17"/>
      <c r="V25" s="17" t="str">
        <f t="shared" si="0"/>
        <v/>
      </c>
      <c r="W25" s="15"/>
      <c r="X25" s="24" t="s">
        <v>756</v>
      </c>
    </row>
    <row r="26" ht="12.75" spans="1:24">
      <c r="A26" s="14" t="str">
        <f t="shared" si="1"/>
        <v/>
      </c>
      <c r="B26" s="56"/>
      <c r="C26" s="15"/>
      <c r="D26" s="15"/>
      <c r="E26" s="15"/>
      <c r="F26" s="15"/>
      <c r="G26" s="15"/>
      <c r="H26" s="56"/>
      <c r="I26" s="15"/>
      <c r="J26" s="15"/>
      <c r="K26" s="15"/>
      <c r="L26" s="15"/>
      <c r="M26" s="15"/>
      <c r="N26" s="16"/>
      <c r="O26" s="15"/>
      <c r="P26" s="17"/>
      <c r="Q26" s="17" t="s">
        <v>821</v>
      </c>
      <c r="R26" s="17"/>
      <c r="S26" s="17"/>
      <c r="T26" s="17"/>
      <c r="U26" s="17"/>
      <c r="V26" s="17" t="str">
        <f t="shared" si="0"/>
        <v/>
      </c>
      <c r="W26" s="15"/>
      <c r="X26" s="24" t="s">
        <v>757</v>
      </c>
    </row>
    <row r="27" ht="12.75" spans="1:25">
      <c r="A27" s="14" t="str">
        <f t="shared" si="1"/>
        <v/>
      </c>
      <c r="B27" s="56"/>
      <c r="C27" s="15"/>
      <c r="D27" s="15"/>
      <c r="E27" s="15"/>
      <c r="F27" s="15"/>
      <c r="G27" s="15"/>
      <c r="H27" s="56"/>
      <c r="I27" s="15"/>
      <c r="J27" s="15"/>
      <c r="K27" s="15"/>
      <c r="L27" s="15"/>
      <c r="M27" s="15"/>
      <c r="N27" s="16"/>
      <c r="O27" s="15"/>
      <c r="P27" s="17"/>
      <c r="Q27" s="17" t="s">
        <v>821</v>
      </c>
      <c r="R27" s="17"/>
      <c r="S27" s="17"/>
      <c r="T27" s="17"/>
      <c r="U27" s="17"/>
      <c r="V27" s="17" t="str">
        <f t="shared" si="0"/>
        <v/>
      </c>
      <c r="W27" s="15"/>
      <c r="X27" s="24" t="s">
        <v>758</v>
      </c>
      <c r="Y27" s="5" t="str">
        <f t="array" ref="Y27:Y30">""</f>
        <v/>
      </c>
    </row>
    <row r="28" ht="15.75" customHeight="1" spans="1:25">
      <c r="A28" s="18" t="s">
        <v>215</v>
      </c>
      <c r="B28" s="70"/>
      <c r="C28" s="70"/>
      <c r="D28" s="70"/>
      <c r="E28" s="70"/>
      <c r="F28" s="70"/>
      <c r="G28" s="70"/>
      <c r="H28" s="346"/>
      <c r="I28" s="346"/>
      <c r="J28" s="350"/>
      <c r="K28" s="350"/>
      <c r="L28" s="350"/>
      <c r="M28" s="20"/>
      <c r="N28" s="20"/>
      <c r="O28" s="20"/>
      <c r="P28" s="17"/>
      <c r="Q28" s="17" t="s">
        <v>821</v>
      </c>
      <c r="R28" s="17"/>
      <c r="S28" s="17">
        <f>SUM(S7:S27)</f>
        <v>0</v>
      </c>
      <c r="T28" s="17">
        <f>SUM(T7:T27)</f>
        <v>0</v>
      </c>
      <c r="U28" s="17">
        <f>SUM(U7:U27)</f>
        <v>0</v>
      </c>
      <c r="V28" s="17" t="str">
        <f t="shared" si="0"/>
        <v/>
      </c>
      <c r="W28" s="257"/>
      <c r="Y28" s="5" t="str">
        <v/>
      </c>
    </row>
    <row r="29" ht="15.75" customHeight="1" spans="1:25">
      <c r="A29" s="3" t="str">
        <f>基本信息输入表!$K$6&amp;"填表人："&amp;基本信息输入表!$M$54</f>
        <v>被评估单位填表人：</v>
      </c>
      <c r="U29" s="3" t="str">
        <f>"评估人员："&amp;基本信息输入表!$Q$54</f>
        <v>评估人员：</v>
      </c>
      <c r="Y29" s="5" t="str">
        <v/>
      </c>
    </row>
    <row r="30" ht="15.75" customHeight="1" spans="1:25">
      <c r="A30" s="3" t="str">
        <f>"填表日期："&amp;YEAR(基本信息输入表!$O$54)&amp;"年"&amp;MONTH(基本信息输入表!$O$54)&amp;"月"&amp;DAY(基本信息输入表!$O$54)&amp;"日"</f>
        <v>填表日期：1900年1月0日</v>
      </c>
      <c r="Y30" s="5" t="str">
        <v/>
      </c>
    </row>
    <row r="73" ht="12.75" spans="1:1">
      <c r="A73" s="177"/>
    </row>
  </sheetData>
  <mergeCells count="22">
    <mergeCell ref="A2:W2"/>
    <mergeCell ref="A3:W3"/>
    <mergeCell ref="A5:O5"/>
    <mergeCell ref="B6:G6"/>
    <mergeCell ref="A28:J28"/>
    <mergeCell ref="A6:A7"/>
    <mergeCell ref="H6:H7"/>
    <mergeCell ref="I6:I7"/>
    <mergeCell ref="J6:J7"/>
    <mergeCell ref="K6:K7"/>
    <mergeCell ref="L6:L7"/>
    <mergeCell ref="M6:M7"/>
    <mergeCell ref="N6:N7"/>
    <mergeCell ref="O6:O7"/>
    <mergeCell ref="P6:P7"/>
    <mergeCell ref="Q6:Q7"/>
    <mergeCell ref="R6:R7"/>
    <mergeCell ref="S6:S7"/>
    <mergeCell ref="T6:T7"/>
    <mergeCell ref="U6:U7"/>
    <mergeCell ref="V6:V7"/>
    <mergeCell ref="W6:W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3" fitToHeight="0" orientation="landscape"/>
  <headerFooter scaleWithDoc="0">
    <oddFooter>&amp;C&amp;"宋体,常规"&amp;10第&amp;"Arial Narrow,常规"&amp;P&amp;"宋体,常规"页，共&amp;"Arial Narrow,常规"&amp;N&amp;"宋体,常规"页</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投资性地产成本计量">
    <pageSetUpPr fitToPage="1"/>
  </sheetPr>
  <dimension ref="A1:AN33"/>
  <sheetViews>
    <sheetView showGridLines="0" zoomScaleSheetLayoutView="80" topLeftCell="C11" workbookViewId="0">
      <selection activeCell="I31" sqref="I31"/>
    </sheetView>
  </sheetViews>
  <sheetFormatPr defaultColWidth="9" defaultRowHeight="12"/>
  <cols>
    <col min="1" max="1" width="7.7" style="3" customWidth="1"/>
    <col min="2" max="2" width="11.2" style="3" customWidth="1"/>
    <col min="3" max="3" width="7.7" style="3" customWidth="1"/>
    <col min="4" max="4" width="17.7" style="3" customWidth="1"/>
    <col min="5" max="10" width="7.7" style="3" customWidth="1"/>
    <col min="11" max="11" width="8" style="3" customWidth="1"/>
    <col min="12" max="12" width="7.5" style="3" customWidth="1"/>
    <col min="13" max="14" width="11.2" style="3" customWidth="1"/>
    <col min="15" max="15" width="8" style="3" customWidth="1"/>
    <col min="16" max="16" width="15" style="3" customWidth="1"/>
    <col min="17" max="17" width="9.7" style="3" customWidth="1"/>
    <col min="18" max="18" width="7.7" style="3" customWidth="1"/>
    <col min="19" max="19" width="8.2" style="3" customWidth="1"/>
    <col min="20" max="20" width="9" style="4"/>
    <col min="21" max="21" width="5.7" style="29" customWidth="1" outlineLevel="1"/>
    <col min="22" max="26" width="5.7" style="26" customWidth="1" outlineLevel="1"/>
    <col min="27" max="27" width="14.7" style="26" customWidth="1" outlineLevel="1"/>
    <col min="28" max="28" width="11.2" style="26" customWidth="1" outlineLevel="1"/>
    <col min="29" max="31" width="8.7" style="26" customWidth="1" outlineLevel="2"/>
    <col min="32" max="32" width="11.2" style="26" customWidth="1" outlineLevel="2"/>
    <col min="33" max="33" width="8.7" style="26" customWidth="1" outlineLevel="2"/>
    <col min="34" max="34" width="10.5" style="26" customWidth="1" outlineLevel="2"/>
    <col min="35" max="35" width="8.7" style="26" customWidth="1" outlineLevel="2"/>
    <col min="36" max="36" width="11.2" style="26" customWidth="1" outlineLevel="2"/>
    <col min="37" max="37" width="11" style="26" customWidth="1" outlineLevel="2"/>
    <col min="38" max="38" width="8.7" style="26" customWidth="1" outlineLevel="1"/>
    <col min="39" max="39" width="8.7" style="26" customWidth="1" outlineLevel="1" collapsed="1"/>
    <col min="40" max="40" width="8.7" style="26" customWidth="1" outlineLevel="1"/>
    <col min="41" max="16384" width="9" style="3"/>
  </cols>
  <sheetData>
    <row r="1" spans="1:40">
      <c r="A1" s="6" t="s">
        <v>333</v>
      </c>
      <c r="T1" s="4" t="str">
        <f t="array" ref="T1:U1">"请勿删除此列"</f>
        <v>请勿删除此列</v>
      </c>
      <c r="U1" s="5" t="str">
        <v>请勿删除此列</v>
      </c>
      <c r="V1" s="3"/>
      <c r="W1" s="3"/>
      <c r="X1" s="3"/>
      <c r="Y1" s="3"/>
      <c r="Z1" s="3"/>
      <c r="AA1" s="3"/>
      <c r="AB1" s="3"/>
      <c r="AC1" s="3"/>
      <c r="AD1" s="3"/>
      <c r="AE1" s="3"/>
      <c r="AF1" s="3"/>
      <c r="AG1" s="3"/>
      <c r="AH1" s="3"/>
      <c r="AI1" s="3"/>
      <c r="AJ1" s="3"/>
      <c r="AK1" s="3"/>
      <c r="AL1" s="3"/>
      <c r="AM1" s="3"/>
      <c r="AN1" s="3"/>
    </row>
    <row r="2" s="1" customFormat="1" ht="30" customHeight="1" spans="1:21">
      <c r="A2" s="7" t="s">
        <v>1117</v>
      </c>
      <c r="B2" s="7"/>
      <c r="C2" s="7"/>
      <c r="D2" s="7"/>
      <c r="E2" s="7"/>
      <c r="F2" s="7"/>
      <c r="G2" s="7"/>
      <c r="H2" s="7"/>
      <c r="I2" s="7"/>
      <c r="J2" s="7"/>
      <c r="K2" s="7"/>
      <c r="L2" s="7"/>
      <c r="M2" s="7"/>
      <c r="N2" s="7"/>
      <c r="O2" s="7"/>
      <c r="P2" s="7"/>
      <c r="Q2" s="7"/>
      <c r="R2" s="7"/>
      <c r="S2" s="7"/>
      <c r="T2" s="22"/>
      <c r="U2" s="23"/>
    </row>
    <row r="3" spans="1:40">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U3" s="5"/>
      <c r="V3" s="3"/>
      <c r="W3" s="3"/>
      <c r="X3" s="3"/>
      <c r="Y3" s="3"/>
      <c r="Z3" s="3"/>
      <c r="AA3" s="3"/>
      <c r="AB3" s="3"/>
      <c r="AC3" s="3"/>
      <c r="AD3" s="3"/>
      <c r="AE3" s="3"/>
      <c r="AF3" s="3"/>
      <c r="AG3" s="3"/>
      <c r="AH3" s="3"/>
      <c r="AI3" s="3"/>
      <c r="AJ3" s="3"/>
      <c r="AK3" s="3"/>
      <c r="AL3" s="3"/>
      <c r="AM3" s="3"/>
      <c r="AN3" s="3"/>
    </row>
    <row r="4" spans="2:40">
      <c r="B4" s="2"/>
      <c r="C4" s="2"/>
      <c r="D4" s="2"/>
      <c r="E4" s="2"/>
      <c r="F4" s="2"/>
      <c r="G4" s="2"/>
      <c r="H4" s="2"/>
      <c r="I4" s="2"/>
      <c r="J4" s="2"/>
      <c r="K4" s="2"/>
      <c r="L4" s="2"/>
      <c r="M4" s="2"/>
      <c r="N4" s="2"/>
      <c r="O4" s="2"/>
      <c r="P4" s="2"/>
      <c r="Q4" s="2"/>
      <c r="R4" s="8" t="s">
        <v>1118</v>
      </c>
      <c r="S4" s="8"/>
      <c r="U4" s="5" t="str">
        <f t="array" ref="U4:U8">""</f>
        <v/>
      </c>
      <c r="V4" s="3"/>
      <c r="W4" s="3"/>
      <c r="X4" s="3"/>
      <c r="Y4" s="3"/>
      <c r="Z4" s="3"/>
      <c r="AA4" s="3"/>
      <c r="AB4" s="3"/>
      <c r="AC4" s="3"/>
      <c r="AD4" s="3"/>
      <c r="AE4" s="3"/>
      <c r="AF4" s="3"/>
      <c r="AG4" s="3"/>
      <c r="AH4" s="3"/>
      <c r="AI4" s="3"/>
      <c r="AJ4" s="3"/>
      <c r="AK4" s="3"/>
      <c r="AL4" s="3"/>
      <c r="AM4" s="3"/>
      <c r="AN4" s="3"/>
    </row>
    <row r="5" spans="1:40">
      <c r="A5" s="9" t="str">
        <f>基本信息输入表!K6&amp;"："&amp;基本信息输入表!M6</f>
        <v>被评估单位：中国石油集团工程技术研究院有限公司</v>
      </c>
      <c r="B5" s="9"/>
      <c r="C5" s="9"/>
      <c r="D5" s="9"/>
      <c r="E5" s="9"/>
      <c r="F5" s="9"/>
      <c r="S5" s="8" t="str">
        <f>"金额单位："&amp;基本信息输入表!M10&amp;"元"</f>
        <v>金额单位：人民币元</v>
      </c>
      <c r="U5" s="5" t="str">
        <v/>
      </c>
      <c r="V5" s="3"/>
      <c r="W5" s="3"/>
      <c r="X5" s="3"/>
      <c r="Y5" s="3"/>
      <c r="Z5" s="3"/>
      <c r="AA5" s="3"/>
      <c r="AB5" s="3"/>
      <c r="AC5" s="3"/>
      <c r="AD5" s="3"/>
      <c r="AE5" s="3"/>
      <c r="AF5" s="3"/>
      <c r="AG5" s="3"/>
      <c r="AH5" s="3"/>
      <c r="AI5" s="3"/>
      <c r="AJ5" s="3"/>
      <c r="AK5" s="3"/>
      <c r="AL5" s="3"/>
      <c r="AM5" s="3"/>
      <c r="AN5" s="3"/>
    </row>
    <row r="6" s="53" customFormat="1" spans="1:21">
      <c r="A6" s="54" t="s">
        <v>137</v>
      </c>
      <c r="B6" s="54" t="s">
        <v>1119</v>
      </c>
      <c r="C6" s="54" t="s">
        <v>1120</v>
      </c>
      <c r="D6" s="54" t="s">
        <v>1099</v>
      </c>
      <c r="E6" s="54" t="s">
        <v>1121</v>
      </c>
      <c r="F6" s="54" t="s">
        <v>1122</v>
      </c>
      <c r="G6" s="54" t="s">
        <v>140</v>
      </c>
      <c r="H6" s="54" t="s">
        <v>1110</v>
      </c>
      <c r="I6" s="54" t="s">
        <v>944</v>
      </c>
      <c r="J6" s="54" t="s">
        <v>1123</v>
      </c>
      <c r="K6" s="54" t="s">
        <v>1124</v>
      </c>
      <c r="L6" s="54" t="s">
        <v>1125</v>
      </c>
      <c r="M6" s="54" t="s">
        <v>160</v>
      </c>
      <c r="N6" s="54" t="s">
        <v>1126</v>
      </c>
      <c r="O6" s="11" t="s">
        <v>158</v>
      </c>
      <c r="P6" s="111" t="s">
        <v>1042</v>
      </c>
      <c r="Q6" s="11" t="s">
        <v>159</v>
      </c>
      <c r="R6" s="54" t="s">
        <v>172</v>
      </c>
      <c r="S6" s="54" t="s">
        <v>142</v>
      </c>
      <c r="T6" s="55"/>
      <c r="U6" s="55" t="str">
        <v/>
      </c>
    </row>
    <row r="7" s="53" customFormat="1" spans="1:21">
      <c r="A7" s="254"/>
      <c r="B7" s="254"/>
      <c r="C7" s="255"/>
      <c r="D7" s="255"/>
      <c r="E7" s="255"/>
      <c r="F7" s="255"/>
      <c r="G7" s="256"/>
      <c r="H7" s="255"/>
      <c r="I7" s="255"/>
      <c r="J7" s="254"/>
      <c r="K7" s="255"/>
      <c r="L7" s="178"/>
      <c r="M7" s="189"/>
      <c r="N7" s="258"/>
      <c r="O7" s="189"/>
      <c r="P7" s="190"/>
      <c r="Q7" s="189"/>
      <c r="R7" s="191"/>
      <c r="S7" s="255"/>
      <c r="T7" s="24" t="s">
        <v>738</v>
      </c>
      <c r="U7" s="55" t="str">
        <v/>
      </c>
    </row>
    <row r="8" ht="12.75" spans="1:40">
      <c r="A8" s="14" t="str">
        <f>IF(C8="","",ROW()-7)</f>
        <v/>
      </c>
      <c r="B8" s="56"/>
      <c r="C8" s="15"/>
      <c r="D8" s="15"/>
      <c r="E8" s="15"/>
      <c r="F8" s="15"/>
      <c r="G8" s="16"/>
      <c r="H8" s="15"/>
      <c r="I8" s="15"/>
      <c r="J8" s="56"/>
      <c r="K8" s="15"/>
      <c r="L8" s="17"/>
      <c r="M8" s="17"/>
      <c r="N8" s="17"/>
      <c r="O8" s="17"/>
      <c r="P8" s="17"/>
      <c r="Q8" s="17"/>
      <c r="R8" s="17" t="str">
        <f>IF(O8-P8=0,"",(Q8-O8+P8)/(O8-P8)*100)</f>
        <v/>
      </c>
      <c r="S8" s="15"/>
      <c r="T8" s="24" t="s">
        <v>739</v>
      </c>
      <c r="U8" s="5" t="str">
        <v/>
      </c>
      <c r="V8" s="3"/>
      <c r="W8" s="3"/>
      <c r="X8" s="3"/>
      <c r="Y8" s="3"/>
      <c r="Z8" s="3"/>
      <c r="AA8" s="3"/>
      <c r="AB8" s="3"/>
      <c r="AC8" s="3"/>
      <c r="AD8" s="3"/>
      <c r="AE8" s="3"/>
      <c r="AF8" s="3"/>
      <c r="AG8" s="3"/>
      <c r="AH8" s="3"/>
      <c r="AI8" s="3"/>
      <c r="AJ8" s="3"/>
      <c r="AK8" s="3"/>
      <c r="AL8" s="3"/>
      <c r="AM8" s="3"/>
      <c r="AN8" s="3"/>
    </row>
    <row r="9" ht="12.75" spans="1:40">
      <c r="A9" s="14" t="str">
        <f t="shared" ref="A9:A27" si="0">IF(C9="","",ROW()-7)</f>
        <v/>
      </c>
      <c r="B9" s="56"/>
      <c r="C9" s="15"/>
      <c r="D9" s="15"/>
      <c r="E9" s="15"/>
      <c r="F9" s="15"/>
      <c r="G9" s="16"/>
      <c r="H9" s="15"/>
      <c r="I9" s="15"/>
      <c r="J9" s="56"/>
      <c r="K9" s="15"/>
      <c r="L9" s="17"/>
      <c r="M9" s="17"/>
      <c r="N9" s="17"/>
      <c r="O9" s="17"/>
      <c r="P9" s="17"/>
      <c r="Q9" s="17"/>
      <c r="R9" s="17" t="str">
        <f t="shared" ref="R9:R30" si="1">IF(O9-P9=0,"",(Q9-O9+P9)/(O9-P9)*100)</f>
        <v/>
      </c>
      <c r="S9" s="15"/>
      <c r="T9" s="24" t="s">
        <v>740</v>
      </c>
      <c r="U9" s="5"/>
      <c r="V9" s="3"/>
      <c r="W9" s="3"/>
      <c r="X9" s="3"/>
      <c r="Y9" s="3"/>
      <c r="Z9" s="3"/>
      <c r="AA9" s="3"/>
      <c r="AB9" s="3"/>
      <c r="AC9" s="3"/>
      <c r="AD9" s="3"/>
      <c r="AE9" s="3"/>
      <c r="AF9" s="3"/>
      <c r="AG9" s="3"/>
      <c r="AH9" s="3"/>
      <c r="AI9" s="3"/>
      <c r="AJ9" s="3"/>
      <c r="AK9" s="3"/>
      <c r="AL9" s="3"/>
      <c r="AM9" s="3"/>
      <c r="AN9" s="3"/>
    </row>
    <row r="10" ht="12.75" spans="1:40">
      <c r="A10" s="14" t="str">
        <f t="shared" si="0"/>
        <v/>
      </c>
      <c r="B10" s="56"/>
      <c r="C10" s="15"/>
      <c r="D10" s="15"/>
      <c r="E10" s="15"/>
      <c r="F10" s="15"/>
      <c r="G10" s="16"/>
      <c r="H10" s="15"/>
      <c r="I10" s="15"/>
      <c r="J10" s="56"/>
      <c r="K10" s="15"/>
      <c r="L10" s="17"/>
      <c r="M10" s="17"/>
      <c r="N10" s="17"/>
      <c r="O10" s="17"/>
      <c r="P10" s="17"/>
      <c r="Q10" s="17"/>
      <c r="R10" s="17" t="str">
        <f t="shared" si="1"/>
        <v/>
      </c>
      <c r="S10" s="15"/>
      <c r="T10" s="24" t="s">
        <v>741</v>
      </c>
      <c r="U10" s="5"/>
      <c r="V10" s="3"/>
      <c r="W10" s="3"/>
      <c r="X10" s="3"/>
      <c r="Y10" s="3"/>
      <c r="Z10" s="3"/>
      <c r="AA10" s="3"/>
      <c r="AB10" s="3"/>
      <c r="AC10" s="3"/>
      <c r="AD10" s="3"/>
      <c r="AE10" s="3"/>
      <c r="AF10" s="3"/>
      <c r="AG10" s="3"/>
      <c r="AH10" s="3"/>
      <c r="AI10" s="3"/>
      <c r="AJ10" s="3"/>
      <c r="AK10" s="3"/>
      <c r="AL10" s="3"/>
      <c r="AM10" s="3"/>
      <c r="AN10" s="3"/>
    </row>
    <row r="11" ht="12.75" spans="1:40">
      <c r="A11" s="14" t="str">
        <f t="shared" si="0"/>
        <v/>
      </c>
      <c r="B11" s="56"/>
      <c r="C11" s="15"/>
      <c r="D11" s="15"/>
      <c r="E11" s="15"/>
      <c r="F11" s="15"/>
      <c r="G11" s="16"/>
      <c r="H11" s="15"/>
      <c r="I11" s="15"/>
      <c r="J11" s="56"/>
      <c r="K11" s="15"/>
      <c r="L11" s="17"/>
      <c r="M11" s="17"/>
      <c r="N11" s="17"/>
      <c r="O11" s="17"/>
      <c r="P11" s="17"/>
      <c r="Q11" s="17"/>
      <c r="R11" s="17" t="str">
        <f t="shared" si="1"/>
        <v/>
      </c>
      <c r="S11" s="15"/>
      <c r="T11" s="24" t="s">
        <v>742</v>
      </c>
      <c r="U11" s="5"/>
      <c r="V11" s="3"/>
      <c r="W11" s="3"/>
      <c r="X11" s="3"/>
      <c r="Y11" s="3"/>
      <c r="Z11" s="3"/>
      <c r="AA11" s="3"/>
      <c r="AB11" s="3"/>
      <c r="AC11" s="3"/>
      <c r="AD11" s="3"/>
      <c r="AE11" s="3"/>
      <c r="AF11" s="3"/>
      <c r="AG11" s="3"/>
      <c r="AH11" s="3"/>
      <c r="AI11" s="3"/>
      <c r="AJ11" s="3"/>
      <c r="AK11" s="3"/>
      <c r="AL11" s="3"/>
      <c r="AM11" s="3"/>
      <c r="AN11" s="3"/>
    </row>
    <row r="12" ht="12.75" spans="1:40">
      <c r="A12" s="14" t="str">
        <f t="shared" si="0"/>
        <v/>
      </c>
      <c r="B12" s="56"/>
      <c r="C12" s="15"/>
      <c r="D12" s="15"/>
      <c r="E12" s="15"/>
      <c r="F12" s="15"/>
      <c r="G12" s="16"/>
      <c r="H12" s="15"/>
      <c r="I12" s="15"/>
      <c r="J12" s="56"/>
      <c r="K12" s="15"/>
      <c r="L12" s="17"/>
      <c r="M12" s="17"/>
      <c r="N12" s="17"/>
      <c r="O12" s="17"/>
      <c r="P12" s="17"/>
      <c r="Q12" s="17"/>
      <c r="R12" s="17" t="str">
        <f t="shared" si="1"/>
        <v/>
      </c>
      <c r="S12" s="15"/>
      <c r="T12" s="24" t="s">
        <v>743</v>
      </c>
      <c r="U12" s="5"/>
      <c r="V12" s="3"/>
      <c r="W12" s="3"/>
      <c r="X12" s="3"/>
      <c r="Y12" s="3"/>
      <c r="Z12" s="3"/>
      <c r="AA12" s="3"/>
      <c r="AB12" s="3"/>
      <c r="AC12" s="3"/>
      <c r="AD12" s="3"/>
      <c r="AE12" s="3"/>
      <c r="AF12" s="3"/>
      <c r="AG12" s="3"/>
      <c r="AH12" s="3"/>
      <c r="AI12" s="3"/>
      <c r="AJ12" s="3"/>
      <c r="AK12" s="3"/>
      <c r="AL12" s="3"/>
      <c r="AM12" s="3"/>
      <c r="AN12" s="3"/>
    </row>
    <row r="13" ht="12.75" spans="1:40">
      <c r="A13" s="14" t="str">
        <f t="shared" si="0"/>
        <v/>
      </c>
      <c r="B13" s="56"/>
      <c r="C13" s="15"/>
      <c r="D13" s="15"/>
      <c r="E13" s="15"/>
      <c r="F13" s="15"/>
      <c r="G13" s="16"/>
      <c r="H13" s="15"/>
      <c r="I13" s="15"/>
      <c r="J13" s="56"/>
      <c r="K13" s="15"/>
      <c r="L13" s="17"/>
      <c r="M13" s="17"/>
      <c r="N13" s="17"/>
      <c r="O13" s="17"/>
      <c r="P13" s="17"/>
      <c r="Q13" s="17"/>
      <c r="R13" s="17" t="str">
        <f t="shared" si="1"/>
        <v/>
      </c>
      <c r="S13" s="15"/>
      <c r="T13" s="24" t="s">
        <v>744</v>
      </c>
      <c r="U13" s="5"/>
      <c r="V13" s="3"/>
      <c r="W13" s="3"/>
      <c r="X13" s="3"/>
      <c r="Y13" s="3"/>
      <c r="Z13" s="3"/>
      <c r="AA13" s="3"/>
      <c r="AB13" s="3"/>
      <c r="AC13" s="3"/>
      <c r="AD13" s="3"/>
      <c r="AE13" s="3"/>
      <c r="AF13" s="3"/>
      <c r="AG13" s="3"/>
      <c r="AH13" s="3"/>
      <c r="AI13" s="3"/>
      <c r="AJ13" s="3"/>
      <c r="AK13" s="3"/>
      <c r="AL13" s="3"/>
      <c r="AM13" s="3"/>
      <c r="AN13" s="3"/>
    </row>
    <row r="14" ht="12.75" spans="1:40">
      <c r="A14" s="14" t="str">
        <f t="shared" si="0"/>
        <v/>
      </c>
      <c r="B14" s="56"/>
      <c r="C14" s="15"/>
      <c r="D14" s="15"/>
      <c r="E14" s="15"/>
      <c r="F14" s="15"/>
      <c r="G14" s="16"/>
      <c r="H14" s="15"/>
      <c r="I14" s="15"/>
      <c r="J14" s="56"/>
      <c r="K14" s="15"/>
      <c r="L14" s="17"/>
      <c r="M14" s="17"/>
      <c r="N14" s="17"/>
      <c r="O14" s="17"/>
      <c r="P14" s="17"/>
      <c r="Q14" s="17"/>
      <c r="R14" s="17" t="str">
        <f t="shared" si="1"/>
        <v/>
      </c>
      <c r="S14" s="15"/>
      <c r="T14" s="24" t="s">
        <v>745</v>
      </c>
      <c r="U14" s="5"/>
      <c r="V14" s="3"/>
      <c r="W14" s="3"/>
      <c r="X14" s="3"/>
      <c r="Y14" s="3"/>
      <c r="Z14" s="3"/>
      <c r="AA14" s="3"/>
      <c r="AB14" s="3"/>
      <c r="AC14" s="3"/>
      <c r="AD14" s="3"/>
      <c r="AE14" s="3"/>
      <c r="AF14" s="3"/>
      <c r="AG14" s="3"/>
      <c r="AH14" s="3"/>
      <c r="AI14" s="3"/>
      <c r="AJ14" s="3"/>
      <c r="AK14" s="3"/>
      <c r="AL14" s="3"/>
      <c r="AM14" s="3"/>
      <c r="AN14" s="3"/>
    </row>
    <row r="15" ht="12.75" spans="1:40">
      <c r="A15" s="14" t="str">
        <f t="shared" si="0"/>
        <v/>
      </c>
      <c r="B15" s="56"/>
      <c r="C15" s="15"/>
      <c r="D15" s="15"/>
      <c r="E15" s="15"/>
      <c r="F15" s="15"/>
      <c r="G15" s="16"/>
      <c r="H15" s="15"/>
      <c r="I15" s="15"/>
      <c r="J15" s="56"/>
      <c r="K15" s="15"/>
      <c r="L15" s="17"/>
      <c r="M15" s="17"/>
      <c r="N15" s="17"/>
      <c r="O15" s="17"/>
      <c r="P15" s="17"/>
      <c r="Q15" s="17"/>
      <c r="R15" s="17" t="str">
        <f t="shared" si="1"/>
        <v/>
      </c>
      <c r="S15" s="15"/>
      <c r="T15" s="24" t="s">
        <v>746</v>
      </c>
      <c r="U15" s="5"/>
      <c r="V15" s="3"/>
      <c r="W15" s="3"/>
      <c r="X15" s="3"/>
      <c r="Y15" s="3"/>
      <c r="Z15" s="3"/>
      <c r="AA15" s="3"/>
      <c r="AB15" s="3"/>
      <c r="AC15" s="3"/>
      <c r="AD15" s="3"/>
      <c r="AE15" s="3"/>
      <c r="AF15" s="3"/>
      <c r="AG15" s="3"/>
      <c r="AH15" s="3"/>
      <c r="AI15" s="3"/>
      <c r="AJ15" s="3"/>
      <c r="AK15" s="3"/>
      <c r="AL15" s="3"/>
      <c r="AM15" s="3"/>
      <c r="AN15" s="3"/>
    </row>
    <row r="16" ht="12.75" spans="1:40">
      <c r="A16" s="14" t="str">
        <f t="shared" si="0"/>
        <v/>
      </c>
      <c r="B16" s="56"/>
      <c r="C16" s="15"/>
      <c r="D16" s="15"/>
      <c r="E16" s="15"/>
      <c r="F16" s="15"/>
      <c r="G16" s="16"/>
      <c r="H16" s="15"/>
      <c r="I16" s="15"/>
      <c r="J16" s="56"/>
      <c r="K16" s="15"/>
      <c r="L16" s="17"/>
      <c r="M16" s="17"/>
      <c r="N16" s="17"/>
      <c r="O16" s="17"/>
      <c r="P16" s="17"/>
      <c r="Q16" s="17"/>
      <c r="R16" s="17" t="str">
        <f t="shared" si="1"/>
        <v/>
      </c>
      <c r="S16" s="15"/>
      <c r="T16" s="24" t="s">
        <v>747</v>
      </c>
      <c r="U16" s="5"/>
      <c r="V16" s="3"/>
      <c r="W16" s="3"/>
      <c r="X16" s="3"/>
      <c r="Y16" s="3"/>
      <c r="Z16" s="3"/>
      <c r="AA16" s="3"/>
      <c r="AB16" s="3"/>
      <c r="AC16" s="3"/>
      <c r="AD16" s="3"/>
      <c r="AE16" s="3"/>
      <c r="AF16" s="3"/>
      <c r="AG16" s="3"/>
      <c r="AH16" s="3"/>
      <c r="AI16" s="3"/>
      <c r="AJ16" s="3"/>
      <c r="AK16" s="3"/>
      <c r="AL16" s="3"/>
      <c r="AM16" s="3"/>
      <c r="AN16" s="3"/>
    </row>
    <row r="17" ht="12.75" spans="1:40">
      <c r="A17" s="14" t="str">
        <f t="shared" si="0"/>
        <v/>
      </c>
      <c r="B17" s="56"/>
      <c r="C17" s="15"/>
      <c r="D17" s="15"/>
      <c r="E17" s="15"/>
      <c r="F17" s="15"/>
      <c r="G17" s="16"/>
      <c r="H17" s="15"/>
      <c r="I17" s="15"/>
      <c r="J17" s="56"/>
      <c r="K17" s="15"/>
      <c r="L17" s="17"/>
      <c r="M17" s="17"/>
      <c r="N17" s="17"/>
      <c r="O17" s="17"/>
      <c r="P17" s="17"/>
      <c r="Q17" s="17"/>
      <c r="R17" s="17" t="str">
        <f t="shared" si="1"/>
        <v/>
      </c>
      <c r="S17" s="15"/>
      <c r="T17" s="24" t="s">
        <v>748</v>
      </c>
      <c r="U17" s="5"/>
      <c r="V17" s="3"/>
      <c r="W17" s="3"/>
      <c r="X17" s="3"/>
      <c r="Y17" s="3"/>
      <c r="Z17" s="3"/>
      <c r="AA17" s="3"/>
      <c r="AB17" s="3"/>
      <c r="AC17" s="3"/>
      <c r="AD17" s="3"/>
      <c r="AE17" s="3"/>
      <c r="AF17" s="3"/>
      <c r="AG17" s="3"/>
      <c r="AH17" s="3"/>
      <c r="AI17" s="3"/>
      <c r="AJ17" s="3"/>
      <c r="AK17" s="3"/>
      <c r="AL17" s="3"/>
      <c r="AM17" s="3"/>
      <c r="AN17" s="3"/>
    </row>
    <row r="18" ht="12.75" spans="1:40">
      <c r="A18" s="14" t="str">
        <f t="shared" si="0"/>
        <v/>
      </c>
      <c r="B18" s="56"/>
      <c r="C18" s="15"/>
      <c r="D18" s="15"/>
      <c r="E18" s="15"/>
      <c r="F18" s="15"/>
      <c r="G18" s="16"/>
      <c r="H18" s="15"/>
      <c r="I18" s="15"/>
      <c r="J18" s="56"/>
      <c r="K18" s="15"/>
      <c r="L18" s="17"/>
      <c r="M18" s="17"/>
      <c r="N18" s="17"/>
      <c r="O18" s="17"/>
      <c r="P18" s="17"/>
      <c r="Q18" s="17"/>
      <c r="R18" s="17" t="str">
        <f t="shared" si="1"/>
        <v/>
      </c>
      <c r="S18" s="15"/>
      <c r="T18" s="24" t="s">
        <v>749</v>
      </c>
      <c r="U18" s="5"/>
      <c r="V18" s="3"/>
      <c r="W18" s="3"/>
      <c r="X18" s="3"/>
      <c r="Y18" s="3"/>
      <c r="Z18" s="3"/>
      <c r="AA18" s="3"/>
      <c r="AB18" s="3"/>
      <c r="AC18" s="3"/>
      <c r="AD18" s="3"/>
      <c r="AE18" s="3"/>
      <c r="AF18" s="3"/>
      <c r="AG18" s="3"/>
      <c r="AH18" s="3"/>
      <c r="AI18" s="3"/>
      <c r="AJ18" s="3"/>
      <c r="AK18" s="3"/>
      <c r="AL18" s="3"/>
      <c r="AM18" s="3"/>
      <c r="AN18" s="3"/>
    </row>
    <row r="19" ht="12.75" spans="1:40">
      <c r="A19" s="14" t="str">
        <f t="shared" si="0"/>
        <v/>
      </c>
      <c r="B19" s="56"/>
      <c r="C19" s="15"/>
      <c r="D19" s="15"/>
      <c r="E19" s="15"/>
      <c r="F19" s="15"/>
      <c r="G19" s="16"/>
      <c r="H19" s="15"/>
      <c r="I19" s="15"/>
      <c r="J19" s="56"/>
      <c r="K19" s="15"/>
      <c r="L19" s="17"/>
      <c r="M19" s="17"/>
      <c r="N19" s="17"/>
      <c r="O19" s="17"/>
      <c r="P19" s="17"/>
      <c r="Q19" s="17"/>
      <c r="R19" s="17" t="str">
        <f t="shared" si="1"/>
        <v/>
      </c>
      <c r="S19" s="15"/>
      <c r="T19" s="24" t="s">
        <v>750</v>
      </c>
      <c r="U19" s="5"/>
      <c r="V19" s="3"/>
      <c r="W19" s="3"/>
      <c r="X19" s="3"/>
      <c r="Y19" s="3"/>
      <c r="Z19" s="3"/>
      <c r="AA19" s="3"/>
      <c r="AB19" s="3"/>
      <c r="AC19" s="3"/>
      <c r="AD19" s="3"/>
      <c r="AE19" s="3"/>
      <c r="AF19" s="3"/>
      <c r="AG19" s="3"/>
      <c r="AH19" s="3"/>
      <c r="AI19" s="3"/>
      <c r="AJ19" s="3"/>
      <c r="AK19" s="3"/>
      <c r="AL19" s="3"/>
      <c r="AM19" s="3"/>
      <c r="AN19" s="3"/>
    </row>
    <row r="20" ht="12.75" spans="1:40">
      <c r="A20" s="14" t="str">
        <f t="shared" si="0"/>
        <v/>
      </c>
      <c r="B20" s="56"/>
      <c r="C20" s="15"/>
      <c r="D20" s="15"/>
      <c r="E20" s="15"/>
      <c r="F20" s="15"/>
      <c r="G20" s="16"/>
      <c r="H20" s="15"/>
      <c r="I20" s="15"/>
      <c r="J20" s="56"/>
      <c r="K20" s="15"/>
      <c r="L20" s="17"/>
      <c r="M20" s="17"/>
      <c r="N20" s="17"/>
      <c r="O20" s="17"/>
      <c r="P20" s="17"/>
      <c r="Q20" s="17"/>
      <c r="R20" s="17" t="str">
        <f t="shared" si="1"/>
        <v/>
      </c>
      <c r="S20" s="15"/>
      <c r="T20" s="24" t="s">
        <v>751</v>
      </c>
      <c r="U20" s="5"/>
      <c r="V20" s="3"/>
      <c r="W20" s="3"/>
      <c r="X20" s="3"/>
      <c r="Y20" s="3"/>
      <c r="Z20" s="3"/>
      <c r="AA20" s="3"/>
      <c r="AB20" s="3"/>
      <c r="AC20" s="3"/>
      <c r="AD20" s="3"/>
      <c r="AE20" s="3"/>
      <c r="AF20" s="3"/>
      <c r="AG20" s="3"/>
      <c r="AH20" s="3"/>
      <c r="AI20" s="3"/>
      <c r="AJ20" s="3"/>
      <c r="AK20" s="3"/>
      <c r="AL20" s="3"/>
      <c r="AM20" s="3"/>
      <c r="AN20" s="3"/>
    </row>
    <row r="21" ht="12.75" spans="1:40">
      <c r="A21" s="14" t="str">
        <f t="shared" si="0"/>
        <v/>
      </c>
      <c r="B21" s="56"/>
      <c r="C21" s="15"/>
      <c r="D21" s="15"/>
      <c r="E21" s="15"/>
      <c r="F21" s="15"/>
      <c r="G21" s="16"/>
      <c r="H21" s="15"/>
      <c r="I21" s="15"/>
      <c r="J21" s="56"/>
      <c r="K21" s="15"/>
      <c r="L21" s="17"/>
      <c r="M21" s="17"/>
      <c r="N21" s="17"/>
      <c r="O21" s="17"/>
      <c r="P21" s="17"/>
      <c r="Q21" s="17"/>
      <c r="R21" s="17" t="str">
        <f t="shared" si="1"/>
        <v/>
      </c>
      <c r="S21" s="15"/>
      <c r="T21" s="24" t="s">
        <v>752</v>
      </c>
      <c r="U21" s="5"/>
      <c r="V21" s="3"/>
      <c r="W21" s="3"/>
      <c r="X21" s="3"/>
      <c r="Y21" s="3"/>
      <c r="Z21" s="3"/>
      <c r="AA21" s="3"/>
      <c r="AB21" s="3"/>
      <c r="AC21" s="3"/>
      <c r="AD21" s="3"/>
      <c r="AE21" s="3"/>
      <c r="AF21" s="3"/>
      <c r="AG21" s="3"/>
      <c r="AH21" s="3"/>
      <c r="AI21" s="3"/>
      <c r="AJ21" s="3"/>
      <c r="AK21" s="3"/>
      <c r="AL21" s="3"/>
      <c r="AM21" s="3"/>
      <c r="AN21" s="3"/>
    </row>
    <row r="22" ht="12.75" spans="1:40">
      <c r="A22" s="14" t="str">
        <f t="shared" si="0"/>
        <v/>
      </c>
      <c r="B22" s="56"/>
      <c r="C22" s="15"/>
      <c r="D22" s="15"/>
      <c r="E22" s="15"/>
      <c r="F22" s="15"/>
      <c r="G22" s="16"/>
      <c r="H22" s="15"/>
      <c r="I22" s="15"/>
      <c r="J22" s="56"/>
      <c r="K22" s="15"/>
      <c r="L22" s="17"/>
      <c r="M22" s="17"/>
      <c r="N22" s="17"/>
      <c r="O22" s="17"/>
      <c r="P22" s="17"/>
      <c r="Q22" s="17"/>
      <c r="R22" s="17" t="str">
        <f t="shared" si="1"/>
        <v/>
      </c>
      <c r="S22" s="15"/>
      <c r="T22" s="24" t="s">
        <v>753</v>
      </c>
      <c r="U22" s="5"/>
      <c r="V22" s="3"/>
      <c r="W22" s="3"/>
      <c r="X22" s="3"/>
      <c r="Y22" s="3"/>
      <c r="Z22" s="3"/>
      <c r="AA22" s="3"/>
      <c r="AB22" s="3"/>
      <c r="AC22" s="3"/>
      <c r="AD22" s="3"/>
      <c r="AE22" s="3"/>
      <c r="AF22" s="3"/>
      <c r="AG22" s="3"/>
      <c r="AH22" s="3"/>
      <c r="AI22" s="3"/>
      <c r="AJ22" s="3"/>
      <c r="AK22" s="3"/>
      <c r="AL22" s="3"/>
      <c r="AM22" s="3"/>
      <c r="AN22" s="3"/>
    </row>
    <row r="23" ht="12.75" spans="1:40">
      <c r="A23" s="14" t="str">
        <f t="shared" si="0"/>
        <v/>
      </c>
      <c r="B23" s="56"/>
      <c r="C23" s="15"/>
      <c r="D23" s="15"/>
      <c r="E23" s="15"/>
      <c r="F23" s="15"/>
      <c r="G23" s="16"/>
      <c r="H23" s="15"/>
      <c r="I23" s="15"/>
      <c r="J23" s="56"/>
      <c r="K23" s="15"/>
      <c r="L23" s="17"/>
      <c r="M23" s="17"/>
      <c r="N23" s="17"/>
      <c r="O23" s="17"/>
      <c r="P23" s="17"/>
      <c r="Q23" s="17"/>
      <c r="R23" s="17" t="str">
        <f t="shared" si="1"/>
        <v/>
      </c>
      <c r="S23" s="15"/>
      <c r="T23" s="24" t="s">
        <v>754</v>
      </c>
      <c r="U23" s="5"/>
      <c r="V23" s="3"/>
      <c r="W23" s="3"/>
      <c r="X23" s="3"/>
      <c r="Y23" s="3"/>
      <c r="Z23" s="3"/>
      <c r="AA23" s="3"/>
      <c r="AB23" s="3"/>
      <c r="AC23" s="3"/>
      <c r="AD23" s="3"/>
      <c r="AE23" s="3"/>
      <c r="AF23" s="3"/>
      <c r="AG23" s="3"/>
      <c r="AH23" s="3"/>
      <c r="AI23" s="3"/>
      <c r="AJ23" s="3"/>
      <c r="AK23" s="3"/>
      <c r="AL23" s="3"/>
      <c r="AM23" s="3"/>
      <c r="AN23" s="3"/>
    </row>
    <row r="24" ht="12.75" spans="1:40">
      <c r="A24" s="14" t="str">
        <f t="shared" si="0"/>
        <v/>
      </c>
      <c r="B24" s="56"/>
      <c r="C24" s="15"/>
      <c r="D24" s="15"/>
      <c r="E24" s="15"/>
      <c r="F24" s="15"/>
      <c r="G24" s="16"/>
      <c r="H24" s="15"/>
      <c r="I24" s="15"/>
      <c r="J24" s="56"/>
      <c r="K24" s="15"/>
      <c r="L24" s="17"/>
      <c r="M24" s="17"/>
      <c r="N24" s="17"/>
      <c r="O24" s="17"/>
      <c r="P24" s="17"/>
      <c r="Q24" s="17"/>
      <c r="R24" s="17" t="str">
        <f t="shared" si="1"/>
        <v/>
      </c>
      <c r="S24" s="15"/>
      <c r="T24" s="24" t="s">
        <v>755</v>
      </c>
      <c r="U24" s="5"/>
      <c r="V24" s="3"/>
      <c r="W24" s="3"/>
      <c r="X24" s="3"/>
      <c r="Y24" s="3"/>
      <c r="Z24" s="3"/>
      <c r="AA24" s="3"/>
      <c r="AB24" s="3"/>
      <c r="AC24" s="3"/>
      <c r="AD24" s="3"/>
      <c r="AE24" s="3"/>
      <c r="AF24" s="3"/>
      <c r="AG24" s="3"/>
      <c r="AH24" s="3"/>
      <c r="AI24" s="3"/>
      <c r="AJ24" s="3"/>
      <c r="AK24" s="3"/>
      <c r="AL24" s="3"/>
      <c r="AM24" s="3"/>
      <c r="AN24" s="3"/>
    </row>
    <row r="25" ht="12.75" spans="1:40">
      <c r="A25" s="14" t="str">
        <f t="shared" si="0"/>
        <v/>
      </c>
      <c r="B25" s="56"/>
      <c r="C25" s="15"/>
      <c r="D25" s="15"/>
      <c r="E25" s="15"/>
      <c r="F25" s="15"/>
      <c r="G25" s="16"/>
      <c r="H25" s="15"/>
      <c r="I25" s="15"/>
      <c r="J25" s="56"/>
      <c r="K25" s="15"/>
      <c r="L25" s="17"/>
      <c r="M25" s="17"/>
      <c r="N25" s="17"/>
      <c r="O25" s="17"/>
      <c r="P25" s="17"/>
      <c r="Q25" s="17"/>
      <c r="R25" s="17" t="str">
        <f t="shared" si="1"/>
        <v/>
      </c>
      <c r="S25" s="15"/>
      <c r="T25" s="24" t="s">
        <v>756</v>
      </c>
      <c r="U25" s="5"/>
      <c r="V25" s="3"/>
      <c r="W25" s="3"/>
      <c r="X25" s="3"/>
      <c r="Y25" s="3"/>
      <c r="Z25" s="3"/>
      <c r="AA25" s="3"/>
      <c r="AB25" s="3"/>
      <c r="AC25" s="3"/>
      <c r="AD25" s="3"/>
      <c r="AE25" s="3"/>
      <c r="AF25" s="3"/>
      <c r="AG25" s="3"/>
      <c r="AH25" s="3"/>
      <c r="AI25" s="3"/>
      <c r="AJ25" s="3"/>
      <c r="AK25" s="3"/>
      <c r="AL25" s="3"/>
      <c r="AM25" s="3"/>
      <c r="AN25" s="3"/>
    </row>
    <row r="26" ht="12.75" spans="1:40">
      <c r="A26" s="14" t="str">
        <f t="shared" si="0"/>
        <v/>
      </c>
      <c r="B26" s="56"/>
      <c r="C26" s="15"/>
      <c r="D26" s="15"/>
      <c r="E26" s="15"/>
      <c r="F26" s="15"/>
      <c r="G26" s="16"/>
      <c r="H26" s="15"/>
      <c r="I26" s="15"/>
      <c r="J26" s="56"/>
      <c r="K26" s="15"/>
      <c r="L26" s="17"/>
      <c r="M26" s="17"/>
      <c r="N26" s="17"/>
      <c r="O26" s="17"/>
      <c r="P26" s="17"/>
      <c r="Q26" s="17"/>
      <c r="R26" s="17" t="str">
        <f t="shared" si="1"/>
        <v/>
      </c>
      <c r="S26" s="15"/>
      <c r="T26" s="24" t="s">
        <v>757</v>
      </c>
      <c r="U26" s="5"/>
      <c r="V26" s="3"/>
      <c r="W26" s="3"/>
      <c r="X26" s="3"/>
      <c r="Y26" s="3"/>
      <c r="Z26" s="3"/>
      <c r="AA26" s="3"/>
      <c r="AB26" s="3"/>
      <c r="AC26" s="3"/>
      <c r="AD26" s="3"/>
      <c r="AE26" s="3"/>
      <c r="AF26" s="3"/>
      <c r="AG26" s="3"/>
      <c r="AH26" s="3"/>
      <c r="AI26" s="3"/>
      <c r="AJ26" s="3"/>
      <c r="AK26" s="3"/>
      <c r="AL26" s="3"/>
      <c r="AM26" s="3"/>
      <c r="AN26" s="3"/>
    </row>
    <row r="27" ht="12.75" spans="1:40">
      <c r="A27" s="14" t="str">
        <f t="shared" si="0"/>
        <v/>
      </c>
      <c r="B27" s="56"/>
      <c r="C27" s="15"/>
      <c r="D27" s="15"/>
      <c r="E27" s="15"/>
      <c r="F27" s="15"/>
      <c r="G27" s="16"/>
      <c r="H27" s="15"/>
      <c r="I27" s="15"/>
      <c r="J27" s="56"/>
      <c r="K27" s="15"/>
      <c r="L27" s="17"/>
      <c r="M27" s="17"/>
      <c r="N27" s="17"/>
      <c r="O27" s="17"/>
      <c r="P27" s="17"/>
      <c r="Q27" s="17"/>
      <c r="R27" s="17" t="str">
        <f t="shared" si="1"/>
        <v/>
      </c>
      <c r="S27" s="15"/>
      <c r="T27" s="24" t="s">
        <v>758</v>
      </c>
      <c r="U27" s="5" t="str">
        <f t="array" ref="U27:U32">""</f>
        <v/>
      </c>
      <c r="V27" s="3"/>
      <c r="W27" s="3"/>
      <c r="X27" s="3"/>
      <c r="Y27" s="3"/>
      <c r="Z27" s="3"/>
      <c r="AA27" s="3"/>
      <c r="AB27" s="3"/>
      <c r="AC27" s="3"/>
      <c r="AD27" s="3"/>
      <c r="AE27" s="3"/>
      <c r="AF27" s="3"/>
      <c r="AG27" s="3"/>
      <c r="AH27" s="3"/>
      <c r="AI27" s="3"/>
      <c r="AJ27" s="3"/>
      <c r="AK27" s="3"/>
      <c r="AL27" s="3"/>
      <c r="AM27" s="3"/>
      <c r="AN27" s="3"/>
    </row>
    <row r="28" ht="12.75" spans="1:40">
      <c r="A28" s="56" t="s">
        <v>1127</v>
      </c>
      <c r="B28" s="56"/>
      <c r="C28" s="15"/>
      <c r="D28" s="15"/>
      <c r="E28" s="15"/>
      <c r="F28" s="15"/>
      <c r="G28" s="16"/>
      <c r="H28" s="15"/>
      <c r="I28" s="15"/>
      <c r="J28" s="56"/>
      <c r="K28" s="15" t="s">
        <v>821</v>
      </c>
      <c r="L28" s="17"/>
      <c r="M28" s="17">
        <f t="shared" ref="M28:Q28" si="2">SUM(M8:M27)</f>
        <v>0</v>
      </c>
      <c r="N28" s="17">
        <f t="shared" si="2"/>
        <v>0</v>
      </c>
      <c r="O28" s="17">
        <f t="shared" si="2"/>
        <v>0</v>
      </c>
      <c r="P28" s="17">
        <f t="shared" si="2"/>
        <v>0</v>
      </c>
      <c r="Q28" s="17">
        <f t="shared" si="2"/>
        <v>0</v>
      </c>
      <c r="R28" s="17" t="str">
        <f t="shared" si="1"/>
        <v/>
      </c>
      <c r="S28" s="15" t="s">
        <v>821</v>
      </c>
      <c r="U28" s="5" t="str">
        <v/>
      </c>
      <c r="V28" s="3"/>
      <c r="W28" s="3"/>
      <c r="X28" s="3"/>
      <c r="Y28" s="3"/>
      <c r="Z28" s="3"/>
      <c r="AA28" s="3"/>
      <c r="AB28" s="3"/>
      <c r="AC28" s="3"/>
      <c r="AD28" s="3"/>
      <c r="AE28" s="3"/>
      <c r="AF28" s="3"/>
      <c r="AG28" s="3"/>
      <c r="AH28" s="3"/>
      <c r="AI28" s="3"/>
      <c r="AJ28" s="3"/>
      <c r="AK28" s="3"/>
      <c r="AL28" s="3"/>
      <c r="AM28" s="3"/>
      <c r="AN28" s="3"/>
    </row>
    <row r="29" ht="12.75" spans="1:40">
      <c r="A29" s="56" t="s">
        <v>167</v>
      </c>
      <c r="B29" s="56"/>
      <c r="C29" s="15"/>
      <c r="D29" s="15"/>
      <c r="E29" s="15"/>
      <c r="F29" s="15"/>
      <c r="G29" s="16"/>
      <c r="H29" s="15"/>
      <c r="I29" s="15"/>
      <c r="J29" s="56"/>
      <c r="K29" s="15"/>
      <c r="L29" s="17"/>
      <c r="M29" s="17"/>
      <c r="N29" s="17">
        <f>P28</f>
        <v>0</v>
      </c>
      <c r="O29" s="17">
        <f>P28</f>
        <v>0</v>
      </c>
      <c r="P29" s="17"/>
      <c r="Q29" s="17"/>
      <c r="R29" s="17"/>
      <c r="S29" s="15" t="s">
        <v>821</v>
      </c>
      <c r="U29" s="5" t="str">
        <v/>
      </c>
      <c r="V29" s="3"/>
      <c r="W29" s="3"/>
      <c r="X29" s="3"/>
      <c r="Y29" s="3"/>
      <c r="Z29" s="3"/>
      <c r="AA29" s="3"/>
      <c r="AB29" s="3"/>
      <c r="AC29" s="3"/>
      <c r="AD29" s="3"/>
      <c r="AE29" s="3"/>
      <c r="AF29" s="3"/>
      <c r="AG29" s="3"/>
      <c r="AH29" s="3"/>
      <c r="AI29" s="3"/>
      <c r="AJ29" s="3"/>
      <c r="AK29" s="3"/>
      <c r="AL29" s="3"/>
      <c r="AM29" s="3"/>
      <c r="AN29" s="3"/>
    </row>
    <row r="30" ht="13.65" customHeight="1" spans="1:40">
      <c r="A30" s="18" t="s">
        <v>1128</v>
      </c>
      <c r="B30" s="70"/>
      <c r="C30" s="19"/>
      <c r="D30" s="19"/>
      <c r="E30" s="19"/>
      <c r="F30" s="20"/>
      <c r="G30" s="20"/>
      <c r="H30" s="20"/>
      <c r="I30" s="20"/>
      <c r="J30" s="21"/>
      <c r="K30" s="27"/>
      <c r="L30" s="17"/>
      <c r="M30" s="17">
        <f>M28-M29</f>
        <v>0</v>
      </c>
      <c r="N30" s="17">
        <f>N28-N29</f>
        <v>0</v>
      </c>
      <c r="O30" s="17">
        <f>O28-O29</f>
        <v>0</v>
      </c>
      <c r="P30" s="17"/>
      <c r="Q30" s="17">
        <f>Q28-Q29</f>
        <v>0</v>
      </c>
      <c r="R30" s="17" t="str">
        <f t="shared" si="1"/>
        <v/>
      </c>
      <c r="S30" s="27" t="s">
        <v>821</v>
      </c>
      <c r="U30" s="5" t="str">
        <v/>
      </c>
      <c r="V30" s="3"/>
      <c r="W30" s="3"/>
      <c r="X30" s="3"/>
      <c r="Y30" s="3"/>
      <c r="Z30" s="3"/>
      <c r="AA30" s="3"/>
      <c r="AB30" s="3"/>
      <c r="AC30" s="3"/>
      <c r="AD30" s="3"/>
      <c r="AE30" s="3"/>
      <c r="AF30" s="3"/>
      <c r="AG30" s="3"/>
      <c r="AH30" s="3"/>
      <c r="AI30" s="3"/>
      <c r="AJ30" s="3"/>
      <c r="AK30" s="3"/>
      <c r="AL30" s="3"/>
      <c r="AM30" s="3"/>
      <c r="AN30" s="3"/>
    </row>
    <row r="31" ht="15.75" customHeight="1" spans="1:40">
      <c r="A31" s="3" t="str">
        <f>基本信息输入表!$K$6&amp;"填表人："&amp;基本信息输入表!$M$55</f>
        <v>被评估单位填表人：</v>
      </c>
      <c r="Q31" s="3" t="str">
        <f>"评估人员："&amp;基本信息输入表!$Q$55</f>
        <v>评估人员：</v>
      </c>
      <c r="U31" s="5" t="str">
        <v/>
      </c>
      <c r="V31" s="3"/>
      <c r="W31" s="3"/>
      <c r="X31" s="3"/>
      <c r="Y31" s="3"/>
      <c r="Z31" s="3"/>
      <c r="AA31" s="3"/>
      <c r="AB31" s="3"/>
      <c r="AC31" s="3"/>
      <c r="AD31" s="3"/>
      <c r="AE31" s="3"/>
      <c r="AF31" s="3"/>
      <c r="AG31" s="3"/>
      <c r="AH31" s="3"/>
      <c r="AI31" s="3"/>
      <c r="AJ31" s="3"/>
      <c r="AK31" s="3"/>
      <c r="AL31" s="3"/>
      <c r="AM31" s="3"/>
      <c r="AN31" s="3"/>
    </row>
    <row r="32" ht="15.75" customHeight="1" spans="1:40">
      <c r="A32" s="3" t="str">
        <f>"填表日期："&amp;YEAR(基本信息输入表!$O$55)&amp;"年"&amp;MONTH(基本信息输入表!$O$55)&amp;"月"&amp;DAY(基本信息输入表!$O$55)&amp;"日"</f>
        <v>填表日期：1900年1月0日</v>
      </c>
      <c r="U32" s="5" t="str">
        <v/>
      </c>
      <c r="V32" s="3"/>
      <c r="W32" s="3"/>
      <c r="X32" s="3"/>
      <c r="Y32" s="3"/>
      <c r="Z32" s="3"/>
      <c r="AA32" s="3"/>
      <c r="AB32" s="3"/>
      <c r="AC32" s="3"/>
      <c r="AD32" s="3"/>
      <c r="AE32" s="3"/>
      <c r="AF32" s="3"/>
      <c r="AG32" s="3"/>
      <c r="AH32" s="3"/>
      <c r="AI32" s="3"/>
      <c r="AJ32" s="3"/>
      <c r="AK32" s="3"/>
      <c r="AL32" s="3"/>
      <c r="AM32" s="3"/>
      <c r="AN32" s="3"/>
    </row>
    <row r="33" spans="21:40">
      <c r="U33" s="5"/>
      <c r="V33" s="3"/>
      <c r="W33" s="3"/>
      <c r="X33" s="3"/>
      <c r="Y33" s="3"/>
      <c r="Z33" s="3"/>
      <c r="AA33" s="3"/>
      <c r="AB33" s="3"/>
      <c r="AC33" s="3"/>
      <c r="AD33" s="3"/>
      <c r="AE33" s="3"/>
      <c r="AF33" s="3"/>
      <c r="AG33" s="3"/>
      <c r="AH33" s="3"/>
      <c r="AI33" s="3"/>
      <c r="AJ33" s="3"/>
      <c r="AK33" s="3"/>
      <c r="AL33" s="3"/>
      <c r="AM33" s="3"/>
      <c r="AN33" s="3"/>
    </row>
  </sheetData>
  <mergeCells count="26">
    <mergeCell ref="A2:S2"/>
    <mergeCell ref="A3:S3"/>
    <mergeCell ref="R4:S4"/>
    <mergeCell ref="A5:F5"/>
    <mergeCell ref="A28:C28"/>
    <mergeCell ref="A29:C29"/>
    <mergeCell ref="A30:C30"/>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5" fitToHeight="0" orientation="landscape"/>
  <headerFooter scaleWithDoc="0">
    <oddFooter>&amp;C&amp;"宋体,常规"&amp;10第&amp;"Arial Narrow,常规"&amp;P&amp;"宋体,常规"页，共&amp;"Arial Narrow,常规"&amp;N&amp;"宋体,常规"页</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投资性地产公允计量">
    <pageSetUpPr fitToPage="1"/>
  </sheetPr>
  <dimension ref="A1:Z29"/>
  <sheetViews>
    <sheetView showGridLines="0" workbookViewId="0">
      <selection activeCell="I31" sqref="I31"/>
    </sheetView>
  </sheetViews>
  <sheetFormatPr defaultColWidth="9" defaultRowHeight="12"/>
  <cols>
    <col min="1" max="1" width="6.2" style="3" customWidth="1"/>
    <col min="2" max="2" width="10.7" style="3" customWidth="1"/>
    <col min="3" max="3" width="7.7" style="3" customWidth="1"/>
    <col min="4" max="4" width="19.2" style="3" customWidth="1"/>
    <col min="5" max="5" width="9.7" style="3" customWidth="1"/>
    <col min="6" max="6" width="7.5" style="3" customWidth="1"/>
    <col min="7" max="8" width="7.7" style="3" customWidth="1"/>
    <col min="9" max="9" width="7.2" style="3" customWidth="1"/>
    <col min="10" max="12" width="8.2" style="3" customWidth="1"/>
    <col min="13" max="13" width="16.5" style="3" customWidth="1"/>
    <col min="14" max="14" width="16.5" style="3" hidden="1" customWidth="1" outlineLevel="1"/>
    <col min="15" max="15" width="10.2" style="3" customWidth="1" collapsed="1"/>
    <col min="16" max="16" width="12.7" style="3" customWidth="1"/>
    <col min="17" max="17" width="7.5" style="3" customWidth="1"/>
    <col min="18" max="18" width="18.2" style="3" customWidth="1"/>
    <col min="19" max="19" width="9" style="4"/>
    <col min="20" max="20" width="9" style="5"/>
    <col min="21" max="16384" width="9" style="3"/>
  </cols>
  <sheetData>
    <row r="1" spans="1:20">
      <c r="A1" s="6" t="s">
        <v>333</v>
      </c>
      <c r="S1" s="4" t="str">
        <f t="array" ref="S1:T1">"请勿删除此列"</f>
        <v>请勿删除此列</v>
      </c>
      <c r="T1" s="5" t="str">
        <v>请勿删除此列</v>
      </c>
    </row>
    <row r="2" s="1" customFormat="1" ht="25.5" customHeight="1" spans="1:26">
      <c r="A2" s="7" t="s">
        <v>1129</v>
      </c>
      <c r="B2" s="7"/>
      <c r="C2" s="7"/>
      <c r="D2" s="7"/>
      <c r="E2" s="7"/>
      <c r="F2" s="7"/>
      <c r="G2" s="7"/>
      <c r="H2" s="7"/>
      <c r="I2" s="7"/>
      <c r="J2" s="7"/>
      <c r="K2" s="7"/>
      <c r="L2" s="7"/>
      <c r="M2" s="7"/>
      <c r="N2" s="7"/>
      <c r="O2" s="7"/>
      <c r="P2" s="7"/>
      <c r="Q2" s="7"/>
      <c r="R2" s="7"/>
      <c r="S2" s="4"/>
      <c r="T2" s="5"/>
      <c r="U2" s="3"/>
      <c r="V2" s="3"/>
      <c r="W2" s="3"/>
      <c r="X2" s="3"/>
      <c r="Y2" s="3"/>
      <c r="Z2" s="3"/>
    </row>
    <row r="3" ht="15.75" customHeight="1" spans="1:18">
      <c r="A3" s="2" t="str">
        <f>"评估基准日："&amp;TEXT(基本信息输入表!M7,"yyyy年mm月dd日")</f>
        <v>评估基准日：2026年01月15日</v>
      </c>
      <c r="B3" s="2"/>
      <c r="C3" s="2"/>
      <c r="D3" s="2"/>
      <c r="E3" s="2"/>
      <c r="F3" s="2"/>
      <c r="G3" s="2"/>
      <c r="H3" s="2"/>
      <c r="I3" s="2"/>
      <c r="J3" s="2"/>
      <c r="K3" s="2"/>
      <c r="L3" s="2"/>
      <c r="M3" s="2"/>
      <c r="N3" s="2"/>
      <c r="O3" s="2"/>
      <c r="P3" s="2"/>
      <c r="Q3" s="2"/>
      <c r="R3" s="2"/>
    </row>
    <row r="4" customHeight="1" spans="2:20">
      <c r="B4" s="2"/>
      <c r="C4" s="2"/>
      <c r="D4" s="2"/>
      <c r="E4" s="2"/>
      <c r="F4" s="2"/>
      <c r="G4" s="2"/>
      <c r="H4" s="2"/>
      <c r="I4" s="2"/>
      <c r="J4" s="2"/>
      <c r="K4" s="2"/>
      <c r="L4" s="2"/>
      <c r="M4" s="2"/>
      <c r="N4" s="2"/>
      <c r="O4" s="2"/>
      <c r="P4" s="2"/>
      <c r="Q4" s="2"/>
      <c r="R4" s="8" t="s">
        <v>1130</v>
      </c>
      <c r="T4" s="5" t="str">
        <f t="array" ref="T4:T7">""</f>
        <v/>
      </c>
    </row>
    <row r="5" ht="13.65" customHeight="1" spans="1:20">
      <c r="A5" s="9" t="str">
        <f>基本信息输入表!K6&amp;"："&amp;基本信息输入表!M6</f>
        <v>被评估单位：中国石油集团工程技术研究院有限公司</v>
      </c>
      <c r="B5" s="9"/>
      <c r="C5" s="9"/>
      <c r="D5" s="9"/>
      <c r="E5" s="9"/>
      <c r="F5" s="9"/>
      <c r="R5" s="8" t="str">
        <f>"金额单位："&amp;基本信息输入表!M10&amp;"元"</f>
        <v>金额单位：人民币元</v>
      </c>
      <c r="T5" s="5" t="str">
        <v/>
      </c>
    </row>
    <row r="6" s="53" customFormat="1" ht="24.75" spans="1:26">
      <c r="A6" s="54" t="s">
        <v>137</v>
      </c>
      <c r="B6" s="54" t="s">
        <v>1119</v>
      </c>
      <c r="C6" s="57" t="s">
        <v>1120</v>
      </c>
      <c r="D6" s="57" t="s">
        <v>1099</v>
      </c>
      <c r="E6" s="57" t="s">
        <v>1121</v>
      </c>
      <c r="F6" s="54" t="s">
        <v>1122</v>
      </c>
      <c r="G6" s="54" t="s">
        <v>140</v>
      </c>
      <c r="H6" s="54" t="s">
        <v>1110</v>
      </c>
      <c r="I6" s="54" t="s">
        <v>944</v>
      </c>
      <c r="J6" s="54" t="s">
        <v>1123</v>
      </c>
      <c r="K6" s="54" t="s">
        <v>1124</v>
      </c>
      <c r="L6" s="54" t="s">
        <v>1131</v>
      </c>
      <c r="M6" s="54" t="s">
        <v>1132</v>
      </c>
      <c r="N6" s="54" t="s">
        <v>656</v>
      </c>
      <c r="O6" s="54" t="s">
        <v>158</v>
      </c>
      <c r="P6" s="54" t="s">
        <v>159</v>
      </c>
      <c r="Q6" s="54" t="s">
        <v>172</v>
      </c>
      <c r="R6" s="54" t="s">
        <v>142</v>
      </c>
      <c r="S6" s="24" t="s">
        <v>738</v>
      </c>
      <c r="T6" s="5" t="str">
        <v/>
      </c>
      <c r="U6" s="3"/>
      <c r="V6" s="3"/>
      <c r="W6" s="3"/>
      <c r="X6" s="3"/>
      <c r="Y6" s="3"/>
      <c r="Z6" s="3"/>
    </row>
    <row r="7" s="270" customFormat="1" ht="12.75" spans="1:26">
      <c r="A7" s="14" t="str">
        <f>IF(C7="","",ROW()-6)</f>
        <v/>
      </c>
      <c r="B7" s="56"/>
      <c r="C7" s="15"/>
      <c r="D7" s="15"/>
      <c r="E7" s="15"/>
      <c r="F7" s="15"/>
      <c r="G7" s="16"/>
      <c r="H7" s="15"/>
      <c r="I7" s="15"/>
      <c r="J7" s="56"/>
      <c r="K7" s="15"/>
      <c r="L7" s="17"/>
      <c r="M7" s="17"/>
      <c r="N7" s="17"/>
      <c r="O7" s="17"/>
      <c r="P7" s="17"/>
      <c r="Q7" s="17" t="str">
        <f>IF(O7=0,"",(P7-O7)/O7*100)</f>
        <v/>
      </c>
      <c r="R7" s="15"/>
      <c r="S7" s="24" t="s">
        <v>739</v>
      </c>
      <c r="T7" s="5" t="str">
        <v/>
      </c>
      <c r="U7" s="3"/>
      <c r="V7" s="3"/>
      <c r="W7" s="3"/>
      <c r="X7" s="3"/>
      <c r="Y7" s="3"/>
      <c r="Z7" s="3"/>
    </row>
    <row r="8" ht="12.75" spans="1:19">
      <c r="A8" s="14" t="str">
        <f t="shared" ref="A8:A26" si="0">IF(C8="","",ROW()-6)</f>
        <v/>
      </c>
      <c r="B8" s="56"/>
      <c r="C8" s="15"/>
      <c r="D8" s="15"/>
      <c r="E8" s="15"/>
      <c r="F8" s="15"/>
      <c r="G8" s="16"/>
      <c r="H8" s="15"/>
      <c r="I8" s="15"/>
      <c r="J8" s="56"/>
      <c r="K8" s="15"/>
      <c r="L8" s="17"/>
      <c r="M8" s="17"/>
      <c r="N8" s="17"/>
      <c r="O8" s="17"/>
      <c r="P8" s="17"/>
      <c r="Q8" s="17" t="str">
        <f t="shared" ref="Q8:Q27" si="1">IF(O8=0,"",(P8-O8)/O8*100)</f>
        <v/>
      </c>
      <c r="R8" s="15"/>
      <c r="S8" s="24" t="s">
        <v>740</v>
      </c>
    </row>
    <row r="9" ht="12.75" spans="1:19">
      <c r="A9" s="14" t="str">
        <f t="shared" si="0"/>
        <v/>
      </c>
      <c r="B9" s="56"/>
      <c r="C9" s="15"/>
      <c r="D9" s="15"/>
      <c r="E9" s="15"/>
      <c r="F9" s="15"/>
      <c r="G9" s="16"/>
      <c r="H9" s="15"/>
      <c r="I9" s="15"/>
      <c r="J9" s="56"/>
      <c r="K9" s="15"/>
      <c r="L9" s="17"/>
      <c r="M9" s="17"/>
      <c r="N9" s="17"/>
      <c r="O9" s="17"/>
      <c r="P9" s="17"/>
      <c r="Q9" s="17" t="str">
        <f t="shared" si="1"/>
        <v/>
      </c>
      <c r="R9" s="15"/>
      <c r="S9" s="24" t="s">
        <v>741</v>
      </c>
    </row>
    <row r="10" ht="12.75" spans="1:19">
      <c r="A10" s="14" t="str">
        <f t="shared" si="0"/>
        <v/>
      </c>
      <c r="B10" s="56"/>
      <c r="C10" s="15"/>
      <c r="D10" s="15"/>
      <c r="E10" s="15"/>
      <c r="F10" s="15"/>
      <c r="G10" s="16"/>
      <c r="H10" s="15"/>
      <c r="I10" s="15"/>
      <c r="J10" s="56"/>
      <c r="K10" s="15"/>
      <c r="L10" s="17"/>
      <c r="M10" s="17"/>
      <c r="N10" s="17"/>
      <c r="O10" s="17"/>
      <c r="P10" s="17"/>
      <c r="Q10" s="17" t="str">
        <f t="shared" si="1"/>
        <v/>
      </c>
      <c r="R10" s="15"/>
      <c r="S10" s="24" t="s">
        <v>742</v>
      </c>
    </row>
    <row r="11" ht="12.75" spans="1:19">
      <c r="A11" s="14" t="str">
        <f t="shared" si="0"/>
        <v/>
      </c>
      <c r="B11" s="56"/>
      <c r="C11" s="15"/>
      <c r="D11" s="15"/>
      <c r="E11" s="15"/>
      <c r="F11" s="15"/>
      <c r="G11" s="16"/>
      <c r="H11" s="15"/>
      <c r="I11" s="15"/>
      <c r="J11" s="56"/>
      <c r="K11" s="15"/>
      <c r="L11" s="17"/>
      <c r="M11" s="17"/>
      <c r="N11" s="17"/>
      <c r="O11" s="17"/>
      <c r="P11" s="17"/>
      <c r="Q11" s="17" t="str">
        <f t="shared" si="1"/>
        <v/>
      </c>
      <c r="R11" s="15"/>
      <c r="S11" s="24" t="s">
        <v>743</v>
      </c>
    </row>
    <row r="12" ht="12.75" spans="1:19">
      <c r="A12" s="14" t="str">
        <f t="shared" si="0"/>
        <v/>
      </c>
      <c r="B12" s="56"/>
      <c r="C12" s="15"/>
      <c r="D12" s="15"/>
      <c r="E12" s="15"/>
      <c r="F12" s="15"/>
      <c r="G12" s="16"/>
      <c r="H12" s="15"/>
      <c r="I12" s="15"/>
      <c r="J12" s="56"/>
      <c r="K12" s="15"/>
      <c r="L12" s="17"/>
      <c r="M12" s="17"/>
      <c r="N12" s="17"/>
      <c r="O12" s="17"/>
      <c r="P12" s="17"/>
      <c r="Q12" s="17" t="str">
        <f t="shared" si="1"/>
        <v/>
      </c>
      <c r="R12" s="15"/>
      <c r="S12" s="24" t="s">
        <v>744</v>
      </c>
    </row>
    <row r="13" ht="12.75" spans="1:19">
      <c r="A13" s="14" t="str">
        <f t="shared" si="0"/>
        <v/>
      </c>
      <c r="B13" s="56"/>
      <c r="C13" s="15"/>
      <c r="D13" s="15"/>
      <c r="E13" s="15"/>
      <c r="F13" s="15"/>
      <c r="G13" s="16"/>
      <c r="H13" s="15"/>
      <c r="I13" s="15"/>
      <c r="J13" s="56"/>
      <c r="K13" s="15"/>
      <c r="L13" s="17"/>
      <c r="M13" s="17"/>
      <c r="N13" s="17"/>
      <c r="O13" s="17"/>
      <c r="P13" s="17"/>
      <c r="Q13" s="17" t="str">
        <f t="shared" si="1"/>
        <v/>
      </c>
      <c r="R13" s="15"/>
      <c r="S13" s="24" t="s">
        <v>745</v>
      </c>
    </row>
    <row r="14" ht="12.75" spans="1:19">
      <c r="A14" s="14" t="str">
        <f t="shared" si="0"/>
        <v/>
      </c>
      <c r="B14" s="56"/>
      <c r="C14" s="15"/>
      <c r="D14" s="15"/>
      <c r="E14" s="15"/>
      <c r="F14" s="15"/>
      <c r="G14" s="16"/>
      <c r="H14" s="15"/>
      <c r="I14" s="15"/>
      <c r="J14" s="56"/>
      <c r="K14" s="15"/>
      <c r="L14" s="17"/>
      <c r="M14" s="17"/>
      <c r="N14" s="17"/>
      <c r="O14" s="17"/>
      <c r="P14" s="17"/>
      <c r="Q14" s="17" t="str">
        <f t="shared" si="1"/>
        <v/>
      </c>
      <c r="R14" s="15"/>
      <c r="S14" s="24" t="s">
        <v>746</v>
      </c>
    </row>
    <row r="15" ht="12.75" spans="1:19">
      <c r="A15" s="14" t="str">
        <f t="shared" si="0"/>
        <v/>
      </c>
      <c r="B15" s="56"/>
      <c r="C15" s="15"/>
      <c r="D15" s="15"/>
      <c r="E15" s="15"/>
      <c r="F15" s="15"/>
      <c r="G15" s="16"/>
      <c r="H15" s="15"/>
      <c r="I15" s="15"/>
      <c r="J15" s="56"/>
      <c r="K15" s="15"/>
      <c r="L15" s="17"/>
      <c r="M15" s="17"/>
      <c r="N15" s="17"/>
      <c r="O15" s="17"/>
      <c r="P15" s="17"/>
      <c r="Q15" s="17" t="str">
        <f t="shared" si="1"/>
        <v/>
      </c>
      <c r="R15" s="15"/>
      <c r="S15" s="24" t="s">
        <v>747</v>
      </c>
    </row>
    <row r="16" ht="12.75" spans="1:19">
      <c r="A16" s="14" t="str">
        <f t="shared" si="0"/>
        <v/>
      </c>
      <c r="B16" s="56"/>
      <c r="C16" s="15"/>
      <c r="D16" s="15"/>
      <c r="E16" s="15"/>
      <c r="F16" s="15"/>
      <c r="G16" s="16"/>
      <c r="H16" s="15"/>
      <c r="I16" s="15"/>
      <c r="J16" s="56"/>
      <c r="K16" s="15"/>
      <c r="L16" s="17"/>
      <c r="M16" s="17"/>
      <c r="N16" s="17"/>
      <c r="O16" s="17"/>
      <c r="P16" s="17"/>
      <c r="Q16" s="17" t="str">
        <f t="shared" si="1"/>
        <v/>
      </c>
      <c r="R16" s="15"/>
      <c r="S16" s="24" t="s">
        <v>748</v>
      </c>
    </row>
    <row r="17" ht="12.75" spans="1:19">
      <c r="A17" s="14" t="str">
        <f t="shared" si="0"/>
        <v/>
      </c>
      <c r="B17" s="56"/>
      <c r="C17" s="15"/>
      <c r="D17" s="15"/>
      <c r="E17" s="15"/>
      <c r="F17" s="15"/>
      <c r="G17" s="16"/>
      <c r="H17" s="15"/>
      <c r="I17" s="15"/>
      <c r="J17" s="56"/>
      <c r="K17" s="15"/>
      <c r="L17" s="17"/>
      <c r="M17" s="17"/>
      <c r="N17" s="17"/>
      <c r="O17" s="17"/>
      <c r="P17" s="17"/>
      <c r="Q17" s="17" t="str">
        <f t="shared" si="1"/>
        <v/>
      </c>
      <c r="R17" s="15"/>
      <c r="S17" s="24" t="s">
        <v>749</v>
      </c>
    </row>
    <row r="18" ht="12.75" spans="1:19">
      <c r="A18" s="14" t="str">
        <f t="shared" si="0"/>
        <v/>
      </c>
      <c r="B18" s="56"/>
      <c r="C18" s="15"/>
      <c r="D18" s="15"/>
      <c r="E18" s="15"/>
      <c r="F18" s="15"/>
      <c r="G18" s="16"/>
      <c r="H18" s="15"/>
      <c r="I18" s="15"/>
      <c r="J18" s="56"/>
      <c r="K18" s="15"/>
      <c r="L18" s="17"/>
      <c r="M18" s="17"/>
      <c r="N18" s="17"/>
      <c r="O18" s="17"/>
      <c r="P18" s="17"/>
      <c r="Q18" s="17" t="str">
        <f t="shared" si="1"/>
        <v/>
      </c>
      <c r="R18" s="15"/>
      <c r="S18" s="24" t="s">
        <v>750</v>
      </c>
    </row>
    <row r="19" ht="12.75" spans="1:19">
      <c r="A19" s="14" t="str">
        <f t="shared" si="0"/>
        <v/>
      </c>
      <c r="B19" s="56"/>
      <c r="C19" s="15"/>
      <c r="D19" s="15"/>
      <c r="E19" s="15"/>
      <c r="F19" s="15"/>
      <c r="G19" s="16"/>
      <c r="H19" s="15"/>
      <c r="I19" s="15"/>
      <c r="J19" s="56"/>
      <c r="K19" s="15"/>
      <c r="L19" s="17"/>
      <c r="M19" s="17"/>
      <c r="N19" s="17"/>
      <c r="O19" s="17"/>
      <c r="P19" s="17"/>
      <c r="Q19" s="17" t="str">
        <f t="shared" si="1"/>
        <v/>
      </c>
      <c r="R19" s="15"/>
      <c r="S19" s="24" t="s">
        <v>751</v>
      </c>
    </row>
    <row r="20" ht="12.75" spans="1:19">
      <c r="A20" s="14" t="str">
        <f t="shared" si="0"/>
        <v/>
      </c>
      <c r="B20" s="56"/>
      <c r="C20" s="15"/>
      <c r="D20" s="15"/>
      <c r="E20" s="15"/>
      <c r="F20" s="15"/>
      <c r="G20" s="16"/>
      <c r="H20" s="15"/>
      <c r="I20" s="15"/>
      <c r="J20" s="56"/>
      <c r="K20" s="15"/>
      <c r="L20" s="17"/>
      <c r="M20" s="17"/>
      <c r="N20" s="17"/>
      <c r="O20" s="17"/>
      <c r="P20" s="17"/>
      <c r="Q20" s="17" t="str">
        <f t="shared" si="1"/>
        <v/>
      </c>
      <c r="R20" s="15"/>
      <c r="S20" s="24" t="s">
        <v>752</v>
      </c>
    </row>
    <row r="21" ht="12.75" spans="1:19">
      <c r="A21" s="14" t="str">
        <f t="shared" si="0"/>
        <v/>
      </c>
      <c r="B21" s="56"/>
      <c r="C21" s="15"/>
      <c r="D21" s="15"/>
      <c r="E21" s="15"/>
      <c r="F21" s="15"/>
      <c r="G21" s="16"/>
      <c r="H21" s="15"/>
      <c r="I21" s="15"/>
      <c r="J21" s="56"/>
      <c r="K21" s="15"/>
      <c r="L21" s="17"/>
      <c r="M21" s="17"/>
      <c r="N21" s="17"/>
      <c r="O21" s="17"/>
      <c r="P21" s="17"/>
      <c r="Q21" s="17" t="str">
        <f t="shared" si="1"/>
        <v/>
      </c>
      <c r="R21" s="15"/>
      <c r="S21" s="24" t="s">
        <v>753</v>
      </c>
    </row>
    <row r="22" ht="12.75" spans="1:19">
      <c r="A22" s="14" t="str">
        <f t="shared" si="0"/>
        <v/>
      </c>
      <c r="B22" s="56"/>
      <c r="C22" s="15"/>
      <c r="D22" s="15"/>
      <c r="E22" s="15"/>
      <c r="F22" s="15"/>
      <c r="G22" s="16"/>
      <c r="H22" s="15"/>
      <c r="I22" s="15"/>
      <c r="J22" s="56"/>
      <c r="K22" s="15"/>
      <c r="L22" s="17"/>
      <c r="M22" s="17"/>
      <c r="N22" s="17"/>
      <c r="O22" s="17"/>
      <c r="P22" s="17"/>
      <c r="Q22" s="17" t="str">
        <f t="shared" si="1"/>
        <v/>
      </c>
      <c r="R22" s="15"/>
      <c r="S22" s="24" t="s">
        <v>754</v>
      </c>
    </row>
    <row r="23" ht="12.75" spans="1:19">
      <c r="A23" s="14" t="str">
        <f t="shared" si="0"/>
        <v/>
      </c>
      <c r="B23" s="56"/>
      <c r="C23" s="15"/>
      <c r="D23" s="15"/>
      <c r="E23" s="15"/>
      <c r="F23" s="15"/>
      <c r="G23" s="16"/>
      <c r="H23" s="15"/>
      <c r="I23" s="15"/>
      <c r="J23" s="56"/>
      <c r="K23" s="15"/>
      <c r="L23" s="17"/>
      <c r="M23" s="17"/>
      <c r="N23" s="17"/>
      <c r="O23" s="17"/>
      <c r="P23" s="17"/>
      <c r="Q23" s="17" t="str">
        <f t="shared" si="1"/>
        <v/>
      </c>
      <c r="R23" s="15"/>
      <c r="S23" s="24" t="s">
        <v>755</v>
      </c>
    </row>
    <row r="24" ht="12.75" spans="1:19">
      <c r="A24" s="14" t="str">
        <f t="shared" si="0"/>
        <v/>
      </c>
      <c r="B24" s="56"/>
      <c r="C24" s="15"/>
      <c r="D24" s="15"/>
      <c r="E24" s="15"/>
      <c r="F24" s="15"/>
      <c r="G24" s="16"/>
      <c r="H24" s="15"/>
      <c r="I24" s="15"/>
      <c r="J24" s="56"/>
      <c r="K24" s="15"/>
      <c r="L24" s="17"/>
      <c r="M24" s="17"/>
      <c r="N24" s="17"/>
      <c r="O24" s="17"/>
      <c r="P24" s="17"/>
      <c r="Q24" s="17" t="str">
        <f t="shared" si="1"/>
        <v/>
      </c>
      <c r="R24" s="15"/>
      <c r="S24" s="24" t="s">
        <v>756</v>
      </c>
    </row>
    <row r="25" ht="12.75" spans="1:19">
      <c r="A25" s="14" t="str">
        <f t="shared" si="0"/>
        <v/>
      </c>
      <c r="B25" s="56"/>
      <c r="C25" s="15"/>
      <c r="D25" s="15"/>
      <c r="E25" s="15"/>
      <c r="F25" s="15"/>
      <c r="G25" s="16"/>
      <c r="H25" s="15"/>
      <c r="I25" s="15"/>
      <c r="J25" s="56"/>
      <c r="K25" s="15"/>
      <c r="L25" s="17"/>
      <c r="M25" s="17"/>
      <c r="N25" s="17"/>
      <c r="O25" s="17"/>
      <c r="P25" s="17"/>
      <c r="Q25" s="17" t="str">
        <f t="shared" si="1"/>
        <v/>
      </c>
      <c r="R25" s="15"/>
      <c r="S25" s="24" t="s">
        <v>757</v>
      </c>
    </row>
    <row r="26" ht="12.75" spans="1:20">
      <c r="A26" s="14" t="str">
        <f t="shared" si="0"/>
        <v/>
      </c>
      <c r="B26" s="56"/>
      <c r="C26" s="15"/>
      <c r="D26" s="15"/>
      <c r="E26" s="15"/>
      <c r="F26" s="15"/>
      <c r="G26" s="16"/>
      <c r="H26" s="15"/>
      <c r="I26" s="15"/>
      <c r="J26" s="56"/>
      <c r="K26" s="15"/>
      <c r="L26" s="17"/>
      <c r="M26" s="17"/>
      <c r="N26" s="17"/>
      <c r="O26" s="17"/>
      <c r="P26" s="17"/>
      <c r="Q26" s="17" t="str">
        <f t="shared" si="1"/>
        <v/>
      </c>
      <c r="R26" s="15"/>
      <c r="S26" s="24" t="s">
        <v>758</v>
      </c>
      <c r="T26" s="5" t="str">
        <f t="array" ref="T26:T29">""</f>
        <v/>
      </c>
    </row>
    <row r="27" ht="12.75" spans="1:20">
      <c r="A27" s="18" t="s">
        <v>215</v>
      </c>
      <c r="B27" s="70"/>
      <c r="C27" s="70"/>
      <c r="D27" s="70"/>
      <c r="E27" s="70"/>
      <c r="F27" s="19"/>
      <c r="G27" s="20"/>
      <c r="H27" s="20"/>
      <c r="I27" s="20"/>
      <c r="J27" s="20"/>
      <c r="K27" s="20"/>
      <c r="L27" s="17"/>
      <c r="M27" s="17"/>
      <c r="N27" s="17">
        <f>SUM(N7:N26)</f>
        <v>0</v>
      </c>
      <c r="O27" s="17">
        <f>SUM(O7:O26)</f>
        <v>0</v>
      </c>
      <c r="P27" s="17">
        <f>SUM(P7:P26)</f>
        <v>0</v>
      </c>
      <c r="Q27" s="17" t="str">
        <f t="shared" si="1"/>
        <v/>
      </c>
      <c r="R27" s="21"/>
      <c r="T27" s="5" t="str">
        <v/>
      </c>
    </row>
    <row r="28" ht="15.75" customHeight="1" spans="1:20">
      <c r="A28" s="3" t="str">
        <f>基本信息输入表!$K$6&amp;"填表人："&amp;基本信息输入表!$M$56</f>
        <v>被评估单位填表人：</v>
      </c>
      <c r="P28" s="3" t="str">
        <f>"评估人员："&amp;基本信息输入表!$Q$56</f>
        <v>评估人员：</v>
      </c>
      <c r="T28" s="5" t="str">
        <v/>
      </c>
    </row>
    <row r="29" ht="15.75" customHeight="1" spans="1:20">
      <c r="A29" s="3" t="str">
        <f>"填表日期："&amp;YEAR(基本信息输入表!$O$56)&amp;"年"&amp;MONTH(基本信息输入表!$O$56)&amp;"月"&amp;DAY(基本信息输入表!$O$56)&amp;"日"</f>
        <v>填表日期：1900年1月0日</v>
      </c>
      <c r="T29" s="5" t="str">
        <v/>
      </c>
    </row>
  </sheetData>
  <mergeCells count="4">
    <mergeCell ref="A2:R2"/>
    <mergeCell ref="A3:R3"/>
    <mergeCell ref="A5:F5"/>
    <mergeCell ref="A27:F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7" fitToHeight="0" orientation="landscape"/>
  <headerFooter scaleWithDoc="0">
    <oddFooter>&amp;C&amp;"宋体,常规"&amp;10第&amp;"Arial Narrow,常规"&amp;P&amp;"宋体,常规"页，共&amp;"Arial Narrow,常规"&amp;N&amp;"宋体,常规"页</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房屋建筑物">
    <pageSetUpPr fitToPage="1"/>
  </sheetPr>
  <dimension ref="A1:AG109"/>
  <sheetViews>
    <sheetView showGridLines="0" zoomScaleSheetLayoutView="70" workbookViewId="0">
      <selection activeCell="I31" sqref="I31"/>
    </sheetView>
  </sheetViews>
  <sheetFormatPr defaultColWidth="9" defaultRowHeight="15.75" customHeight="1"/>
  <cols>
    <col min="1" max="1" width="5" style="3" customWidth="1"/>
    <col min="2" max="5" width="9.7" style="3" hidden="1" customWidth="1" outlineLevel="1"/>
    <col min="6" max="6" width="11.2" style="3" hidden="1" customWidth="1" outlineLevel="1"/>
    <col min="7" max="7" width="7.7" style="3" customWidth="1" collapsed="1"/>
    <col min="8" max="8" width="13" style="3" customWidth="1"/>
    <col min="9" max="9" width="9.5" style="3" customWidth="1"/>
    <col min="10" max="11" width="9" style="3"/>
    <col min="12" max="15" width="6.7" style="3" customWidth="1"/>
    <col min="16" max="16" width="8" style="3" customWidth="1"/>
    <col min="17" max="17" width="7.7" style="3" customWidth="1"/>
    <col min="18" max="18" width="4.7" style="3" customWidth="1"/>
    <col min="19" max="19" width="7.7" style="3" customWidth="1"/>
    <col min="20" max="20" width="8" style="3" customWidth="1"/>
    <col min="21" max="22" width="8" style="3" hidden="1" customWidth="1" outlineLevel="1"/>
    <col min="23" max="23" width="7" style="3" customWidth="1" collapsed="1"/>
    <col min="24" max="24" width="6.7" style="3" customWidth="1"/>
    <col min="25" max="25" width="15" style="3" customWidth="1"/>
    <col min="26" max="26" width="5.5" style="3" customWidth="1"/>
    <col min="27" max="27" width="7.7" style="3" customWidth="1"/>
    <col min="28" max="28" width="5.5" style="3" customWidth="1"/>
    <col min="29" max="29" width="9.5" style="3" customWidth="1"/>
    <col min="30" max="30" width="7.7" style="3" customWidth="1"/>
    <col min="31" max="31" width="7.5" style="3" customWidth="1"/>
    <col min="32" max="32" width="10" style="259" customWidth="1"/>
    <col min="33" max="33" width="9" style="5"/>
    <col min="34" max="16384" width="9" style="3"/>
  </cols>
  <sheetData>
    <row r="1" customHeight="1" spans="1:33">
      <c r="A1" s="6" t="s">
        <v>333</v>
      </c>
      <c r="AF1" s="259" t="str">
        <f t="array" ref="AF1:AG1">"请勿删除此列"</f>
        <v>请勿删除此列</v>
      </c>
      <c r="AG1" s="5" t="str">
        <v>请勿删除此列</v>
      </c>
    </row>
    <row r="2" s="1" customFormat="1" ht="30" customHeight="1" spans="1:33">
      <c r="A2" s="7" t="s">
        <v>1133</v>
      </c>
      <c r="B2" s="7"/>
      <c r="C2" s="7"/>
      <c r="D2" s="7"/>
      <c r="E2" s="7"/>
      <c r="F2" s="7"/>
      <c r="G2" s="7"/>
      <c r="H2" s="7"/>
      <c r="I2" s="7"/>
      <c r="J2" s="7"/>
      <c r="K2" s="7"/>
      <c r="L2" s="7"/>
      <c r="M2" s="7"/>
      <c r="N2" s="7"/>
      <c r="O2" s="7"/>
      <c r="P2" s="7"/>
      <c r="Q2" s="7"/>
      <c r="R2" s="7"/>
      <c r="S2" s="7"/>
      <c r="T2" s="7"/>
      <c r="U2" s="7"/>
      <c r="V2" s="7"/>
      <c r="W2" s="7"/>
      <c r="X2" s="7"/>
      <c r="Y2" s="7"/>
      <c r="Z2" s="7"/>
      <c r="AA2" s="7"/>
      <c r="AB2" s="7"/>
      <c r="AC2" s="7"/>
      <c r="AD2" s="7"/>
      <c r="AE2" s="343"/>
      <c r="AF2" s="23"/>
      <c r="AG2" s="23"/>
    </row>
    <row r="3" customHeight="1" spans="1:32">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5"/>
    </row>
    <row r="4" ht="14.25" customHeight="1" spans="1:33">
      <c r="A4" s="2"/>
      <c r="B4" s="2"/>
      <c r="C4" s="2"/>
      <c r="D4" s="2"/>
      <c r="E4" s="2"/>
      <c r="F4" s="2"/>
      <c r="G4" s="2"/>
      <c r="H4" s="2"/>
      <c r="I4" s="2"/>
      <c r="J4" s="2"/>
      <c r="K4" s="2"/>
      <c r="L4" s="2"/>
      <c r="M4" s="2"/>
      <c r="N4" s="2"/>
      <c r="O4" s="2"/>
      <c r="P4" s="2"/>
      <c r="Q4" s="2"/>
      <c r="R4" s="2"/>
      <c r="S4" s="2"/>
      <c r="T4" s="2"/>
      <c r="U4" s="2"/>
      <c r="V4" s="2"/>
      <c r="W4" s="2"/>
      <c r="X4" s="2"/>
      <c r="Y4" s="2"/>
      <c r="Z4" s="2"/>
      <c r="AA4" s="2"/>
      <c r="AB4" s="2"/>
      <c r="AC4" s="2"/>
      <c r="AD4" s="8" t="s">
        <v>1134</v>
      </c>
      <c r="AE4" s="8"/>
      <c r="AF4" s="5"/>
      <c r="AG4" s="5" t="str">
        <f t="array" ref="AG4:AG8">""</f>
        <v/>
      </c>
    </row>
    <row r="5" customHeight="1" spans="1:33">
      <c r="A5" s="3" t="str">
        <f>基本信息输入表!K6&amp;"："&amp;基本信息输入表!M6</f>
        <v>被评估单位：中国石油集团工程技术研究院有限公司</v>
      </c>
      <c r="AE5" s="8" t="str">
        <f>"金额单位："&amp;基本信息输入表!M10&amp;"元"</f>
        <v>金额单位：人民币元</v>
      </c>
      <c r="AF5" s="5"/>
      <c r="AG5" s="5" t="str">
        <v/>
      </c>
    </row>
    <row r="6" s="2" customFormat="1" ht="12" spans="1:33">
      <c r="A6" s="37" t="s">
        <v>137</v>
      </c>
      <c r="B6" s="171" t="s">
        <v>138</v>
      </c>
      <c r="C6" s="172" t="s">
        <v>1135</v>
      </c>
      <c r="D6" s="171" t="s">
        <v>1136</v>
      </c>
      <c r="E6" s="171"/>
      <c r="F6" s="172" t="s">
        <v>1105</v>
      </c>
      <c r="G6" s="171" t="s">
        <v>1096</v>
      </c>
      <c r="H6" s="171" t="s">
        <v>1097</v>
      </c>
      <c r="I6" s="171" t="s">
        <v>145</v>
      </c>
      <c r="J6" s="171" t="s">
        <v>766</v>
      </c>
      <c r="K6" s="171" t="s">
        <v>943</v>
      </c>
      <c r="L6" s="57" t="s">
        <v>945</v>
      </c>
      <c r="M6" s="57" t="s">
        <v>1137</v>
      </c>
      <c r="N6" s="57" t="s">
        <v>1138</v>
      </c>
      <c r="O6" s="57" t="s">
        <v>1139</v>
      </c>
      <c r="P6" s="57" t="s">
        <v>1140</v>
      </c>
      <c r="Q6" s="57" t="s">
        <v>1141</v>
      </c>
      <c r="R6" s="90" t="s">
        <v>1101</v>
      </c>
      <c r="S6" s="90" t="s">
        <v>1103</v>
      </c>
      <c r="T6" s="57" t="s">
        <v>1142</v>
      </c>
      <c r="U6" s="264" t="s">
        <v>656</v>
      </c>
      <c r="V6" s="265"/>
      <c r="W6" s="37" t="s">
        <v>158</v>
      </c>
      <c r="X6" s="37"/>
      <c r="Y6" s="111" t="s">
        <v>1042</v>
      </c>
      <c r="Z6" s="37" t="s">
        <v>159</v>
      </c>
      <c r="AA6" s="37"/>
      <c r="AB6" s="37"/>
      <c r="AC6" s="90" t="s">
        <v>172</v>
      </c>
      <c r="AD6" s="54" t="s">
        <v>1104</v>
      </c>
      <c r="AE6" s="90" t="s">
        <v>142</v>
      </c>
      <c r="AF6" s="4"/>
      <c r="AG6" s="4" t="str">
        <v/>
      </c>
    </row>
    <row r="7" s="2" customFormat="1" ht="12" spans="1:33">
      <c r="A7" s="106"/>
      <c r="B7" s="260"/>
      <c r="C7" s="175"/>
      <c r="D7" s="261" t="s">
        <v>1143</v>
      </c>
      <c r="E7" s="174" t="s">
        <v>1144</v>
      </c>
      <c r="F7" s="175"/>
      <c r="G7" s="260"/>
      <c r="H7" s="174"/>
      <c r="I7" s="174"/>
      <c r="J7" s="174"/>
      <c r="K7" s="174"/>
      <c r="L7" s="262"/>
      <c r="M7" s="268"/>
      <c r="N7" s="268"/>
      <c r="O7" s="268"/>
      <c r="P7" s="262"/>
      <c r="Q7" s="268"/>
      <c r="R7" s="109"/>
      <c r="S7" s="113"/>
      <c r="T7" s="268"/>
      <c r="U7" s="341" t="s">
        <v>175</v>
      </c>
      <c r="V7" s="341" t="s">
        <v>176</v>
      </c>
      <c r="W7" s="112" t="s">
        <v>175</v>
      </c>
      <c r="X7" s="113" t="s">
        <v>176</v>
      </c>
      <c r="Y7" s="114"/>
      <c r="Z7" s="113" t="s">
        <v>175</v>
      </c>
      <c r="AA7" s="115" t="s">
        <v>937</v>
      </c>
      <c r="AB7" s="113" t="s">
        <v>176</v>
      </c>
      <c r="AC7" s="115"/>
      <c r="AD7" s="344"/>
      <c r="AE7" s="107"/>
      <c r="AF7" s="24" t="s">
        <v>738</v>
      </c>
      <c r="AG7" s="4" t="str">
        <v/>
      </c>
    </row>
    <row r="8" spans="1:33">
      <c r="A8" s="14" t="str">
        <f>IF(I8="","",ROW()-7)</f>
        <v/>
      </c>
      <c r="B8" s="56"/>
      <c r="C8" s="56"/>
      <c r="D8" s="32"/>
      <c r="E8" s="15"/>
      <c r="F8" s="56"/>
      <c r="G8" s="56"/>
      <c r="H8" s="15"/>
      <c r="I8" s="15"/>
      <c r="J8" s="15"/>
      <c r="K8" s="15"/>
      <c r="L8" s="15"/>
      <c r="M8" s="17"/>
      <c r="N8" s="33"/>
      <c r="O8" s="17"/>
      <c r="P8" s="15"/>
      <c r="Q8" s="17"/>
      <c r="R8" s="16"/>
      <c r="S8" s="17" t="str">
        <f t="shared" ref="S8:S27" si="0">IF(Q8=0,"",W8/Q8)</f>
        <v/>
      </c>
      <c r="T8" s="33"/>
      <c r="U8" s="17"/>
      <c r="V8" s="17"/>
      <c r="W8" s="17"/>
      <c r="X8" s="17"/>
      <c r="Y8" s="17"/>
      <c r="Z8" s="17"/>
      <c r="AA8" s="17"/>
      <c r="AB8" s="17">
        <f>IF(AA8="",Z8,AA8*Z8/100)</f>
        <v>0</v>
      </c>
      <c r="AC8" s="17" t="str">
        <f t="shared" ref="AC8:AC28" si="1">IF(X8-Y8=0,"",(AB8-X8+Y8)/(X8-Y8)*100)</f>
        <v/>
      </c>
      <c r="AD8" s="17" t="str">
        <f t="shared" ref="AD8:AD27" si="2">IF(Q8=0,"",Z8/Q8)</f>
        <v/>
      </c>
      <c r="AE8" s="15"/>
      <c r="AF8" s="24" t="s">
        <v>739</v>
      </c>
      <c r="AG8" s="5" t="str">
        <v/>
      </c>
    </row>
    <row r="9" spans="1:32">
      <c r="A9" s="14" t="str">
        <f t="shared" ref="A9:A27" si="3">IF(I9="","",ROW()-7)</f>
        <v/>
      </c>
      <c r="B9" s="56"/>
      <c r="C9" s="56"/>
      <c r="D9" s="32"/>
      <c r="E9" s="15"/>
      <c r="F9" s="56"/>
      <c r="G9" s="56"/>
      <c r="H9" s="15"/>
      <c r="I9" s="15"/>
      <c r="J9" s="15"/>
      <c r="K9" s="15"/>
      <c r="L9" s="15"/>
      <c r="M9" s="17"/>
      <c r="N9" s="33"/>
      <c r="O9" s="17"/>
      <c r="P9" s="15"/>
      <c r="Q9" s="17"/>
      <c r="R9" s="16"/>
      <c r="S9" s="17" t="str">
        <f t="shared" si="0"/>
        <v/>
      </c>
      <c r="T9" s="33"/>
      <c r="U9" s="17"/>
      <c r="V9" s="17"/>
      <c r="W9" s="17"/>
      <c r="X9" s="17"/>
      <c r="Y9" s="17"/>
      <c r="Z9" s="17"/>
      <c r="AA9" s="17"/>
      <c r="AB9" s="17">
        <f t="shared" ref="AB9:AB27" si="4">IF(AA9="",Z9,AA9*Z9/100)</f>
        <v>0</v>
      </c>
      <c r="AC9" s="17" t="str">
        <f t="shared" si="1"/>
        <v/>
      </c>
      <c r="AD9" s="17" t="str">
        <f t="shared" si="2"/>
        <v/>
      </c>
      <c r="AE9" s="15"/>
      <c r="AF9" s="24" t="s">
        <v>740</v>
      </c>
    </row>
    <row r="10" spans="1:32">
      <c r="A10" s="14" t="str">
        <f t="shared" si="3"/>
        <v/>
      </c>
      <c r="B10" s="56"/>
      <c r="C10" s="56"/>
      <c r="D10" s="32"/>
      <c r="E10" s="15"/>
      <c r="F10" s="56"/>
      <c r="G10" s="56"/>
      <c r="H10" s="15"/>
      <c r="I10" s="15"/>
      <c r="J10" s="15"/>
      <c r="K10" s="15"/>
      <c r="L10" s="15"/>
      <c r="M10" s="17"/>
      <c r="N10" s="33"/>
      <c r="O10" s="17"/>
      <c r="P10" s="15"/>
      <c r="Q10" s="17"/>
      <c r="R10" s="16"/>
      <c r="S10" s="17" t="str">
        <f t="shared" si="0"/>
        <v/>
      </c>
      <c r="T10" s="33"/>
      <c r="U10" s="17"/>
      <c r="V10" s="17"/>
      <c r="W10" s="17"/>
      <c r="X10" s="17"/>
      <c r="Y10" s="17"/>
      <c r="Z10" s="17"/>
      <c r="AA10" s="17"/>
      <c r="AB10" s="17">
        <f t="shared" si="4"/>
        <v>0</v>
      </c>
      <c r="AC10" s="17" t="str">
        <f t="shared" si="1"/>
        <v/>
      </c>
      <c r="AD10" s="17" t="str">
        <f t="shared" si="2"/>
        <v/>
      </c>
      <c r="AE10" s="15"/>
      <c r="AF10" s="24" t="s">
        <v>741</v>
      </c>
    </row>
    <row r="11" spans="1:32">
      <c r="A11" s="14" t="str">
        <f t="shared" si="3"/>
        <v/>
      </c>
      <c r="B11" s="56"/>
      <c r="C11" s="56"/>
      <c r="D11" s="32"/>
      <c r="E11" s="15"/>
      <c r="F11" s="56"/>
      <c r="G11" s="56"/>
      <c r="H11" s="15"/>
      <c r="I11" s="15"/>
      <c r="J11" s="15"/>
      <c r="K11" s="15"/>
      <c r="L11" s="15"/>
      <c r="M11" s="17"/>
      <c r="N11" s="33"/>
      <c r="O11" s="17"/>
      <c r="P11" s="15"/>
      <c r="Q11" s="17"/>
      <c r="R11" s="16"/>
      <c r="S11" s="17" t="str">
        <f t="shared" si="0"/>
        <v/>
      </c>
      <c r="T11" s="33"/>
      <c r="U11" s="17"/>
      <c r="V11" s="17"/>
      <c r="W11" s="17"/>
      <c r="X11" s="17"/>
      <c r="Y11" s="17"/>
      <c r="Z11" s="17"/>
      <c r="AA11" s="17"/>
      <c r="AB11" s="17">
        <f t="shared" si="4"/>
        <v>0</v>
      </c>
      <c r="AC11" s="17" t="str">
        <f t="shared" si="1"/>
        <v/>
      </c>
      <c r="AD11" s="17" t="str">
        <f t="shared" si="2"/>
        <v/>
      </c>
      <c r="AE11" s="15"/>
      <c r="AF11" s="24" t="s">
        <v>742</v>
      </c>
    </row>
    <row r="12" spans="1:32">
      <c r="A12" s="14" t="str">
        <f t="shared" si="3"/>
        <v/>
      </c>
      <c r="B12" s="56"/>
      <c r="C12" s="56"/>
      <c r="D12" s="32"/>
      <c r="E12" s="15"/>
      <c r="F12" s="56"/>
      <c r="G12" s="56"/>
      <c r="H12" s="15"/>
      <c r="I12" s="15"/>
      <c r="J12" s="15"/>
      <c r="K12" s="15"/>
      <c r="L12" s="15"/>
      <c r="M12" s="17"/>
      <c r="N12" s="33"/>
      <c r="O12" s="17"/>
      <c r="P12" s="15"/>
      <c r="Q12" s="17"/>
      <c r="R12" s="16"/>
      <c r="S12" s="17" t="str">
        <f t="shared" si="0"/>
        <v/>
      </c>
      <c r="T12" s="33"/>
      <c r="U12" s="17"/>
      <c r="V12" s="17"/>
      <c r="W12" s="17"/>
      <c r="X12" s="17"/>
      <c r="Y12" s="17"/>
      <c r="Z12" s="17"/>
      <c r="AA12" s="17"/>
      <c r="AB12" s="17">
        <f t="shared" si="4"/>
        <v>0</v>
      </c>
      <c r="AC12" s="17" t="str">
        <f t="shared" si="1"/>
        <v/>
      </c>
      <c r="AD12" s="17" t="str">
        <f t="shared" si="2"/>
        <v/>
      </c>
      <c r="AE12" s="15"/>
      <c r="AF12" s="24" t="s">
        <v>743</v>
      </c>
    </row>
    <row r="13" spans="1:32">
      <c r="A13" s="14" t="str">
        <f t="shared" si="3"/>
        <v/>
      </c>
      <c r="B13" s="56"/>
      <c r="C13" s="56"/>
      <c r="D13" s="32"/>
      <c r="E13" s="15"/>
      <c r="F13" s="56"/>
      <c r="G13" s="56"/>
      <c r="H13" s="15"/>
      <c r="I13" s="15"/>
      <c r="J13" s="15"/>
      <c r="K13" s="15"/>
      <c r="L13" s="15"/>
      <c r="M13" s="17"/>
      <c r="N13" s="33"/>
      <c r="O13" s="17"/>
      <c r="P13" s="15"/>
      <c r="Q13" s="17"/>
      <c r="R13" s="16"/>
      <c r="S13" s="17" t="str">
        <f t="shared" si="0"/>
        <v/>
      </c>
      <c r="T13" s="33"/>
      <c r="U13" s="17"/>
      <c r="V13" s="17"/>
      <c r="W13" s="17"/>
      <c r="X13" s="17"/>
      <c r="Y13" s="17"/>
      <c r="Z13" s="17"/>
      <c r="AA13" s="17"/>
      <c r="AB13" s="17">
        <f t="shared" si="4"/>
        <v>0</v>
      </c>
      <c r="AC13" s="17" t="str">
        <f t="shared" si="1"/>
        <v/>
      </c>
      <c r="AD13" s="17" t="str">
        <f t="shared" si="2"/>
        <v/>
      </c>
      <c r="AE13" s="15"/>
      <c r="AF13" s="24" t="s">
        <v>744</v>
      </c>
    </row>
    <row r="14" spans="1:32">
      <c r="A14" s="14" t="str">
        <f t="shared" si="3"/>
        <v/>
      </c>
      <c r="B14" s="56"/>
      <c r="C14" s="56"/>
      <c r="D14" s="32"/>
      <c r="E14" s="15"/>
      <c r="F14" s="56"/>
      <c r="G14" s="56"/>
      <c r="H14" s="15"/>
      <c r="I14" s="15"/>
      <c r="J14" s="15"/>
      <c r="K14" s="15"/>
      <c r="L14" s="15"/>
      <c r="M14" s="17"/>
      <c r="N14" s="33"/>
      <c r="O14" s="17"/>
      <c r="P14" s="15"/>
      <c r="Q14" s="17"/>
      <c r="R14" s="16"/>
      <c r="S14" s="17" t="str">
        <f t="shared" si="0"/>
        <v/>
      </c>
      <c r="T14" s="33"/>
      <c r="U14" s="17"/>
      <c r="V14" s="17"/>
      <c r="W14" s="17"/>
      <c r="X14" s="17"/>
      <c r="Y14" s="17"/>
      <c r="Z14" s="17"/>
      <c r="AA14" s="17"/>
      <c r="AB14" s="17">
        <f t="shared" si="4"/>
        <v>0</v>
      </c>
      <c r="AC14" s="17" t="str">
        <f t="shared" si="1"/>
        <v/>
      </c>
      <c r="AD14" s="17" t="str">
        <f t="shared" si="2"/>
        <v/>
      </c>
      <c r="AE14" s="15"/>
      <c r="AF14" s="24" t="s">
        <v>745</v>
      </c>
    </row>
    <row r="15" spans="1:32">
      <c r="A15" s="14" t="str">
        <f t="shared" si="3"/>
        <v/>
      </c>
      <c r="B15" s="56"/>
      <c r="C15" s="56"/>
      <c r="D15" s="32"/>
      <c r="E15" s="15"/>
      <c r="F15" s="56"/>
      <c r="G15" s="56"/>
      <c r="H15" s="15"/>
      <c r="I15" s="15"/>
      <c r="J15" s="15"/>
      <c r="K15" s="15"/>
      <c r="L15" s="15"/>
      <c r="M15" s="17"/>
      <c r="N15" s="33"/>
      <c r="O15" s="17"/>
      <c r="P15" s="15"/>
      <c r="Q15" s="17"/>
      <c r="R15" s="16"/>
      <c r="S15" s="17" t="str">
        <f t="shared" si="0"/>
        <v/>
      </c>
      <c r="T15" s="33"/>
      <c r="U15" s="17"/>
      <c r="V15" s="17"/>
      <c r="W15" s="17"/>
      <c r="X15" s="17"/>
      <c r="Y15" s="17"/>
      <c r="Z15" s="17"/>
      <c r="AA15" s="17"/>
      <c r="AB15" s="17">
        <f t="shared" si="4"/>
        <v>0</v>
      </c>
      <c r="AC15" s="17" t="str">
        <f t="shared" si="1"/>
        <v/>
      </c>
      <c r="AD15" s="17" t="str">
        <f t="shared" si="2"/>
        <v/>
      </c>
      <c r="AE15" s="15"/>
      <c r="AF15" s="24" t="s">
        <v>746</v>
      </c>
    </row>
    <row r="16" spans="1:32">
      <c r="A16" s="14" t="str">
        <f t="shared" si="3"/>
        <v/>
      </c>
      <c r="B16" s="56"/>
      <c r="C16" s="56"/>
      <c r="D16" s="32"/>
      <c r="E16" s="15"/>
      <c r="F16" s="56"/>
      <c r="G16" s="56"/>
      <c r="H16" s="15"/>
      <c r="I16" s="15"/>
      <c r="J16" s="15"/>
      <c r="K16" s="15"/>
      <c r="L16" s="15"/>
      <c r="M16" s="17"/>
      <c r="N16" s="33"/>
      <c r="O16" s="17"/>
      <c r="P16" s="15"/>
      <c r="Q16" s="17"/>
      <c r="R16" s="16"/>
      <c r="S16" s="17" t="str">
        <f t="shared" si="0"/>
        <v/>
      </c>
      <c r="T16" s="33"/>
      <c r="U16" s="17"/>
      <c r="V16" s="17"/>
      <c r="W16" s="17"/>
      <c r="X16" s="17"/>
      <c r="Y16" s="17"/>
      <c r="Z16" s="17"/>
      <c r="AA16" s="17"/>
      <c r="AB16" s="17">
        <f t="shared" si="4"/>
        <v>0</v>
      </c>
      <c r="AC16" s="17" t="str">
        <f t="shared" si="1"/>
        <v/>
      </c>
      <c r="AD16" s="17" t="str">
        <f t="shared" si="2"/>
        <v/>
      </c>
      <c r="AE16" s="15"/>
      <c r="AF16" s="24" t="s">
        <v>747</v>
      </c>
    </row>
    <row r="17" spans="1:32">
      <c r="A17" s="14" t="str">
        <f t="shared" si="3"/>
        <v/>
      </c>
      <c r="B17" s="56"/>
      <c r="C17" s="56"/>
      <c r="D17" s="32"/>
      <c r="E17" s="15"/>
      <c r="F17" s="56"/>
      <c r="G17" s="56"/>
      <c r="H17" s="15"/>
      <c r="I17" s="15"/>
      <c r="J17" s="15"/>
      <c r="K17" s="15"/>
      <c r="L17" s="15"/>
      <c r="M17" s="17"/>
      <c r="N17" s="33"/>
      <c r="O17" s="17"/>
      <c r="P17" s="15"/>
      <c r="Q17" s="17"/>
      <c r="R17" s="16"/>
      <c r="S17" s="17" t="str">
        <f t="shared" si="0"/>
        <v/>
      </c>
      <c r="T17" s="33"/>
      <c r="U17" s="17"/>
      <c r="V17" s="17"/>
      <c r="W17" s="17"/>
      <c r="X17" s="17"/>
      <c r="Y17" s="17"/>
      <c r="Z17" s="17"/>
      <c r="AA17" s="17"/>
      <c r="AB17" s="17">
        <f t="shared" si="4"/>
        <v>0</v>
      </c>
      <c r="AC17" s="17" t="str">
        <f t="shared" si="1"/>
        <v/>
      </c>
      <c r="AD17" s="17" t="str">
        <f t="shared" si="2"/>
        <v/>
      </c>
      <c r="AE17" s="15"/>
      <c r="AF17" s="24" t="s">
        <v>748</v>
      </c>
    </row>
    <row r="18" spans="1:32">
      <c r="A18" s="14" t="str">
        <f t="shared" si="3"/>
        <v/>
      </c>
      <c r="B18" s="56"/>
      <c r="C18" s="56"/>
      <c r="D18" s="32"/>
      <c r="E18" s="15"/>
      <c r="F18" s="56"/>
      <c r="G18" s="56"/>
      <c r="H18" s="15"/>
      <c r="I18" s="15"/>
      <c r="J18" s="15"/>
      <c r="K18" s="15"/>
      <c r="L18" s="15"/>
      <c r="M18" s="17"/>
      <c r="N18" s="33"/>
      <c r="O18" s="17"/>
      <c r="P18" s="15"/>
      <c r="Q18" s="17"/>
      <c r="R18" s="16"/>
      <c r="S18" s="17" t="str">
        <f t="shared" si="0"/>
        <v/>
      </c>
      <c r="T18" s="33"/>
      <c r="U18" s="17"/>
      <c r="V18" s="17"/>
      <c r="W18" s="17"/>
      <c r="X18" s="17"/>
      <c r="Y18" s="17"/>
      <c r="Z18" s="17"/>
      <c r="AA18" s="17"/>
      <c r="AB18" s="17">
        <f t="shared" si="4"/>
        <v>0</v>
      </c>
      <c r="AC18" s="17" t="str">
        <f t="shared" si="1"/>
        <v/>
      </c>
      <c r="AD18" s="17" t="str">
        <f t="shared" si="2"/>
        <v/>
      </c>
      <c r="AE18" s="15"/>
      <c r="AF18" s="24" t="s">
        <v>749</v>
      </c>
    </row>
    <row r="19" spans="1:32">
      <c r="A19" s="14" t="str">
        <f t="shared" si="3"/>
        <v/>
      </c>
      <c r="B19" s="56"/>
      <c r="C19" s="56"/>
      <c r="D19" s="32"/>
      <c r="E19" s="15"/>
      <c r="F19" s="56"/>
      <c r="G19" s="56"/>
      <c r="H19" s="15"/>
      <c r="I19" s="15"/>
      <c r="J19" s="15"/>
      <c r="K19" s="15"/>
      <c r="L19" s="15"/>
      <c r="M19" s="17"/>
      <c r="N19" s="33"/>
      <c r="O19" s="17"/>
      <c r="P19" s="15"/>
      <c r="Q19" s="17"/>
      <c r="R19" s="16"/>
      <c r="S19" s="17" t="str">
        <f t="shared" si="0"/>
        <v/>
      </c>
      <c r="T19" s="33"/>
      <c r="U19" s="17"/>
      <c r="V19" s="17"/>
      <c r="W19" s="17"/>
      <c r="X19" s="17"/>
      <c r="Y19" s="17"/>
      <c r="Z19" s="17"/>
      <c r="AA19" s="17"/>
      <c r="AB19" s="17">
        <f t="shared" si="4"/>
        <v>0</v>
      </c>
      <c r="AC19" s="17" t="str">
        <f t="shared" si="1"/>
        <v/>
      </c>
      <c r="AD19" s="17" t="str">
        <f t="shared" si="2"/>
        <v/>
      </c>
      <c r="AE19" s="15"/>
      <c r="AF19" s="24" t="s">
        <v>750</v>
      </c>
    </row>
    <row r="20" spans="1:32">
      <c r="A20" s="14" t="str">
        <f t="shared" si="3"/>
        <v/>
      </c>
      <c r="B20" s="56"/>
      <c r="C20" s="56"/>
      <c r="D20" s="32"/>
      <c r="E20" s="15"/>
      <c r="F20" s="56"/>
      <c r="G20" s="56"/>
      <c r="H20" s="15"/>
      <c r="I20" s="15"/>
      <c r="J20" s="15"/>
      <c r="K20" s="15"/>
      <c r="L20" s="15"/>
      <c r="M20" s="17"/>
      <c r="N20" s="33"/>
      <c r="O20" s="17"/>
      <c r="P20" s="15"/>
      <c r="Q20" s="17"/>
      <c r="R20" s="16"/>
      <c r="S20" s="17" t="str">
        <f t="shared" si="0"/>
        <v/>
      </c>
      <c r="T20" s="33"/>
      <c r="U20" s="17"/>
      <c r="V20" s="17"/>
      <c r="W20" s="17"/>
      <c r="X20" s="17"/>
      <c r="Y20" s="17"/>
      <c r="Z20" s="17"/>
      <c r="AA20" s="17"/>
      <c r="AB20" s="17">
        <f t="shared" si="4"/>
        <v>0</v>
      </c>
      <c r="AC20" s="17" t="str">
        <f t="shared" si="1"/>
        <v/>
      </c>
      <c r="AD20" s="17" t="str">
        <f t="shared" si="2"/>
        <v/>
      </c>
      <c r="AE20" s="15"/>
      <c r="AF20" s="24" t="s">
        <v>751</v>
      </c>
    </row>
    <row r="21" spans="1:32">
      <c r="A21" s="14" t="str">
        <f t="shared" si="3"/>
        <v/>
      </c>
      <c r="B21" s="56"/>
      <c r="C21" s="56"/>
      <c r="D21" s="32"/>
      <c r="E21" s="15"/>
      <c r="F21" s="56"/>
      <c r="G21" s="56"/>
      <c r="H21" s="15"/>
      <c r="I21" s="15"/>
      <c r="J21" s="15"/>
      <c r="K21" s="15"/>
      <c r="L21" s="15"/>
      <c r="M21" s="17"/>
      <c r="N21" s="33"/>
      <c r="O21" s="17"/>
      <c r="P21" s="15"/>
      <c r="Q21" s="17"/>
      <c r="R21" s="16"/>
      <c r="S21" s="17" t="str">
        <f t="shared" si="0"/>
        <v/>
      </c>
      <c r="T21" s="33"/>
      <c r="U21" s="17"/>
      <c r="V21" s="17"/>
      <c r="W21" s="17"/>
      <c r="X21" s="17"/>
      <c r="Y21" s="17"/>
      <c r="Z21" s="17"/>
      <c r="AA21" s="17"/>
      <c r="AB21" s="17">
        <f t="shared" si="4"/>
        <v>0</v>
      </c>
      <c r="AC21" s="17" t="str">
        <f t="shared" si="1"/>
        <v/>
      </c>
      <c r="AD21" s="17" t="str">
        <f t="shared" si="2"/>
        <v/>
      </c>
      <c r="AE21" s="15"/>
      <c r="AF21" s="24" t="s">
        <v>752</v>
      </c>
    </row>
    <row r="22" spans="1:32">
      <c r="A22" s="14" t="str">
        <f t="shared" si="3"/>
        <v/>
      </c>
      <c r="B22" s="56"/>
      <c r="C22" s="56"/>
      <c r="D22" s="32"/>
      <c r="E22" s="15"/>
      <c r="F22" s="56"/>
      <c r="G22" s="56"/>
      <c r="H22" s="15"/>
      <c r="I22" s="15"/>
      <c r="J22" s="15"/>
      <c r="K22" s="15"/>
      <c r="L22" s="15"/>
      <c r="M22" s="17"/>
      <c r="N22" s="33"/>
      <c r="O22" s="17"/>
      <c r="P22" s="15"/>
      <c r="Q22" s="17"/>
      <c r="R22" s="16"/>
      <c r="S22" s="17" t="str">
        <f t="shared" si="0"/>
        <v/>
      </c>
      <c r="T22" s="33"/>
      <c r="U22" s="17"/>
      <c r="V22" s="17"/>
      <c r="W22" s="17"/>
      <c r="X22" s="17"/>
      <c r="Y22" s="17"/>
      <c r="Z22" s="17"/>
      <c r="AA22" s="17"/>
      <c r="AB22" s="17">
        <f t="shared" si="4"/>
        <v>0</v>
      </c>
      <c r="AC22" s="17" t="str">
        <f t="shared" si="1"/>
        <v/>
      </c>
      <c r="AD22" s="17" t="str">
        <f t="shared" si="2"/>
        <v/>
      </c>
      <c r="AE22" s="15"/>
      <c r="AF22" s="24" t="s">
        <v>753</v>
      </c>
    </row>
    <row r="23" spans="1:32">
      <c r="A23" s="14" t="str">
        <f t="shared" si="3"/>
        <v/>
      </c>
      <c r="B23" s="56"/>
      <c r="C23" s="56"/>
      <c r="D23" s="32"/>
      <c r="E23" s="15"/>
      <c r="F23" s="56"/>
      <c r="G23" s="56"/>
      <c r="H23" s="15"/>
      <c r="I23" s="15"/>
      <c r="J23" s="15"/>
      <c r="K23" s="15"/>
      <c r="L23" s="15"/>
      <c r="M23" s="17"/>
      <c r="N23" s="33"/>
      <c r="O23" s="17"/>
      <c r="P23" s="15"/>
      <c r="Q23" s="17"/>
      <c r="R23" s="16"/>
      <c r="S23" s="17" t="str">
        <f t="shared" si="0"/>
        <v/>
      </c>
      <c r="T23" s="33"/>
      <c r="U23" s="17"/>
      <c r="V23" s="17"/>
      <c r="W23" s="17"/>
      <c r="X23" s="17"/>
      <c r="Y23" s="17"/>
      <c r="Z23" s="17"/>
      <c r="AA23" s="17"/>
      <c r="AB23" s="17">
        <f t="shared" si="4"/>
        <v>0</v>
      </c>
      <c r="AC23" s="17" t="str">
        <f t="shared" si="1"/>
        <v/>
      </c>
      <c r="AD23" s="17" t="str">
        <f t="shared" si="2"/>
        <v/>
      </c>
      <c r="AE23" s="15"/>
      <c r="AF23" s="24" t="s">
        <v>754</v>
      </c>
    </row>
    <row r="24" spans="1:32">
      <c r="A24" s="14" t="str">
        <f t="shared" si="3"/>
        <v/>
      </c>
      <c r="B24" s="56"/>
      <c r="C24" s="56"/>
      <c r="D24" s="32"/>
      <c r="E24" s="15"/>
      <c r="F24" s="56"/>
      <c r="G24" s="56"/>
      <c r="H24" s="15"/>
      <c r="I24" s="15"/>
      <c r="J24" s="15"/>
      <c r="K24" s="15"/>
      <c r="L24" s="15"/>
      <c r="M24" s="17"/>
      <c r="N24" s="33"/>
      <c r="O24" s="17"/>
      <c r="P24" s="15"/>
      <c r="Q24" s="17"/>
      <c r="R24" s="16"/>
      <c r="S24" s="17" t="str">
        <f t="shared" si="0"/>
        <v/>
      </c>
      <c r="T24" s="33"/>
      <c r="U24" s="17"/>
      <c r="V24" s="17"/>
      <c r="W24" s="17"/>
      <c r="X24" s="17"/>
      <c r="Y24" s="17"/>
      <c r="Z24" s="17"/>
      <c r="AA24" s="17"/>
      <c r="AB24" s="17">
        <f t="shared" si="4"/>
        <v>0</v>
      </c>
      <c r="AC24" s="17" t="str">
        <f t="shared" si="1"/>
        <v/>
      </c>
      <c r="AD24" s="17" t="str">
        <f t="shared" si="2"/>
        <v/>
      </c>
      <c r="AE24" s="15"/>
      <c r="AF24" s="24" t="s">
        <v>755</v>
      </c>
    </row>
    <row r="25" spans="1:32">
      <c r="A25" s="14" t="str">
        <f t="shared" si="3"/>
        <v/>
      </c>
      <c r="B25" s="56"/>
      <c r="C25" s="56"/>
      <c r="D25" s="32"/>
      <c r="E25" s="15"/>
      <c r="F25" s="56"/>
      <c r="G25" s="56"/>
      <c r="H25" s="15"/>
      <c r="I25" s="15"/>
      <c r="J25" s="15"/>
      <c r="K25" s="15"/>
      <c r="L25" s="15"/>
      <c r="M25" s="17"/>
      <c r="N25" s="33"/>
      <c r="O25" s="17"/>
      <c r="P25" s="15"/>
      <c r="Q25" s="17"/>
      <c r="R25" s="16"/>
      <c r="S25" s="17" t="str">
        <f t="shared" si="0"/>
        <v/>
      </c>
      <c r="T25" s="33"/>
      <c r="U25" s="17"/>
      <c r="V25" s="17"/>
      <c r="W25" s="17"/>
      <c r="X25" s="17"/>
      <c r="Y25" s="17"/>
      <c r="Z25" s="17"/>
      <c r="AA25" s="17"/>
      <c r="AB25" s="17">
        <f t="shared" si="4"/>
        <v>0</v>
      </c>
      <c r="AC25" s="17" t="str">
        <f t="shared" si="1"/>
        <v/>
      </c>
      <c r="AD25" s="17" t="str">
        <f t="shared" si="2"/>
        <v/>
      </c>
      <c r="AE25" s="15"/>
      <c r="AF25" s="24" t="s">
        <v>756</v>
      </c>
    </row>
    <row r="26" spans="1:32">
      <c r="A26" s="14" t="str">
        <f t="shared" si="3"/>
        <v/>
      </c>
      <c r="B26" s="56"/>
      <c r="C26" s="56"/>
      <c r="D26" s="32"/>
      <c r="E26" s="15"/>
      <c r="F26" s="56"/>
      <c r="G26" s="56"/>
      <c r="H26" s="15"/>
      <c r="I26" s="15"/>
      <c r="J26" s="15"/>
      <c r="K26" s="15"/>
      <c r="L26" s="15"/>
      <c r="M26" s="17"/>
      <c r="N26" s="33"/>
      <c r="O26" s="17"/>
      <c r="P26" s="15"/>
      <c r="Q26" s="17"/>
      <c r="R26" s="16"/>
      <c r="S26" s="17" t="str">
        <f t="shared" si="0"/>
        <v/>
      </c>
      <c r="T26" s="33"/>
      <c r="U26" s="17"/>
      <c r="V26" s="17"/>
      <c r="W26" s="17"/>
      <c r="X26" s="17"/>
      <c r="Y26" s="17"/>
      <c r="Z26" s="17"/>
      <c r="AA26" s="17"/>
      <c r="AB26" s="17">
        <f t="shared" si="4"/>
        <v>0</v>
      </c>
      <c r="AC26" s="17" t="str">
        <f t="shared" si="1"/>
        <v/>
      </c>
      <c r="AD26" s="17" t="str">
        <f t="shared" si="2"/>
        <v/>
      </c>
      <c r="AE26" s="15"/>
      <c r="AF26" s="24" t="s">
        <v>757</v>
      </c>
    </row>
    <row r="27" spans="1:33">
      <c r="A27" s="14" t="str">
        <f t="shared" si="3"/>
        <v/>
      </c>
      <c r="B27" s="56"/>
      <c r="C27" s="56"/>
      <c r="D27" s="32"/>
      <c r="E27" s="15"/>
      <c r="F27" s="56"/>
      <c r="G27" s="56"/>
      <c r="H27" s="15"/>
      <c r="I27" s="15"/>
      <c r="J27" s="15"/>
      <c r="K27" s="15"/>
      <c r="L27" s="15"/>
      <c r="M27" s="17"/>
      <c r="N27" s="33"/>
      <c r="O27" s="17"/>
      <c r="P27" s="15"/>
      <c r="Q27" s="17"/>
      <c r="R27" s="16"/>
      <c r="S27" s="17" t="str">
        <f t="shared" si="0"/>
        <v/>
      </c>
      <c r="T27" s="33"/>
      <c r="U27" s="17"/>
      <c r="V27" s="17"/>
      <c r="W27" s="17"/>
      <c r="X27" s="17"/>
      <c r="Y27" s="17"/>
      <c r="Z27" s="17"/>
      <c r="AA27" s="17"/>
      <c r="AB27" s="17">
        <f t="shared" si="4"/>
        <v>0</v>
      </c>
      <c r="AC27" s="17" t="str">
        <f t="shared" si="1"/>
        <v/>
      </c>
      <c r="AD27" s="17" t="str">
        <f t="shared" si="2"/>
        <v/>
      </c>
      <c r="AE27" s="15"/>
      <c r="AF27" s="24" t="s">
        <v>758</v>
      </c>
      <c r="AG27" s="5" t="str">
        <f t="array" ref="AG27:AG32">""</f>
        <v/>
      </c>
    </row>
    <row r="28" spans="1:33">
      <c r="A28" s="56" t="s">
        <v>1145</v>
      </c>
      <c r="B28" s="56"/>
      <c r="C28" s="56"/>
      <c r="D28" s="32"/>
      <c r="E28" s="15"/>
      <c r="F28" s="56"/>
      <c r="G28" s="56"/>
      <c r="H28" s="15"/>
      <c r="I28" s="15"/>
      <c r="J28" s="15"/>
      <c r="K28" s="15"/>
      <c r="L28" s="15"/>
      <c r="M28" s="17"/>
      <c r="N28" s="33"/>
      <c r="O28" s="17"/>
      <c r="P28" s="15"/>
      <c r="Q28" s="17"/>
      <c r="R28" s="16"/>
      <c r="S28" s="17"/>
      <c r="T28" s="33"/>
      <c r="U28" s="17">
        <f t="shared" ref="U28:AB28" si="5">SUM(U8:U27)</f>
        <v>0</v>
      </c>
      <c r="V28" s="17">
        <f t="shared" si="5"/>
        <v>0</v>
      </c>
      <c r="W28" s="17">
        <f t="shared" si="5"/>
        <v>0</v>
      </c>
      <c r="X28" s="17">
        <f t="shared" si="5"/>
        <v>0</v>
      </c>
      <c r="Y28" s="17">
        <f t="shared" si="5"/>
        <v>0</v>
      </c>
      <c r="Z28" s="17">
        <f t="shared" si="5"/>
        <v>0</v>
      </c>
      <c r="AA28" s="17"/>
      <c r="AB28" s="17">
        <f t="shared" si="5"/>
        <v>0</v>
      </c>
      <c r="AC28" s="17" t="str">
        <f t="shared" si="1"/>
        <v/>
      </c>
      <c r="AD28" s="17"/>
      <c r="AE28" s="15"/>
      <c r="AF28" s="4"/>
      <c r="AG28" s="5" t="str">
        <v/>
      </c>
    </row>
    <row r="29" spans="1:33">
      <c r="A29" s="56" t="s">
        <v>1146</v>
      </c>
      <c r="B29" s="56"/>
      <c r="C29" s="56"/>
      <c r="D29" s="32"/>
      <c r="E29" s="15"/>
      <c r="F29" s="56"/>
      <c r="G29" s="56"/>
      <c r="H29" s="15"/>
      <c r="I29" s="15"/>
      <c r="J29" s="15"/>
      <c r="K29" s="15"/>
      <c r="L29" s="15"/>
      <c r="M29" s="17"/>
      <c r="N29" s="33"/>
      <c r="O29" s="17"/>
      <c r="P29" s="15"/>
      <c r="Q29" s="17"/>
      <c r="R29" s="16"/>
      <c r="S29" s="17"/>
      <c r="T29" s="33"/>
      <c r="U29" s="17"/>
      <c r="V29" s="17">
        <f>Y28</f>
        <v>0</v>
      </c>
      <c r="W29" s="17"/>
      <c r="X29" s="17">
        <f>Y28</f>
        <v>0</v>
      </c>
      <c r="Y29" s="17"/>
      <c r="Z29" s="17"/>
      <c r="AA29" s="17"/>
      <c r="AB29" s="17"/>
      <c r="AC29" s="17"/>
      <c r="AD29" s="17"/>
      <c r="AE29" s="15"/>
      <c r="AF29" s="5"/>
      <c r="AG29" s="5" t="str">
        <v/>
      </c>
    </row>
    <row r="30" customHeight="1" spans="1:33">
      <c r="A30" s="18" t="s">
        <v>1147</v>
      </c>
      <c r="B30" s="70"/>
      <c r="C30" s="70"/>
      <c r="D30" s="70"/>
      <c r="E30" s="70"/>
      <c r="F30" s="70"/>
      <c r="G30" s="70"/>
      <c r="H30" s="70"/>
      <c r="I30" s="19"/>
      <c r="J30" s="19"/>
      <c r="K30" s="19"/>
      <c r="L30" s="263"/>
      <c r="M30" s="17"/>
      <c r="N30" s="33"/>
      <c r="O30" s="17"/>
      <c r="P30" s="263"/>
      <c r="Q30" s="17"/>
      <c r="R30" s="20"/>
      <c r="S30" s="17"/>
      <c r="T30" s="33"/>
      <c r="U30" s="17">
        <f t="shared" ref="U30:X30" si="6">U28-U29</f>
        <v>0</v>
      </c>
      <c r="V30" s="17">
        <f t="shared" si="6"/>
        <v>0</v>
      </c>
      <c r="W30" s="17">
        <f t="shared" si="6"/>
        <v>0</v>
      </c>
      <c r="X30" s="17">
        <f t="shared" si="6"/>
        <v>0</v>
      </c>
      <c r="Y30" s="17"/>
      <c r="Z30" s="17">
        <f>Z28</f>
        <v>0</v>
      </c>
      <c r="AA30" s="17"/>
      <c r="AB30" s="17">
        <f>AB28</f>
        <v>0</v>
      </c>
      <c r="AC30" s="17" t="str">
        <f>IF(X30=0,"",(AB30-X30)/X30*100)</f>
        <v/>
      </c>
      <c r="AD30" s="17"/>
      <c r="AE30" s="257"/>
      <c r="AF30" s="5"/>
      <c r="AG30" s="5" t="str">
        <v/>
      </c>
    </row>
    <row r="31" customHeight="1" spans="1:33">
      <c r="A31" s="3" t="str">
        <f>基本信息输入表!$K$6&amp;"填表人："&amp;基本信息输入表!$M$58</f>
        <v>被评估单位填表人：</v>
      </c>
      <c r="AC31" s="3" t="str">
        <f>"评估人员："&amp;基本信息输入表!$Q$58</f>
        <v>评估人员：</v>
      </c>
      <c r="AF31" s="5"/>
      <c r="AG31" s="5" t="str">
        <v/>
      </c>
    </row>
    <row r="32" customHeight="1" spans="1:33">
      <c r="A32" s="3" t="str">
        <f>"填表日期："&amp;YEAR(基本信息输入表!$O$58)&amp;"年"&amp;MONTH(基本信息输入表!$O$58)&amp;"月"&amp;DAY(基本信息输入表!$O$58)&amp;"日"</f>
        <v>填表日期：1900年1月0日</v>
      </c>
      <c r="AF32" s="5"/>
      <c r="AG32" s="5" t="str">
        <v/>
      </c>
    </row>
    <row r="33" customHeight="1" spans="32:32">
      <c r="AF33" s="5"/>
    </row>
    <row r="34" customHeight="1" spans="32:32">
      <c r="AF34" s="5"/>
    </row>
    <row r="35" customHeight="1" spans="32:32">
      <c r="AF35" s="5"/>
    </row>
    <row r="36" customHeight="1" spans="32:32">
      <c r="AF36" s="5"/>
    </row>
    <row r="37" customHeight="1" spans="32:32">
      <c r="AF37" s="5"/>
    </row>
    <row r="38" customHeight="1" spans="32:32">
      <c r="AF38" s="5"/>
    </row>
    <row r="39" customHeight="1" spans="32:32">
      <c r="AF39" s="5"/>
    </row>
    <row r="40" customHeight="1" spans="32:32">
      <c r="AF40" s="5"/>
    </row>
    <row r="41" customHeight="1" spans="32:32">
      <c r="AF41" s="5"/>
    </row>
    <row r="42" customHeight="1" spans="32:32">
      <c r="AF42" s="5"/>
    </row>
    <row r="43" customHeight="1" spans="32:32">
      <c r="AF43" s="5"/>
    </row>
    <row r="44" customHeight="1" spans="32:32">
      <c r="AF44" s="5"/>
    </row>
    <row r="45" customHeight="1" spans="32:32">
      <c r="AF45" s="5"/>
    </row>
    <row r="46" customHeight="1" spans="32:32">
      <c r="AF46" s="5"/>
    </row>
    <row r="47" customHeight="1" spans="32:32">
      <c r="AF47" s="5"/>
    </row>
    <row r="48" customHeight="1" spans="32:32">
      <c r="AF48" s="5"/>
    </row>
    <row r="49" customHeight="1" spans="32:32">
      <c r="AF49" s="5"/>
    </row>
    <row r="50" customHeight="1" spans="32:32">
      <c r="AF50" s="5"/>
    </row>
    <row r="51" customHeight="1" spans="32:32">
      <c r="AF51" s="5"/>
    </row>
    <row r="52" customHeight="1" spans="32:32">
      <c r="AF52" s="5"/>
    </row>
    <row r="53" customHeight="1" spans="32:32">
      <c r="AF53" s="5"/>
    </row>
    <row r="54" customHeight="1" spans="32:32">
      <c r="AF54" s="5"/>
    </row>
    <row r="55" customHeight="1" spans="32:32">
      <c r="AF55" s="5"/>
    </row>
    <row r="56" customHeight="1" spans="32:32">
      <c r="AF56" s="5"/>
    </row>
    <row r="57" customHeight="1" spans="32:32">
      <c r="AF57" s="5"/>
    </row>
    <row r="58" customHeight="1" spans="32:32">
      <c r="AF58" s="5"/>
    </row>
    <row r="59" customHeight="1" spans="32:32">
      <c r="AF59" s="5"/>
    </row>
    <row r="60" customHeight="1" spans="32:32">
      <c r="AF60" s="5"/>
    </row>
    <row r="61" customHeight="1" spans="32:32">
      <c r="AF61" s="5"/>
    </row>
    <row r="62" customHeight="1" spans="32:32">
      <c r="AF62" s="5"/>
    </row>
    <row r="63" customHeight="1" spans="32:32">
      <c r="AF63" s="5"/>
    </row>
    <row r="64" customHeight="1" spans="32:32">
      <c r="AF64" s="5"/>
    </row>
    <row r="65" customHeight="1" spans="32:32">
      <c r="AF65" s="5"/>
    </row>
    <row r="66" customHeight="1" spans="32:32">
      <c r="AF66" s="5"/>
    </row>
    <row r="67" customHeight="1" spans="32:32">
      <c r="AF67" s="5"/>
    </row>
    <row r="68" customHeight="1" spans="32:32">
      <c r="AF68" s="5"/>
    </row>
    <row r="69" customHeight="1" spans="32:32">
      <c r="AF69" s="5"/>
    </row>
    <row r="70" customHeight="1" spans="32:32">
      <c r="AF70" s="5"/>
    </row>
    <row r="71" customHeight="1" spans="32:32">
      <c r="AF71" s="5"/>
    </row>
    <row r="72" customHeight="1" spans="32:32">
      <c r="AF72" s="5"/>
    </row>
    <row r="73" customHeight="1" spans="32:32">
      <c r="AF73" s="5"/>
    </row>
    <row r="74" customHeight="1" spans="32:32">
      <c r="AF74" s="5"/>
    </row>
    <row r="75" customHeight="1" spans="32:32">
      <c r="AF75" s="5"/>
    </row>
    <row r="76" customHeight="1" spans="32:32">
      <c r="AF76" s="5"/>
    </row>
    <row r="77" customHeight="1" spans="32:32">
      <c r="AF77" s="5"/>
    </row>
    <row r="78" customHeight="1" spans="32:32">
      <c r="AF78" s="5"/>
    </row>
    <row r="79" customHeight="1" spans="32:32">
      <c r="AF79" s="5"/>
    </row>
    <row r="80" customHeight="1" spans="32:32">
      <c r="AF80" s="5"/>
    </row>
    <row r="81" customHeight="1" spans="32:32">
      <c r="AF81" s="5"/>
    </row>
    <row r="82" customHeight="1" spans="32:32">
      <c r="AF82" s="5"/>
    </row>
    <row r="83" customHeight="1" spans="32:32">
      <c r="AF83" s="5"/>
    </row>
    <row r="84" customHeight="1" spans="32:32">
      <c r="AF84" s="5"/>
    </row>
    <row r="85" customHeight="1" spans="32:32">
      <c r="AF85" s="5"/>
    </row>
    <row r="86" customHeight="1" spans="32:32">
      <c r="AF86" s="5"/>
    </row>
    <row r="87" customHeight="1" spans="32:32">
      <c r="AF87" s="5"/>
    </row>
    <row r="88" customHeight="1" spans="32:32">
      <c r="AF88" s="5"/>
    </row>
    <row r="89" customHeight="1" spans="32:32">
      <c r="AF89" s="5"/>
    </row>
    <row r="90" customHeight="1" spans="32:32">
      <c r="AF90" s="5"/>
    </row>
    <row r="91" customHeight="1" spans="32:32">
      <c r="AF91" s="5"/>
    </row>
    <row r="92" customHeight="1" spans="32:32">
      <c r="AF92" s="5"/>
    </row>
    <row r="93" customHeight="1" spans="32:32">
      <c r="AF93" s="5"/>
    </row>
    <row r="94" customHeight="1" spans="32:32">
      <c r="AF94" s="5"/>
    </row>
    <row r="95" customHeight="1" spans="32:32">
      <c r="AF95" s="5"/>
    </row>
    <row r="96" customHeight="1" spans="32:32">
      <c r="AF96" s="5"/>
    </row>
    <row r="97" customHeight="1" spans="32:32">
      <c r="AF97" s="5"/>
    </row>
    <row r="98" customHeight="1" spans="32:32">
      <c r="AF98" s="5"/>
    </row>
    <row r="99" customHeight="1" spans="32:32">
      <c r="AF99" s="5"/>
    </row>
    <row r="100" customHeight="1" spans="32:32">
      <c r="AF100" s="5"/>
    </row>
    <row r="101" customHeight="1" spans="32:32">
      <c r="AF101" s="5"/>
    </row>
    <row r="102" customHeight="1" spans="32:32">
      <c r="AF102" s="5"/>
    </row>
    <row r="103" customHeight="1" spans="32:32">
      <c r="AF103" s="5"/>
    </row>
    <row r="104" customHeight="1" spans="32:32">
      <c r="AF104" s="5"/>
    </row>
    <row r="105" customHeight="1" spans="32:32">
      <c r="AF105" s="5"/>
    </row>
    <row r="106" customHeight="1" spans="32:32">
      <c r="AF106" s="5"/>
    </row>
    <row r="107" customHeight="1" spans="32:32">
      <c r="AF107" s="5"/>
    </row>
    <row r="108" customHeight="1" spans="32:32">
      <c r="AF108" s="5"/>
    </row>
    <row r="109" customHeight="1" spans="32:32">
      <c r="AF109" s="5"/>
    </row>
  </sheetData>
  <mergeCells count="32">
    <mergeCell ref="A2:AD2"/>
    <mergeCell ref="A3:AE3"/>
    <mergeCell ref="AD4:AE4"/>
    <mergeCell ref="D6:E6"/>
    <mergeCell ref="U6:V6"/>
    <mergeCell ref="W6:X6"/>
    <mergeCell ref="Z6:AB6"/>
    <mergeCell ref="A28:I28"/>
    <mergeCell ref="A29:I29"/>
    <mergeCell ref="A30:I30"/>
    <mergeCell ref="A6:A7"/>
    <mergeCell ref="B6:B7"/>
    <mergeCell ref="C6:C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Y6:Y7"/>
    <mergeCell ref="AC6:AC7"/>
    <mergeCell ref="AD6:AD7"/>
    <mergeCell ref="AE6:AE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1" fitToHeight="0" orientation="landscape"/>
  <headerFooter scaleWithDoc="0">
    <oddFooter>&amp;C&amp;"宋体,常规"&amp;10第&amp;"Arial Narrow,常规"&amp;P&amp;"宋体,常规"页，共&amp;"Arial Narrow,常规"&amp;N&amp;"宋体,常规"页</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构筑物">
    <pageSetUpPr fitToPage="1"/>
  </sheetPr>
  <dimension ref="A1:X42"/>
  <sheetViews>
    <sheetView showGridLines="0" zoomScaleSheetLayoutView="80" workbookViewId="0">
      <selection activeCell="I31" sqref="I31"/>
    </sheetView>
  </sheetViews>
  <sheetFormatPr defaultColWidth="9" defaultRowHeight="15.75" customHeight="1"/>
  <cols>
    <col min="1" max="1" width="4.7" style="3" customWidth="1"/>
    <col min="2" max="2" width="8" style="3" customWidth="1"/>
    <col min="3" max="3" width="11" style="3" customWidth="1"/>
    <col min="4" max="4" width="12" style="3" customWidth="1"/>
    <col min="5" max="5" width="9.7" style="3" customWidth="1"/>
    <col min="6" max="7" width="8" style="3" customWidth="1"/>
    <col min="8" max="8" width="4.2" style="3" customWidth="1"/>
    <col min="9" max="10" width="10.2" style="3" customWidth="1"/>
    <col min="11" max="11" width="7.7" style="3" customWidth="1"/>
    <col min="12" max="13" width="7.7" style="3" hidden="1" customWidth="1" outlineLevel="1"/>
    <col min="14" max="14" width="7.2" style="3" customWidth="1" collapsed="1"/>
    <col min="15" max="15" width="7.7" style="3" customWidth="1"/>
    <col min="16" max="16" width="8.7" style="3" customWidth="1"/>
    <col min="17" max="17" width="5.5" style="3" customWidth="1"/>
    <col min="18" max="18" width="7.7" style="3" customWidth="1"/>
    <col min="19" max="19" width="9.5" style="3" customWidth="1"/>
    <col min="20" max="21" width="7.7" style="3" customWidth="1"/>
    <col min="22" max="22" width="7.2" style="3" customWidth="1"/>
    <col min="23" max="23" width="9.5" style="259" customWidth="1"/>
    <col min="24" max="24" width="9" style="5"/>
    <col min="25" max="16384" width="9" style="3"/>
  </cols>
  <sheetData>
    <row r="1" customHeight="1" spans="1:24">
      <c r="A1" s="6" t="s">
        <v>333</v>
      </c>
      <c r="W1" s="259" t="str">
        <f t="array" ref="W1:X1">"请勿删除此列"</f>
        <v>请勿删除此列</v>
      </c>
      <c r="X1" s="5" t="str">
        <v>请勿删除此列</v>
      </c>
    </row>
    <row r="2" s="1" customFormat="1" ht="30" customHeight="1" spans="1:24">
      <c r="A2" s="7" t="s">
        <v>1148</v>
      </c>
      <c r="B2" s="7"/>
      <c r="C2" s="7"/>
      <c r="D2" s="7"/>
      <c r="E2" s="7"/>
      <c r="F2" s="7"/>
      <c r="G2" s="7"/>
      <c r="H2" s="7"/>
      <c r="I2" s="7"/>
      <c r="J2" s="7"/>
      <c r="K2" s="7"/>
      <c r="L2" s="7"/>
      <c r="M2" s="7"/>
      <c r="N2" s="7"/>
      <c r="O2" s="7"/>
      <c r="P2" s="7"/>
      <c r="Q2" s="7"/>
      <c r="R2" s="7"/>
      <c r="S2" s="7"/>
      <c r="T2" s="7"/>
      <c r="U2" s="7"/>
      <c r="V2" s="7"/>
      <c r="W2" s="23"/>
      <c r="X2" s="23"/>
    </row>
    <row r="3" customHeight="1" spans="1:23">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5"/>
    </row>
    <row r="4" ht="14.25" customHeight="1" spans="1:24">
      <c r="A4" s="2"/>
      <c r="B4" s="2"/>
      <c r="C4" s="2"/>
      <c r="D4" s="2"/>
      <c r="E4" s="2"/>
      <c r="F4" s="2"/>
      <c r="G4" s="2"/>
      <c r="H4" s="2"/>
      <c r="I4" s="2"/>
      <c r="J4" s="2"/>
      <c r="K4" s="2"/>
      <c r="L4" s="2"/>
      <c r="M4" s="2"/>
      <c r="N4" s="2"/>
      <c r="O4" s="2"/>
      <c r="P4" s="2"/>
      <c r="Q4" s="2"/>
      <c r="R4" s="2"/>
      <c r="S4" s="2"/>
      <c r="T4" s="8" t="s">
        <v>1149</v>
      </c>
      <c r="U4" s="8"/>
      <c r="V4" s="8"/>
      <c r="W4" s="5"/>
      <c r="X4" s="5" t="str">
        <f t="array" ref="X4:X8">""</f>
        <v/>
      </c>
    </row>
    <row r="5" customHeight="1" spans="1:24">
      <c r="A5" s="3" t="str">
        <f>基本信息输入表!K6&amp;"："&amp;基本信息输入表!M6</f>
        <v>被评估单位：中国石油集团工程技术研究院有限公司</v>
      </c>
      <c r="S5" s="49" t="str">
        <f>"金额单位："&amp;基本信息输入表!M10&amp;"元"</f>
        <v>金额单位：人民币元</v>
      </c>
      <c r="T5" s="49"/>
      <c r="U5" s="49"/>
      <c r="V5" s="49"/>
      <c r="W5" s="5"/>
      <c r="X5" s="5" t="str">
        <v/>
      </c>
    </row>
    <row r="6" s="2" customFormat="1" customHeight="1" spans="1:24">
      <c r="A6" s="37" t="s">
        <v>137</v>
      </c>
      <c r="B6" s="171" t="s">
        <v>138</v>
      </c>
      <c r="C6" s="37" t="s">
        <v>1150</v>
      </c>
      <c r="D6" s="37" t="s">
        <v>943</v>
      </c>
      <c r="E6" s="171" t="s">
        <v>1151</v>
      </c>
      <c r="F6" s="90" t="s">
        <v>1152</v>
      </c>
      <c r="G6" s="54" t="s">
        <v>857</v>
      </c>
      <c r="H6" s="90" t="s">
        <v>94</v>
      </c>
      <c r="I6" s="57" t="s">
        <v>1140</v>
      </c>
      <c r="J6" s="90" t="s">
        <v>146</v>
      </c>
      <c r="K6" s="57" t="s">
        <v>1142</v>
      </c>
      <c r="L6" s="264" t="s">
        <v>656</v>
      </c>
      <c r="M6" s="265"/>
      <c r="N6" s="37" t="s">
        <v>158</v>
      </c>
      <c r="O6" s="37"/>
      <c r="P6" s="111" t="s">
        <v>1042</v>
      </c>
      <c r="Q6" s="37" t="s">
        <v>159</v>
      </c>
      <c r="R6" s="37"/>
      <c r="S6" s="37"/>
      <c r="T6" s="90" t="s">
        <v>172</v>
      </c>
      <c r="U6" s="90" t="s">
        <v>1153</v>
      </c>
      <c r="V6" s="90" t="s">
        <v>142</v>
      </c>
      <c r="W6" s="4"/>
      <c r="X6" s="4" t="str">
        <v/>
      </c>
    </row>
    <row r="7" s="2" customFormat="1" ht="25.5" customHeight="1" spans="1:24">
      <c r="A7" s="106"/>
      <c r="B7" s="260"/>
      <c r="C7" s="107"/>
      <c r="D7" s="107"/>
      <c r="E7" s="174"/>
      <c r="F7" s="106"/>
      <c r="G7" s="342"/>
      <c r="H7" s="108"/>
      <c r="I7" s="262"/>
      <c r="J7" s="109"/>
      <c r="K7" s="268"/>
      <c r="L7" s="341" t="s">
        <v>175</v>
      </c>
      <c r="M7" s="341" t="s">
        <v>176</v>
      </c>
      <c r="N7" s="12" t="s">
        <v>175</v>
      </c>
      <c r="O7" s="113" t="s">
        <v>176</v>
      </c>
      <c r="P7" s="114"/>
      <c r="Q7" s="113" t="s">
        <v>175</v>
      </c>
      <c r="R7" s="115" t="s">
        <v>937</v>
      </c>
      <c r="S7" s="113" t="s">
        <v>176</v>
      </c>
      <c r="T7" s="115"/>
      <c r="U7" s="113"/>
      <c r="V7" s="107"/>
      <c r="W7" s="24" t="s">
        <v>738</v>
      </c>
      <c r="X7" s="4" t="str">
        <v/>
      </c>
    </row>
    <row r="8" spans="1:24">
      <c r="A8" s="14" t="str">
        <f>IF(C8="","",ROW()-7)</f>
        <v/>
      </c>
      <c r="B8" s="56"/>
      <c r="C8" s="15"/>
      <c r="D8" s="15"/>
      <c r="E8" s="15"/>
      <c r="F8" s="56"/>
      <c r="G8" s="15"/>
      <c r="H8" s="17"/>
      <c r="I8" s="15"/>
      <c r="J8" s="16"/>
      <c r="K8" s="33"/>
      <c r="L8" s="17"/>
      <c r="M8" s="17"/>
      <c r="N8" s="17"/>
      <c r="O8" s="17"/>
      <c r="P8" s="17"/>
      <c r="Q8" s="17"/>
      <c r="R8" s="17"/>
      <c r="S8" s="17">
        <f>IF(R8="",Q8,R8*Q8/100)</f>
        <v>0</v>
      </c>
      <c r="T8" s="17" t="str">
        <f>IF(O8-P8=0,"",(S8-O8+P8)/(O8-P8)*100)</f>
        <v/>
      </c>
      <c r="U8" s="17" t="str">
        <f>IF(H8=0,"",Q8/H8)</f>
        <v/>
      </c>
      <c r="V8" s="15"/>
      <c r="W8" s="24" t="s">
        <v>739</v>
      </c>
      <c r="X8" s="5" t="str">
        <v/>
      </c>
    </row>
    <row r="9" spans="1:23">
      <c r="A9" s="14" t="str">
        <f t="shared" ref="A9:A27" si="0">IF(C9="","",ROW()-7)</f>
        <v/>
      </c>
      <c r="B9" s="56"/>
      <c r="C9" s="15"/>
      <c r="D9" s="15"/>
      <c r="E9" s="15"/>
      <c r="F9" s="56"/>
      <c r="G9" s="15"/>
      <c r="H9" s="17"/>
      <c r="I9" s="15"/>
      <c r="J9" s="16"/>
      <c r="K9" s="33"/>
      <c r="L9" s="17"/>
      <c r="M9" s="17"/>
      <c r="N9" s="17"/>
      <c r="O9" s="17"/>
      <c r="P9" s="17"/>
      <c r="Q9" s="17"/>
      <c r="R9" s="17"/>
      <c r="S9" s="17">
        <f t="shared" ref="S9:S27" si="1">IF(R9="",Q9,R9*Q9/100)</f>
        <v>0</v>
      </c>
      <c r="T9" s="17" t="str">
        <f>IF(O9-P9=0,"",(S9-O9+P9)/(O9-P9)*100)</f>
        <v/>
      </c>
      <c r="U9" s="17" t="str">
        <f t="shared" ref="U9:U27" si="2">IF(H9=0,"",Q9/H9)</f>
        <v/>
      </c>
      <c r="V9" s="15"/>
      <c r="W9" s="24" t="s">
        <v>740</v>
      </c>
    </row>
    <row r="10" spans="1:23">
      <c r="A10" s="14" t="str">
        <f t="shared" si="0"/>
        <v/>
      </c>
      <c r="B10" s="56"/>
      <c r="C10" s="15"/>
      <c r="D10" s="15"/>
      <c r="E10" s="15"/>
      <c r="F10" s="56"/>
      <c r="G10" s="15"/>
      <c r="H10" s="17"/>
      <c r="I10" s="15"/>
      <c r="J10" s="16"/>
      <c r="K10" s="33"/>
      <c r="L10" s="17"/>
      <c r="M10" s="17"/>
      <c r="N10" s="17"/>
      <c r="O10" s="17"/>
      <c r="P10" s="17"/>
      <c r="Q10" s="17"/>
      <c r="R10" s="17"/>
      <c r="S10" s="17">
        <f t="shared" si="1"/>
        <v>0</v>
      </c>
      <c r="T10" s="17" t="str">
        <f>IF(O10-P10=0,"",(S10-O10+P10)/(O10-P10)*100)</f>
        <v/>
      </c>
      <c r="U10" s="17" t="str">
        <f t="shared" si="2"/>
        <v/>
      </c>
      <c r="V10" s="15"/>
      <c r="W10" s="24" t="s">
        <v>741</v>
      </c>
    </row>
    <row r="11" spans="1:23">
      <c r="A11" s="14" t="str">
        <f t="shared" si="0"/>
        <v/>
      </c>
      <c r="B11" s="56"/>
      <c r="C11" s="15"/>
      <c r="D11" s="15"/>
      <c r="E11" s="15"/>
      <c r="F11" s="56"/>
      <c r="G11" s="15"/>
      <c r="H11" s="17"/>
      <c r="I11" s="15"/>
      <c r="J11" s="16"/>
      <c r="K11" s="33"/>
      <c r="L11" s="17"/>
      <c r="M11" s="17"/>
      <c r="N11" s="17"/>
      <c r="O11" s="17"/>
      <c r="P11" s="17"/>
      <c r="Q11" s="17"/>
      <c r="R11" s="17"/>
      <c r="S11" s="17">
        <f t="shared" si="1"/>
        <v>0</v>
      </c>
      <c r="T11" s="17" t="str">
        <f>IF(O11-P11=0,"",(S11-O11+P11)/(O11-P11)*100)</f>
        <v/>
      </c>
      <c r="U11" s="17" t="str">
        <f t="shared" si="2"/>
        <v/>
      </c>
      <c r="V11" s="15"/>
      <c r="W11" s="24" t="s">
        <v>742</v>
      </c>
    </row>
    <row r="12" spans="1:23">
      <c r="A12" s="14" t="str">
        <f t="shared" si="0"/>
        <v/>
      </c>
      <c r="B12" s="56"/>
      <c r="C12" s="15"/>
      <c r="D12" s="15"/>
      <c r="E12" s="15"/>
      <c r="F12" s="56"/>
      <c r="G12" s="15"/>
      <c r="H12" s="17"/>
      <c r="I12" s="15"/>
      <c r="J12" s="16"/>
      <c r="K12" s="33"/>
      <c r="L12" s="17"/>
      <c r="M12" s="17"/>
      <c r="N12" s="17"/>
      <c r="O12" s="17"/>
      <c r="P12" s="17"/>
      <c r="Q12" s="17"/>
      <c r="R12" s="17"/>
      <c r="S12" s="17">
        <f t="shared" si="1"/>
        <v>0</v>
      </c>
      <c r="T12" s="17" t="str">
        <f t="shared" ref="T12:T28" si="3">IF(O12-P12=0,"",(S12-O12+P12)/(O12-P12)*100)</f>
        <v/>
      </c>
      <c r="U12" s="17" t="str">
        <f t="shared" si="2"/>
        <v/>
      </c>
      <c r="V12" s="15"/>
      <c r="W12" s="24" t="s">
        <v>743</v>
      </c>
    </row>
    <row r="13" spans="1:23">
      <c r="A13" s="14" t="str">
        <f t="shared" si="0"/>
        <v/>
      </c>
      <c r="B13" s="56"/>
      <c r="C13" s="15"/>
      <c r="D13" s="15"/>
      <c r="E13" s="15"/>
      <c r="F13" s="56"/>
      <c r="G13" s="15"/>
      <c r="H13" s="17"/>
      <c r="I13" s="15"/>
      <c r="J13" s="16"/>
      <c r="K13" s="33"/>
      <c r="L13" s="17"/>
      <c r="M13" s="17"/>
      <c r="N13" s="17"/>
      <c r="O13" s="17"/>
      <c r="P13" s="17"/>
      <c r="Q13" s="17"/>
      <c r="R13" s="17"/>
      <c r="S13" s="17">
        <f t="shared" si="1"/>
        <v>0</v>
      </c>
      <c r="T13" s="17" t="str">
        <f t="shared" si="3"/>
        <v/>
      </c>
      <c r="U13" s="17" t="str">
        <f t="shared" si="2"/>
        <v/>
      </c>
      <c r="V13" s="15"/>
      <c r="W13" s="24" t="s">
        <v>744</v>
      </c>
    </row>
    <row r="14" spans="1:23">
      <c r="A14" s="14" t="str">
        <f t="shared" si="0"/>
        <v/>
      </c>
      <c r="B14" s="56"/>
      <c r="C14" s="15"/>
      <c r="D14" s="15"/>
      <c r="E14" s="15"/>
      <c r="F14" s="56"/>
      <c r="G14" s="15"/>
      <c r="H14" s="17"/>
      <c r="I14" s="15"/>
      <c r="J14" s="16"/>
      <c r="K14" s="33"/>
      <c r="L14" s="17"/>
      <c r="M14" s="17"/>
      <c r="N14" s="17"/>
      <c r="O14" s="17"/>
      <c r="P14" s="17"/>
      <c r="Q14" s="17"/>
      <c r="R14" s="17"/>
      <c r="S14" s="17">
        <f t="shared" si="1"/>
        <v>0</v>
      </c>
      <c r="T14" s="17" t="str">
        <f t="shared" si="3"/>
        <v/>
      </c>
      <c r="U14" s="17" t="str">
        <f t="shared" si="2"/>
        <v/>
      </c>
      <c r="V14" s="15"/>
      <c r="W14" s="24" t="s">
        <v>745</v>
      </c>
    </row>
    <row r="15" spans="1:23">
      <c r="A15" s="14" t="str">
        <f t="shared" si="0"/>
        <v/>
      </c>
      <c r="B15" s="56"/>
      <c r="C15" s="15"/>
      <c r="D15" s="15"/>
      <c r="E15" s="15"/>
      <c r="F15" s="56"/>
      <c r="G15" s="15"/>
      <c r="H15" s="17"/>
      <c r="I15" s="15"/>
      <c r="J15" s="16"/>
      <c r="K15" s="33"/>
      <c r="L15" s="17"/>
      <c r="M15" s="17"/>
      <c r="N15" s="17"/>
      <c r="O15" s="17"/>
      <c r="P15" s="17"/>
      <c r="Q15" s="17"/>
      <c r="R15" s="17"/>
      <c r="S15" s="17">
        <f t="shared" si="1"/>
        <v>0</v>
      </c>
      <c r="T15" s="17" t="str">
        <f t="shared" si="3"/>
        <v/>
      </c>
      <c r="U15" s="17" t="str">
        <f t="shared" si="2"/>
        <v/>
      </c>
      <c r="V15" s="15"/>
      <c r="W15" s="24" t="s">
        <v>746</v>
      </c>
    </row>
    <row r="16" spans="1:23">
      <c r="A16" s="14" t="str">
        <f t="shared" si="0"/>
        <v/>
      </c>
      <c r="B16" s="56"/>
      <c r="C16" s="15"/>
      <c r="D16" s="15"/>
      <c r="E16" s="15"/>
      <c r="F16" s="56"/>
      <c r="G16" s="15"/>
      <c r="H16" s="17"/>
      <c r="I16" s="15"/>
      <c r="J16" s="16"/>
      <c r="K16" s="33"/>
      <c r="L16" s="17"/>
      <c r="M16" s="17"/>
      <c r="N16" s="17"/>
      <c r="O16" s="17"/>
      <c r="P16" s="17"/>
      <c r="Q16" s="17"/>
      <c r="R16" s="17"/>
      <c r="S16" s="17">
        <f t="shared" si="1"/>
        <v>0</v>
      </c>
      <c r="T16" s="17" t="str">
        <f t="shared" si="3"/>
        <v/>
      </c>
      <c r="U16" s="17" t="str">
        <f t="shared" si="2"/>
        <v/>
      </c>
      <c r="V16" s="15"/>
      <c r="W16" s="24" t="s">
        <v>747</v>
      </c>
    </row>
    <row r="17" spans="1:23">
      <c r="A17" s="14" t="str">
        <f t="shared" si="0"/>
        <v/>
      </c>
      <c r="B17" s="56"/>
      <c r="C17" s="15"/>
      <c r="D17" s="15"/>
      <c r="E17" s="15"/>
      <c r="F17" s="56"/>
      <c r="G17" s="15"/>
      <c r="H17" s="17"/>
      <c r="I17" s="15"/>
      <c r="J17" s="16"/>
      <c r="K17" s="33"/>
      <c r="L17" s="17"/>
      <c r="M17" s="17"/>
      <c r="N17" s="17"/>
      <c r="O17" s="17"/>
      <c r="P17" s="17"/>
      <c r="Q17" s="17"/>
      <c r="R17" s="17"/>
      <c r="S17" s="17">
        <f t="shared" si="1"/>
        <v>0</v>
      </c>
      <c r="T17" s="17" t="str">
        <f t="shared" si="3"/>
        <v/>
      </c>
      <c r="U17" s="17" t="str">
        <f t="shared" si="2"/>
        <v/>
      </c>
      <c r="V17" s="15"/>
      <c r="W17" s="24" t="s">
        <v>748</v>
      </c>
    </row>
    <row r="18" spans="1:23">
      <c r="A18" s="14" t="str">
        <f t="shared" si="0"/>
        <v/>
      </c>
      <c r="B18" s="56"/>
      <c r="C18" s="15"/>
      <c r="D18" s="15"/>
      <c r="E18" s="15"/>
      <c r="F18" s="56"/>
      <c r="G18" s="15"/>
      <c r="H18" s="17"/>
      <c r="I18" s="15"/>
      <c r="J18" s="16"/>
      <c r="K18" s="33"/>
      <c r="L18" s="17"/>
      <c r="M18" s="17"/>
      <c r="N18" s="17"/>
      <c r="O18" s="17"/>
      <c r="P18" s="17"/>
      <c r="Q18" s="17"/>
      <c r="R18" s="17"/>
      <c r="S18" s="17">
        <f t="shared" si="1"/>
        <v>0</v>
      </c>
      <c r="T18" s="17" t="str">
        <f t="shared" si="3"/>
        <v/>
      </c>
      <c r="U18" s="17" t="str">
        <f t="shared" si="2"/>
        <v/>
      </c>
      <c r="V18" s="15"/>
      <c r="W18" s="24" t="s">
        <v>749</v>
      </c>
    </row>
    <row r="19" spans="1:23">
      <c r="A19" s="14" t="str">
        <f t="shared" si="0"/>
        <v/>
      </c>
      <c r="B19" s="56"/>
      <c r="C19" s="15"/>
      <c r="D19" s="15"/>
      <c r="E19" s="15"/>
      <c r="F19" s="56"/>
      <c r="G19" s="15"/>
      <c r="H19" s="17"/>
      <c r="I19" s="15"/>
      <c r="J19" s="16"/>
      <c r="K19" s="33"/>
      <c r="L19" s="17"/>
      <c r="M19" s="17"/>
      <c r="N19" s="17"/>
      <c r="O19" s="17"/>
      <c r="P19" s="17"/>
      <c r="Q19" s="17"/>
      <c r="R19" s="17"/>
      <c r="S19" s="17">
        <f t="shared" si="1"/>
        <v>0</v>
      </c>
      <c r="T19" s="17" t="str">
        <f t="shared" si="3"/>
        <v/>
      </c>
      <c r="U19" s="17" t="str">
        <f t="shared" si="2"/>
        <v/>
      </c>
      <c r="V19" s="15"/>
      <c r="W19" s="24" t="s">
        <v>750</v>
      </c>
    </row>
    <row r="20" spans="1:23">
      <c r="A20" s="14" t="str">
        <f t="shared" si="0"/>
        <v/>
      </c>
      <c r="B20" s="56"/>
      <c r="C20" s="15"/>
      <c r="D20" s="15"/>
      <c r="E20" s="15"/>
      <c r="F20" s="56"/>
      <c r="G20" s="15"/>
      <c r="H20" s="17"/>
      <c r="I20" s="15"/>
      <c r="J20" s="16"/>
      <c r="K20" s="33"/>
      <c r="L20" s="17"/>
      <c r="M20" s="17"/>
      <c r="N20" s="17"/>
      <c r="O20" s="17"/>
      <c r="P20" s="17"/>
      <c r="Q20" s="17"/>
      <c r="R20" s="17"/>
      <c r="S20" s="17">
        <f t="shared" si="1"/>
        <v>0</v>
      </c>
      <c r="T20" s="17" t="str">
        <f t="shared" si="3"/>
        <v/>
      </c>
      <c r="U20" s="17" t="str">
        <f t="shared" si="2"/>
        <v/>
      </c>
      <c r="V20" s="15"/>
      <c r="W20" s="24" t="s">
        <v>751</v>
      </c>
    </row>
    <row r="21" spans="1:23">
      <c r="A21" s="14" t="str">
        <f t="shared" si="0"/>
        <v/>
      </c>
      <c r="B21" s="56"/>
      <c r="C21" s="15"/>
      <c r="D21" s="15"/>
      <c r="E21" s="15"/>
      <c r="F21" s="56"/>
      <c r="G21" s="15"/>
      <c r="H21" s="17"/>
      <c r="I21" s="15"/>
      <c r="J21" s="16"/>
      <c r="K21" s="33"/>
      <c r="L21" s="17"/>
      <c r="M21" s="17"/>
      <c r="N21" s="17"/>
      <c r="O21" s="17"/>
      <c r="P21" s="17"/>
      <c r="Q21" s="17"/>
      <c r="R21" s="17"/>
      <c r="S21" s="17">
        <f t="shared" si="1"/>
        <v>0</v>
      </c>
      <c r="T21" s="17" t="str">
        <f t="shared" si="3"/>
        <v/>
      </c>
      <c r="U21" s="17" t="str">
        <f t="shared" si="2"/>
        <v/>
      </c>
      <c r="V21" s="15"/>
      <c r="W21" s="24" t="s">
        <v>752</v>
      </c>
    </row>
    <row r="22" spans="1:23">
      <c r="A22" s="14" t="str">
        <f t="shared" si="0"/>
        <v/>
      </c>
      <c r="B22" s="56"/>
      <c r="C22" s="15"/>
      <c r="D22" s="15"/>
      <c r="E22" s="15"/>
      <c r="F22" s="56"/>
      <c r="G22" s="15"/>
      <c r="H22" s="17"/>
      <c r="I22" s="15"/>
      <c r="J22" s="16"/>
      <c r="K22" s="33"/>
      <c r="L22" s="17"/>
      <c r="M22" s="17"/>
      <c r="N22" s="17"/>
      <c r="O22" s="17"/>
      <c r="P22" s="17"/>
      <c r="Q22" s="17"/>
      <c r="R22" s="17"/>
      <c r="S22" s="17">
        <f t="shared" si="1"/>
        <v>0</v>
      </c>
      <c r="T22" s="17" t="str">
        <f t="shared" si="3"/>
        <v/>
      </c>
      <c r="U22" s="17" t="str">
        <f t="shared" si="2"/>
        <v/>
      </c>
      <c r="V22" s="15"/>
      <c r="W22" s="24" t="s">
        <v>753</v>
      </c>
    </row>
    <row r="23" spans="1:23">
      <c r="A23" s="14" t="str">
        <f t="shared" si="0"/>
        <v/>
      </c>
      <c r="B23" s="56"/>
      <c r="C23" s="15"/>
      <c r="D23" s="15"/>
      <c r="E23" s="15"/>
      <c r="F23" s="56"/>
      <c r="G23" s="15"/>
      <c r="H23" s="17"/>
      <c r="I23" s="15"/>
      <c r="J23" s="16"/>
      <c r="K23" s="33"/>
      <c r="L23" s="17"/>
      <c r="M23" s="17"/>
      <c r="N23" s="17"/>
      <c r="O23" s="17"/>
      <c r="P23" s="17"/>
      <c r="Q23" s="17"/>
      <c r="R23" s="17"/>
      <c r="S23" s="17">
        <f t="shared" si="1"/>
        <v>0</v>
      </c>
      <c r="T23" s="17" t="str">
        <f t="shared" si="3"/>
        <v/>
      </c>
      <c r="U23" s="17" t="str">
        <f t="shared" si="2"/>
        <v/>
      </c>
      <c r="V23" s="15"/>
      <c r="W23" s="24" t="s">
        <v>754</v>
      </c>
    </row>
    <row r="24" spans="1:23">
      <c r="A24" s="14" t="str">
        <f t="shared" si="0"/>
        <v/>
      </c>
      <c r="B24" s="56"/>
      <c r="C24" s="15"/>
      <c r="D24" s="15"/>
      <c r="E24" s="15"/>
      <c r="F24" s="56"/>
      <c r="G24" s="15"/>
      <c r="H24" s="17"/>
      <c r="I24" s="15"/>
      <c r="J24" s="16"/>
      <c r="K24" s="33"/>
      <c r="L24" s="17"/>
      <c r="M24" s="17"/>
      <c r="N24" s="17"/>
      <c r="O24" s="17"/>
      <c r="P24" s="17"/>
      <c r="Q24" s="17"/>
      <c r="R24" s="17"/>
      <c r="S24" s="17">
        <f t="shared" si="1"/>
        <v>0</v>
      </c>
      <c r="T24" s="17" t="str">
        <f t="shared" si="3"/>
        <v/>
      </c>
      <c r="U24" s="17" t="str">
        <f t="shared" si="2"/>
        <v/>
      </c>
      <c r="V24" s="15"/>
      <c r="W24" s="24" t="s">
        <v>755</v>
      </c>
    </row>
    <row r="25" spans="1:23">
      <c r="A25" s="14" t="str">
        <f t="shared" si="0"/>
        <v/>
      </c>
      <c r="B25" s="56"/>
      <c r="C25" s="15"/>
      <c r="D25" s="15"/>
      <c r="E25" s="15"/>
      <c r="F25" s="56"/>
      <c r="G25" s="15"/>
      <c r="H25" s="17"/>
      <c r="I25" s="15"/>
      <c r="J25" s="16"/>
      <c r="K25" s="33"/>
      <c r="L25" s="17"/>
      <c r="M25" s="17"/>
      <c r="N25" s="17"/>
      <c r="O25" s="17"/>
      <c r="P25" s="17"/>
      <c r="Q25" s="17"/>
      <c r="R25" s="17"/>
      <c r="S25" s="17">
        <f t="shared" si="1"/>
        <v>0</v>
      </c>
      <c r="T25" s="17" t="str">
        <f t="shared" si="3"/>
        <v/>
      </c>
      <c r="U25" s="17" t="str">
        <f t="shared" si="2"/>
        <v/>
      </c>
      <c r="V25" s="15"/>
      <c r="W25" s="24" t="s">
        <v>756</v>
      </c>
    </row>
    <row r="26" spans="1:23">
      <c r="A26" s="14" t="str">
        <f t="shared" si="0"/>
        <v/>
      </c>
      <c r="B26" s="56"/>
      <c r="C26" s="15"/>
      <c r="D26" s="15"/>
      <c r="E26" s="15"/>
      <c r="F26" s="56"/>
      <c r="G26" s="15"/>
      <c r="H26" s="17"/>
      <c r="I26" s="15"/>
      <c r="J26" s="16"/>
      <c r="K26" s="33"/>
      <c r="L26" s="17"/>
      <c r="M26" s="17"/>
      <c r="N26" s="17"/>
      <c r="O26" s="17"/>
      <c r="P26" s="17"/>
      <c r="Q26" s="17"/>
      <c r="R26" s="17"/>
      <c r="S26" s="17">
        <f t="shared" si="1"/>
        <v>0</v>
      </c>
      <c r="T26" s="17" t="str">
        <f t="shared" si="3"/>
        <v/>
      </c>
      <c r="U26" s="17" t="str">
        <f t="shared" si="2"/>
        <v/>
      </c>
      <c r="V26" s="15"/>
      <c r="W26" s="24" t="s">
        <v>757</v>
      </c>
    </row>
    <row r="27" spans="1:24">
      <c r="A27" s="14" t="str">
        <f t="shared" si="0"/>
        <v/>
      </c>
      <c r="B27" s="56"/>
      <c r="C27" s="15"/>
      <c r="D27" s="15"/>
      <c r="E27" s="15"/>
      <c r="F27" s="56"/>
      <c r="G27" s="15"/>
      <c r="H27" s="17"/>
      <c r="I27" s="15"/>
      <c r="J27" s="16"/>
      <c r="K27" s="33"/>
      <c r="L27" s="17"/>
      <c r="M27" s="17"/>
      <c r="N27" s="17"/>
      <c r="O27" s="17"/>
      <c r="P27" s="17"/>
      <c r="Q27" s="17"/>
      <c r="R27" s="17"/>
      <c r="S27" s="17">
        <f t="shared" si="1"/>
        <v>0</v>
      </c>
      <c r="T27" s="17" t="str">
        <f t="shared" si="3"/>
        <v/>
      </c>
      <c r="U27" s="17" t="str">
        <f t="shared" si="2"/>
        <v/>
      </c>
      <c r="V27" s="15"/>
      <c r="W27" s="24" t="s">
        <v>758</v>
      </c>
      <c r="X27" s="5" t="str">
        <f t="array" ref="X27:X32">""</f>
        <v/>
      </c>
    </row>
    <row r="28" spans="1:24">
      <c r="A28" s="56" t="s">
        <v>1154</v>
      </c>
      <c r="B28" s="56"/>
      <c r="C28" s="15"/>
      <c r="D28" s="15"/>
      <c r="E28" s="15"/>
      <c r="F28" s="56"/>
      <c r="G28" s="15"/>
      <c r="H28" s="17"/>
      <c r="I28" s="15"/>
      <c r="J28" s="16"/>
      <c r="K28" s="33"/>
      <c r="L28" s="17">
        <f t="shared" ref="L28:Q28" si="4">SUM(L8:L27)</f>
        <v>0</v>
      </c>
      <c r="M28" s="17">
        <f t="shared" si="4"/>
        <v>0</v>
      </c>
      <c r="N28" s="17">
        <f t="shared" si="4"/>
        <v>0</v>
      </c>
      <c r="O28" s="17">
        <f t="shared" si="4"/>
        <v>0</v>
      </c>
      <c r="P28" s="17">
        <f t="shared" si="4"/>
        <v>0</v>
      </c>
      <c r="Q28" s="17">
        <f t="shared" si="4"/>
        <v>0</v>
      </c>
      <c r="R28" s="17"/>
      <c r="S28" s="17">
        <f>SUM(S8:S27)</f>
        <v>0</v>
      </c>
      <c r="T28" s="17" t="str">
        <f t="shared" si="3"/>
        <v/>
      </c>
      <c r="U28" s="17"/>
      <c r="V28" s="15"/>
      <c r="W28" s="5"/>
      <c r="X28" s="5" t="str">
        <v/>
      </c>
    </row>
    <row r="29" spans="1:24">
      <c r="A29" s="56" t="s">
        <v>1155</v>
      </c>
      <c r="B29" s="56"/>
      <c r="C29" s="15"/>
      <c r="D29" s="15"/>
      <c r="E29" s="15"/>
      <c r="F29" s="56"/>
      <c r="G29" s="15"/>
      <c r="H29" s="17"/>
      <c r="I29" s="15"/>
      <c r="J29" s="16"/>
      <c r="K29" s="33"/>
      <c r="L29" s="17"/>
      <c r="M29" s="17">
        <f>P28</f>
        <v>0</v>
      </c>
      <c r="N29" s="17"/>
      <c r="O29" s="17">
        <f>P28</f>
        <v>0</v>
      </c>
      <c r="P29" s="17"/>
      <c r="Q29" s="17"/>
      <c r="R29" s="17"/>
      <c r="S29" s="17"/>
      <c r="T29" s="17"/>
      <c r="U29" s="17"/>
      <c r="V29" s="15"/>
      <c r="W29" s="5"/>
      <c r="X29" s="5" t="str">
        <v/>
      </c>
    </row>
    <row r="30" customHeight="1" spans="1:24">
      <c r="A30" s="18" t="s">
        <v>1156</v>
      </c>
      <c r="B30" s="70"/>
      <c r="C30" s="70"/>
      <c r="D30" s="70"/>
      <c r="E30" s="19"/>
      <c r="F30" s="263"/>
      <c r="G30" s="21"/>
      <c r="H30" s="17"/>
      <c r="I30" s="27"/>
      <c r="J30" s="27"/>
      <c r="K30" s="33"/>
      <c r="L30" s="17">
        <f t="shared" ref="L30:O30" si="5">L28-L29</f>
        <v>0</v>
      </c>
      <c r="M30" s="17">
        <f t="shared" si="5"/>
        <v>0</v>
      </c>
      <c r="N30" s="17">
        <f t="shared" si="5"/>
        <v>0</v>
      </c>
      <c r="O30" s="17">
        <f t="shared" si="5"/>
        <v>0</v>
      </c>
      <c r="P30" s="17"/>
      <c r="Q30" s="17">
        <f>Q28</f>
        <v>0</v>
      </c>
      <c r="R30" s="17"/>
      <c r="S30" s="17">
        <f>S28</f>
        <v>0</v>
      </c>
      <c r="T30" s="17" t="str">
        <f>IF(O30=0,"",(S30-O30)/O30*100)</f>
        <v/>
      </c>
      <c r="U30" s="17"/>
      <c r="V30" s="257"/>
      <c r="W30" s="5"/>
      <c r="X30" s="5" t="str">
        <v/>
      </c>
    </row>
    <row r="31" customHeight="1" spans="1:24">
      <c r="A31" s="3" t="str">
        <f>基本信息输入表!$K$6&amp;"填表人："&amp;基本信息输入表!$M$59</f>
        <v>被评估单位填表人：</v>
      </c>
      <c r="S31" s="3" t="str">
        <f>"评估人员："&amp;基本信息输入表!$Q$59</f>
        <v>评估人员：</v>
      </c>
      <c r="W31" s="5"/>
      <c r="X31" s="5" t="str">
        <v/>
      </c>
    </row>
    <row r="32" customHeight="1" spans="1:24">
      <c r="A32" s="3" t="str">
        <f>"填表日期："&amp;YEAR(基本信息输入表!$O$59)&amp;"年"&amp;MONTH(基本信息输入表!$O$59)&amp;"月"&amp;DAY(基本信息输入表!$O$59)&amp;"日"</f>
        <v>填表日期：1900年1月0日</v>
      </c>
      <c r="W32" s="5"/>
      <c r="X32" s="5" t="str">
        <v/>
      </c>
    </row>
    <row r="33" customHeight="1" spans="23:23">
      <c r="W33" s="5"/>
    </row>
    <row r="34" customHeight="1" spans="23:23">
      <c r="W34" s="5"/>
    </row>
    <row r="35" customHeight="1" spans="23:23">
      <c r="W35" s="5"/>
    </row>
    <row r="36" customHeight="1" spans="23:23">
      <c r="W36" s="5"/>
    </row>
    <row r="37" customHeight="1" spans="23:23">
      <c r="W37" s="5"/>
    </row>
    <row r="38" customHeight="1" spans="23:23">
      <c r="W38" s="5"/>
    </row>
    <row r="39" customHeight="1" spans="23:23">
      <c r="W39" s="5"/>
    </row>
    <row r="40" customHeight="1" spans="23:23">
      <c r="W40" s="5"/>
    </row>
    <row r="41" customHeight="1" spans="23:23">
      <c r="W41" s="5"/>
    </row>
    <row r="42" customHeight="1" spans="23:23">
      <c r="W42" s="5"/>
    </row>
  </sheetData>
  <mergeCells count="25">
    <mergeCell ref="A2:V2"/>
    <mergeCell ref="A3:V3"/>
    <mergeCell ref="T4:V4"/>
    <mergeCell ref="S5:V5"/>
    <mergeCell ref="L6:M6"/>
    <mergeCell ref="N6:O6"/>
    <mergeCell ref="Q6:S6"/>
    <mergeCell ref="A28:D28"/>
    <mergeCell ref="A29:D29"/>
    <mergeCell ref="A30:D30"/>
    <mergeCell ref="A6:A7"/>
    <mergeCell ref="B6:B7"/>
    <mergeCell ref="C6:C7"/>
    <mergeCell ref="D6:D7"/>
    <mergeCell ref="E6:E7"/>
    <mergeCell ref="F6:F7"/>
    <mergeCell ref="G6:G7"/>
    <mergeCell ref="H6:H7"/>
    <mergeCell ref="I6:I7"/>
    <mergeCell ref="J6:J7"/>
    <mergeCell ref="K6:K7"/>
    <mergeCell ref="P6:P7"/>
    <mergeCell ref="T6:T7"/>
    <mergeCell ref="U6:U7"/>
    <mergeCell ref="V6:V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1" fitToHeight="0" orientation="landscape"/>
  <headerFooter scaleWithDoc="0">
    <oddFooter>&amp;C&amp;"宋体,常规"&amp;10第&amp;"Arial Narrow,常规"&amp;P&amp;"宋体,常规"页，共&amp;"Arial Narrow,常规"&amp;N&amp;"宋体,常规"页</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管道沟槽">
    <pageSetUpPr fitToPage="1"/>
  </sheetPr>
  <dimension ref="A1:X55"/>
  <sheetViews>
    <sheetView showGridLines="0" topLeftCell="A13" workbookViewId="0">
      <selection activeCell="I31" sqref="I31"/>
    </sheetView>
  </sheetViews>
  <sheetFormatPr defaultColWidth="9" defaultRowHeight="15.75" customHeight="1"/>
  <cols>
    <col min="1" max="1" width="4.5" style="3" customWidth="1"/>
    <col min="2" max="2" width="8.5" style="3" customWidth="1"/>
    <col min="3" max="3" width="11.2" style="3" customWidth="1"/>
    <col min="4" max="4" width="7.7" style="3" customWidth="1"/>
    <col min="5" max="6" width="4.7" style="3" customWidth="1"/>
    <col min="7" max="7" width="16.2" style="3" customWidth="1"/>
    <col min="8" max="8" width="4.2" style="3" customWidth="1"/>
    <col min="9" max="10" width="4.7" style="3" customWidth="1"/>
    <col min="11" max="12" width="5" style="3" customWidth="1"/>
    <col min="13" max="13" width="7.2" style="3" hidden="1" customWidth="1" outlineLevel="1"/>
    <col min="14" max="14" width="7.7" style="3" hidden="1" customWidth="1" outlineLevel="1"/>
    <col min="15" max="15" width="8.2" style="3" customWidth="1" collapsed="1"/>
    <col min="16" max="16" width="9.7" style="3" customWidth="1"/>
    <col min="17" max="17" width="9" style="3" customWidth="1"/>
    <col min="18" max="18" width="5.5" style="3" customWidth="1"/>
    <col min="19" max="19" width="7.7" style="3" customWidth="1"/>
    <col min="20" max="20" width="9.5" style="3" customWidth="1"/>
    <col min="21" max="21" width="7.7" style="3" customWidth="1"/>
    <col min="22" max="22" width="5.7" style="3" customWidth="1"/>
    <col min="23" max="23" width="8.2" style="259" customWidth="1"/>
    <col min="24" max="24" width="9" style="5"/>
    <col min="25" max="16384" width="9" style="3"/>
  </cols>
  <sheetData>
    <row r="1" customHeight="1" spans="1:24">
      <c r="A1" s="6" t="s">
        <v>333</v>
      </c>
      <c r="W1" s="259" t="str">
        <f t="array" ref="W1:X1">"请勿删除此列"</f>
        <v>请勿删除此列</v>
      </c>
      <c r="X1" s="5" t="str">
        <v>请勿删除此列</v>
      </c>
    </row>
    <row r="2" s="1" customFormat="1" ht="30" customHeight="1" spans="1:24">
      <c r="A2" s="7" t="s">
        <v>1157</v>
      </c>
      <c r="B2" s="7"/>
      <c r="C2" s="7"/>
      <c r="D2" s="7"/>
      <c r="E2" s="7"/>
      <c r="F2" s="7"/>
      <c r="G2" s="7"/>
      <c r="H2" s="7"/>
      <c r="I2" s="7"/>
      <c r="J2" s="7"/>
      <c r="K2" s="7"/>
      <c r="L2" s="7"/>
      <c r="M2" s="7"/>
      <c r="N2" s="7"/>
      <c r="O2" s="7"/>
      <c r="P2" s="7"/>
      <c r="Q2" s="7"/>
      <c r="R2" s="7"/>
      <c r="S2" s="7"/>
      <c r="T2" s="7"/>
      <c r="U2" s="7"/>
      <c r="V2" s="7"/>
      <c r="W2" s="23"/>
      <c r="X2" s="23"/>
    </row>
    <row r="3" customHeight="1" spans="1:23">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5"/>
    </row>
    <row r="4" ht="14.25" customHeight="1" spans="1:24">
      <c r="A4" s="2"/>
      <c r="B4" s="2"/>
      <c r="C4" s="2"/>
      <c r="D4" s="2"/>
      <c r="E4" s="2"/>
      <c r="F4" s="2"/>
      <c r="G4" s="2"/>
      <c r="H4" s="2"/>
      <c r="I4" s="2"/>
      <c r="J4" s="2"/>
      <c r="K4" s="2"/>
      <c r="L4" s="2"/>
      <c r="M4" s="2"/>
      <c r="N4" s="2"/>
      <c r="O4" s="2"/>
      <c r="P4" s="2"/>
      <c r="Q4" s="2"/>
      <c r="R4" s="2"/>
      <c r="S4" s="2"/>
      <c r="T4" s="2"/>
      <c r="U4" s="2"/>
      <c r="V4" s="2" t="s">
        <v>1158</v>
      </c>
      <c r="W4" s="5"/>
      <c r="X4" s="5" t="str">
        <f t="array" ref="X4:X8">""</f>
        <v/>
      </c>
    </row>
    <row r="5" customHeight="1" spans="1:24">
      <c r="A5" s="9" t="str">
        <f>基本信息输入表!K6&amp;"："&amp;基本信息输入表!M6</f>
        <v>被评估单位：中国石油集团工程技术研究院有限公司</v>
      </c>
      <c r="B5" s="9"/>
      <c r="C5" s="9"/>
      <c r="D5" s="9"/>
      <c r="E5" s="9"/>
      <c r="F5" s="9"/>
      <c r="G5" s="9"/>
      <c r="H5" s="8"/>
      <c r="I5" s="8"/>
      <c r="J5" s="8"/>
      <c r="K5" s="8"/>
      <c r="L5" s="8"/>
      <c r="M5" s="8"/>
      <c r="N5" s="8"/>
      <c r="V5" s="8" t="str">
        <f>"金额单位："&amp;基本信息输入表!M10&amp;"元"</f>
        <v>金额单位：人民币元</v>
      </c>
      <c r="W5" s="5"/>
      <c r="X5" s="5" t="str">
        <v/>
      </c>
    </row>
    <row r="6" s="2" customFormat="1" customHeight="1" spans="1:24">
      <c r="A6" s="37" t="s">
        <v>137</v>
      </c>
      <c r="B6" s="171" t="s">
        <v>138</v>
      </c>
      <c r="C6" s="37" t="s">
        <v>1150</v>
      </c>
      <c r="D6" s="37" t="s">
        <v>1159</v>
      </c>
      <c r="E6" s="90" t="s">
        <v>1160</v>
      </c>
      <c r="F6" s="90" t="s">
        <v>1161</v>
      </c>
      <c r="G6" s="90" t="s">
        <v>1162</v>
      </c>
      <c r="H6" s="90" t="s">
        <v>1163</v>
      </c>
      <c r="I6" s="90" t="s">
        <v>1164</v>
      </c>
      <c r="J6" s="57" t="s">
        <v>1165</v>
      </c>
      <c r="K6" s="90" t="s">
        <v>146</v>
      </c>
      <c r="L6" s="57" t="s">
        <v>1142</v>
      </c>
      <c r="M6" s="264" t="s">
        <v>656</v>
      </c>
      <c r="N6" s="265"/>
      <c r="O6" s="37" t="s">
        <v>158</v>
      </c>
      <c r="P6" s="37"/>
      <c r="Q6" s="111" t="s">
        <v>1042</v>
      </c>
      <c r="R6" s="37" t="s">
        <v>159</v>
      </c>
      <c r="S6" s="37"/>
      <c r="T6" s="37"/>
      <c r="U6" s="90" t="s">
        <v>172</v>
      </c>
      <c r="V6" s="90" t="s">
        <v>142</v>
      </c>
      <c r="W6" s="4"/>
      <c r="X6" s="4" t="str">
        <v/>
      </c>
    </row>
    <row r="7" s="2" customFormat="1" ht="12" spans="1:24">
      <c r="A7" s="106"/>
      <c r="B7" s="260"/>
      <c r="C7" s="107"/>
      <c r="D7" s="107"/>
      <c r="E7" s="108"/>
      <c r="F7" s="108"/>
      <c r="G7" s="108"/>
      <c r="H7" s="107"/>
      <c r="I7" s="107"/>
      <c r="J7" s="262"/>
      <c r="K7" s="109"/>
      <c r="L7" s="268"/>
      <c r="M7" s="341" t="s">
        <v>175</v>
      </c>
      <c r="N7" s="341" t="s">
        <v>176</v>
      </c>
      <c r="O7" s="112" t="s">
        <v>175</v>
      </c>
      <c r="P7" s="113" t="s">
        <v>176</v>
      </c>
      <c r="Q7" s="114"/>
      <c r="R7" s="113" t="s">
        <v>175</v>
      </c>
      <c r="S7" s="115" t="s">
        <v>937</v>
      </c>
      <c r="T7" s="113" t="s">
        <v>176</v>
      </c>
      <c r="U7" s="115"/>
      <c r="V7" s="107"/>
      <c r="W7" s="24" t="s">
        <v>738</v>
      </c>
      <c r="X7" s="4" t="str">
        <v/>
      </c>
    </row>
    <row r="8" spans="1:24">
      <c r="A8" s="14" t="str">
        <f>IF(C8="","",ROW()-7)</f>
        <v/>
      </c>
      <c r="B8" s="56"/>
      <c r="C8" s="15"/>
      <c r="D8" s="15"/>
      <c r="E8" s="17"/>
      <c r="F8" s="17"/>
      <c r="G8" s="17"/>
      <c r="H8" s="15"/>
      <c r="I8" s="15"/>
      <c r="J8" s="15"/>
      <c r="K8" s="16"/>
      <c r="L8" s="32"/>
      <c r="M8" s="17"/>
      <c r="N8" s="17"/>
      <c r="O8" s="17"/>
      <c r="P8" s="17"/>
      <c r="Q8" s="17"/>
      <c r="R8" s="17"/>
      <c r="S8" s="17"/>
      <c r="T8" s="17">
        <f>IF(S8="",R8,S8*R8/100)</f>
        <v>0</v>
      </c>
      <c r="U8" s="17" t="str">
        <f t="shared" ref="U8:U28" si="0">IF(P8-Q8=0,"",(T8-P8+Q8)/(P8-Q8)*100)</f>
        <v/>
      </c>
      <c r="V8" s="15"/>
      <c r="W8" s="24" t="s">
        <v>739</v>
      </c>
      <c r="X8" s="5" t="str">
        <v/>
      </c>
    </row>
    <row r="9" spans="1:23">
      <c r="A9" s="14" t="str">
        <f t="shared" ref="A9:A27" si="1">IF(C9="","",ROW()-7)</f>
        <v/>
      </c>
      <c r="B9" s="56"/>
      <c r="C9" s="15"/>
      <c r="D9" s="15"/>
      <c r="E9" s="17"/>
      <c r="F9" s="17"/>
      <c r="G9" s="17"/>
      <c r="H9" s="15"/>
      <c r="I9" s="15"/>
      <c r="J9" s="15"/>
      <c r="K9" s="16"/>
      <c r="L9" s="32"/>
      <c r="M9" s="17"/>
      <c r="N9" s="17"/>
      <c r="O9" s="17"/>
      <c r="P9" s="17"/>
      <c r="Q9" s="17"/>
      <c r="R9" s="17"/>
      <c r="S9" s="17"/>
      <c r="T9" s="17">
        <f t="shared" ref="T9:T27" si="2">IF(S9="",R9,S9*R9/100)</f>
        <v>0</v>
      </c>
      <c r="U9" s="17" t="str">
        <f t="shared" si="0"/>
        <v/>
      </c>
      <c r="V9" s="15"/>
      <c r="W9" s="24" t="s">
        <v>740</v>
      </c>
    </row>
    <row r="10" spans="1:23">
      <c r="A10" s="14" t="str">
        <f t="shared" si="1"/>
        <v/>
      </c>
      <c r="B10" s="56"/>
      <c r="C10" s="15"/>
      <c r="D10" s="15"/>
      <c r="E10" s="17"/>
      <c r="F10" s="17"/>
      <c r="G10" s="17"/>
      <c r="H10" s="15"/>
      <c r="I10" s="15"/>
      <c r="J10" s="15"/>
      <c r="K10" s="16"/>
      <c r="L10" s="32"/>
      <c r="M10" s="17"/>
      <c r="N10" s="17"/>
      <c r="O10" s="17"/>
      <c r="P10" s="17"/>
      <c r="Q10" s="17"/>
      <c r="R10" s="17"/>
      <c r="S10" s="17"/>
      <c r="T10" s="17">
        <f t="shared" si="2"/>
        <v>0</v>
      </c>
      <c r="U10" s="17" t="str">
        <f t="shared" si="0"/>
        <v/>
      </c>
      <c r="V10" s="15"/>
      <c r="W10" s="24" t="s">
        <v>741</v>
      </c>
    </row>
    <row r="11" spans="1:23">
      <c r="A11" s="14" t="str">
        <f t="shared" si="1"/>
        <v/>
      </c>
      <c r="B11" s="56"/>
      <c r="C11" s="15"/>
      <c r="D11" s="15"/>
      <c r="E11" s="17"/>
      <c r="F11" s="17"/>
      <c r="G11" s="17"/>
      <c r="H11" s="15"/>
      <c r="I11" s="15"/>
      <c r="J11" s="15"/>
      <c r="K11" s="16"/>
      <c r="L11" s="32"/>
      <c r="M11" s="17"/>
      <c r="N11" s="17"/>
      <c r="O11" s="17"/>
      <c r="P11" s="17"/>
      <c r="Q11" s="17"/>
      <c r="R11" s="17"/>
      <c r="S11" s="17"/>
      <c r="T11" s="17">
        <f t="shared" si="2"/>
        <v>0</v>
      </c>
      <c r="U11" s="17" t="str">
        <f t="shared" si="0"/>
        <v/>
      </c>
      <c r="V11" s="15"/>
      <c r="W11" s="24" t="s">
        <v>742</v>
      </c>
    </row>
    <row r="12" spans="1:23">
      <c r="A12" s="14" t="str">
        <f t="shared" si="1"/>
        <v/>
      </c>
      <c r="B12" s="56"/>
      <c r="C12" s="15"/>
      <c r="D12" s="15"/>
      <c r="E12" s="17"/>
      <c r="F12" s="17"/>
      <c r="G12" s="17"/>
      <c r="H12" s="15"/>
      <c r="I12" s="15"/>
      <c r="J12" s="15"/>
      <c r="K12" s="16"/>
      <c r="L12" s="32"/>
      <c r="M12" s="17"/>
      <c r="N12" s="17"/>
      <c r="O12" s="17"/>
      <c r="P12" s="17"/>
      <c r="Q12" s="17"/>
      <c r="R12" s="17"/>
      <c r="S12" s="17"/>
      <c r="T12" s="17">
        <f t="shared" si="2"/>
        <v>0</v>
      </c>
      <c r="U12" s="17" t="str">
        <f t="shared" si="0"/>
        <v/>
      </c>
      <c r="V12" s="15"/>
      <c r="W12" s="24" t="s">
        <v>743</v>
      </c>
    </row>
    <row r="13" spans="1:23">
      <c r="A13" s="14" t="str">
        <f t="shared" si="1"/>
        <v/>
      </c>
      <c r="B13" s="56"/>
      <c r="C13" s="15"/>
      <c r="D13" s="15"/>
      <c r="E13" s="17"/>
      <c r="F13" s="17"/>
      <c r="G13" s="17"/>
      <c r="H13" s="15"/>
      <c r="I13" s="15"/>
      <c r="J13" s="15"/>
      <c r="K13" s="16"/>
      <c r="L13" s="32"/>
      <c r="M13" s="17"/>
      <c r="N13" s="17"/>
      <c r="O13" s="17"/>
      <c r="P13" s="17"/>
      <c r="Q13" s="17"/>
      <c r="R13" s="17"/>
      <c r="S13" s="17"/>
      <c r="T13" s="17">
        <f t="shared" si="2"/>
        <v>0</v>
      </c>
      <c r="U13" s="17" t="str">
        <f t="shared" si="0"/>
        <v/>
      </c>
      <c r="V13" s="15"/>
      <c r="W13" s="24" t="s">
        <v>744</v>
      </c>
    </row>
    <row r="14" spans="1:23">
      <c r="A14" s="14" t="str">
        <f t="shared" si="1"/>
        <v/>
      </c>
      <c r="B14" s="56"/>
      <c r="C14" s="15"/>
      <c r="D14" s="15"/>
      <c r="E14" s="17"/>
      <c r="F14" s="17"/>
      <c r="G14" s="17"/>
      <c r="H14" s="15"/>
      <c r="I14" s="15"/>
      <c r="J14" s="15"/>
      <c r="K14" s="16"/>
      <c r="L14" s="32"/>
      <c r="M14" s="17"/>
      <c r="N14" s="17"/>
      <c r="O14" s="17"/>
      <c r="P14" s="17"/>
      <c r="Q14" s="17"/>
      <c r="R14" s="17"/>
      <c r="S14" s="17"/>
      <c r="T14" s="17">
        <f t="shared" si="2"/>
        <v>0</v>
      </c>
      <c r="U14" s="17" t="str">
        <f t="shared" si="0"/>
        <v/>
      </c>
      <c r="V14" s="15"/>
      <c r="W14" s="24" t="s">
        <v>745</v>
      </c>
    </row>
    <row r="15" spans="1:23">
      <c r="A15" s="14" t="str">
        <f t="shared" si="1"/>
        <v/>
      </c>
      <c r="B15" s="56"/>
      <c r="C15" s="15"/>
      <c r="D15" s="15"/>
      <c r="E15" s="17"/>
      <c r="F15" s="17"/>
      <c r="G15" s="17"/>
      <c r="H15" s="15"/>
      <c r="I15" s="15"/>
      <c r="J15" s="15"/>
      <c r="K15" s="16"/>
      <c r="L15" s="32"/>
      <c r="M15" s="17"/>
      <c r="N15" s="17"/>
      <c r="O15" s="17"/>
      <c r="P15" s="17"/>
      <c r="Q15" s="17"/>
      <c r="R15" s="17"/>
      <c r="S15" s="17"/>
      <c r="T15" s="17">
        <f t="shared" si="2"/>
        <v>0</v>
      </c>
      <c r="U15" s="17" t="str">
        <f t="shared" si="0"/>
        <v/>
      </c>
      <c r="V15" s="15"/>
      <c r="W15" s="24" t="s">
        <v>746</v>
      </c>
    </row>
    <row r="16" spans="1:23">
      <c r="A16" s="14" t="str">
        <f t="shared" si="1"/>
        <v/>
      </c>
      <c r="B16" s="56"/>
      <c r="C16" s="15"/>
      <c r="D16" s="15"/>
      <c r="E16" s="17"/>
      <c r="F16" s="17"/>
      <c r="G16" s="17"/>
      <c r="H16" s="15"/>
      <c r="I16" s="15"/>
      <c r="J16" s="15"/>
      <c r="K16" s="16"/>
      <c r="L16" s="32"/>
      <c r="M16" s="17"/>
      <c r="N16" s="17"/>
      <c r="O16" s="17"/>
      <c r="P16" s="17"/>
      <c r="Q16" s="17"/>
      <c r="R16" s="17"/>
      <c r="S16" s="17"/>
      <c r="T16" s="17">
        <f t="shared" si="2"/>
        <v>0</v>
      </c>
      <c r="U16" s="17" t="str">
        <f t="shared" si="0"/>
        <v/>
      </c>
      <c r="V16" s="15"/>
      <c r="W16" s="24" t="s">
        <v>747</v>
      </c>
    </row>
    <row r="17" spans="1:23">
      <c r="A17" s="14" t="str">
        <f t="shared" si="1"/>
        <v/>
      </c>
      <c r="B17" s="56"/>
      <c r="C17" s="15"/>
      <c r="D17" s="15"/>
      <c r="E17" s="17"/>
      <c r="F17" s="17"/>
      <c r="G17" s="17"/>
      <c r="H17" s="15"/>
      <c r="I17" s="15"/>
      <c r="J17" s="15"/>
      <c r="K17" s="16"/>
      <c r="L17" s="32"/>
      <c r="M17" s="17"/>
      <c r="N17" s="17"/>
      <c r="O17" s="17"/>
      <c r="P17" s="17"/>
      <c r="Q17" s="17"/>
      <c r="R17" s="17"/>
      <c r="S17" s="17"/>
      <c r="T17" s="17">
        <f t="shared" si="2"/>
        <v>0</v>
      </c>
      <c r="U17" s="17" t="str">
        <f t="shared" si="0"/>
        <v/>
      </c>
      <c r="V17" s="15"/>
      <c r="W17" s="24" t="s">
        <v>748</v>
      </c>
    </row>
    <row r="18" spans="1:23">
      <c r="A18" s="14" t="str">
        <f t="shared" si="1"/>
        <v/>
      </c>
      <c r="B18" s="56"/>
      <c r="C18" s="15"/>
      <c r="D18" s="15"/>
      <c r="E18" s="17"/>
      <c r="F18" s="17"/>
      <c r="G18" s="17"/>
      <c r="H18" s="15"/>
      <c r="I18" s="15"/>
      <c r="J18" s="15"/>
      <c r="K18" s="16"/>
      <c r="L18" s="32"/>
      <c r="M18" s="17"/>
      <c r="N18" s="17"/>
      <c r="O18" s="17"/>
      <c r="P18" s="17"/>
      <c r="Q18" s="17"/>
      <c r="R18" s="17"/>
      <c r="S18" s="17"/>
      <c r="T18" s="17">
        <f t="shared" si="2"/>
        <v>0</v>
      </c>
      <c r="U18" s="17" t="str">
        <f t="shared" si="0"/>
        <v/>
      </c>
      <c r="V18" s="15"/>
      <c r="W18" s="24" t="s">
        <v>749</v>
      </c>
    </row>
    <row r="19" spans="1:23">
      <c r="A19" s="14" t="str">
        <f t="shared" si="1"/>
        <v/>
      </c>
      <c r="B19" s="56"/>
      <c r="C19" s="15"/>
      <c r="D19" s="15"/>
      <c r="E19" s="17"/>
      <c r="F19" s="17"/>
      <c r="G19" s="17"/>
      <c r="H19" s="15"/>
      <c r="I19" s="15"/>
      <c r="J19" s="15"/>
      <c r="K19" s="16"/>
      <c r="L19" s="32"/>
      <c r="M19" s="17"/>
      <c r="N19" s="17"/>
      <c r="O19" s="17"/>
      <c r="P19" s="17"/>
      <c r="Q19" s="17"/>
      <c r="R19" s="17"/>
      <c r="S19" s="17"/>
      <c r="T19" s="17">
        <f t="shared" si="2"/>
        <v>0</v>
      </c>
      <c r="U19" s="17" t="str">
        <f t="shared" si="0"/>
        <v/>
      </c>
      <c r="V19" s="15"/>
      <c r="W19" s="24" t="s">
        <v>750</v>
      </c>
    </row>
    <row r="20" spans="1:23">
      <c r="A20" s="14" t="str">
        <f t="shared" si="1"/>
        <v/>
      </c>
      <c r="B20" s="56"/>
      <c r="C20" s="15"/>
      <c r="D20" s="15"/>
      <c r="E20" s="17"/>
      <c r="F20" s="17"/>
      <c r="G20" s="17"/>
      <c r="H20" s="15"/>
      <c r="I20" s="15"/>
      <c r="J20" s="15"/>
      <c r="K20" s="16"/>
      <c r="L20" s="32"/>
      <c r="M20" s="17"/>
      <c r="N20" s="17"/>
      <c r="O20" s="17"/>
      <c r="P20" s="17"/>
      <c r="Q20" s="17"/>
      <c r="R20" s="17"/>
      <c r="S20" s="17"/>
      <c r="T20" s="17">
        <f t="shared" si="2"/>
        <v>0</v>
      </c>
      <c r="U20" s="17" t="str">
        <f t="shared" si="0"/>
        <v/>
      </c>
      <c r="V20" s="15"/>
      <c r="W20" s="24" t="s">
        <v>751</v>
      </c>
    </row>
    <row r="21" spans="1:23">
      <c r="A21" s="14" t="str">
        <f t="shared" si="1"/>
        <v/>
      </c>
      <c r="B21" s="56"/>
      <c r="C21" s="15"/>
      <c r="D21" s="15"/>
      <c r="E21" s="17"/>
      <c r="F21" s="17"/>
      <c r="G21" s="17"/>
      <c r="H21" s="15"/>
      <c r="I21" s="15"/>
      <c r="J21" s="15"/>
      <c r="K21" s="16"/>
      <c r="L21" s="32"/>
      <c r="M21" s="17"/>
      <c r="N21" s="17"/>
      <c r="O21" s="17"/>
      <c r="P21" s="17"/>
      <c r="Q21" s="17"/>
      <c r="R21" s="17"/>
      <c r="S21" s="17"/>
      <c r="T21" s="17">
        <f t="shared" si="2"/>
        <v>0</v>
      </c>
      <c r="U21" s="17" t="str">
        <f t="shared" si="0"/>
        <v/>
      </c>
      <c r="V21" s="15"/>
      <c r="W21" s="24" t="s">
        <v>752</v>
      </c>
    </row>
    <row r="22" spans="1:23">
      <c r="A22" s="14" t="str">
        <f t="shared" si="1"/>
        <v/>
      </c>
      <c r="B22" s="56"/>
      <c r="C22" s="15"/>
      <c r="D22" s="15"/>
      <c r="E22" s="17"/>
      <c r="F22" s="17"/>
      <c r="G22" s="17"/>
      <c r="H22" s="15"/>
      <c r="I22" s="15"/>
      <c r="J22" s="15"/>
      <c r="K22" s="16"/>
      <c r="L22" s="32"/>
      <c r="M22" s="17"/>
      <c r="N22" s="17"/>
      <c r="O22" s="17"/>
      <c r="P22" s="17"/>
      <c r="Q22" s="17"/>
      <c r="R22" s="17"/>
      <c r="S22" s="17"/>
      <c r="T22" s="17">
        <f t="shared" si="2"/>
        <v>0</v>
      </c>
      <c r="U22" s="17" t="str">
        <f t="shared" si="0"/>
        <v/>
      </c>
      <c r="V22" s="15"/>
      <c r="W22" s="24" t="s">
        <v>753</v>
      </c>
    </row>
    <row r="23" spans="1:23">
      <c r="A23" s="14" t="str">
        <f t="shared" si="1"/>
        <v/>
      </c>
      <c r="B23" s="56"/>
      <c r="C23" s="15"/>
      <c r="D23" s="15"/>
      <c r="E23" s="17"/>
      <c r="F23" s="17"/>
      <c r="G23" s="17"/>
      <c r="H23" s="15"/>
      <c r="I23" s="15"/>
      <c r="J23" s="15"/>
      <c r="K23" s="16"/>
      <c r="L23" s="32"/>
      <c r="M23" s="17"/>
      <c r="N23" s="17"/>
      <c r="O23" s="17"/>
      <c r="P23" s="17"/>
      <c r="Q23" s="17"/>
      <c r="R23" s="17"/>
      <c r="S23" s="17"/>
      <c r="T23" s="17">
        <f t="shared" si="2"/>
        <v>0</v>
      </c>
      <c r="U23" s="17" t="str">
        <f t="shared" si="0"/>
        <v/>
      </c>
      <c r="V23" s="15"/>
      <c r="W23" s="24" t="s">
        <v>754</v>
      </c>
    </row>
    <row r="24" spans="1:23">
      <c r="A24" s="14" t="str">
        <f t="shared" si="1"/>
        <v/>
      </c>
      <c r="B24" s="56"/>
      <c r="C24" s="15"/>
      <c r="D24" s="15"/>
      <c r="E24" s="17"/>
      <c r="F24" s="17"/>
      <c r="G24" s="17"/>
      <c r="H24" s="15"/>
      <c r="I24" s="15"/>
      <c r="J24" s="15"/>
      <c r="K24" s="16"/>
      <c r="L24" s="32"/>
      <c r="M24" s="17"/>
      <c r="N24" s="17"/>
      <c r="O24" s="17"/>
      <c r="P24" s="17"/>
      <c r="Q24" s="17"/>
      <c r="R24" s="17"/>
      <c r="S24" s="17"/>
      <c r="T24" s="17">
        <f t="shared" si="2"/>
        <v>0</v>
      </c>
      <c r="U24" s="17" t="str">
        <f t="shared" si="0"/>
        <v/>
      </c>
      <c r="V24" s="15"/>
      <c r="W24" s="24" t="s">
        <v>755</v>
      </c>
    </row>
    <row r="25" spans="1:23">
      <c r="A25" s="14" t="str">
        <f t="shared" si="1"/>
        <v/>
      </c>
      <c r="B25" s="56"/>
      <c r="C25" s="15"/>
      <c r="D25" s="15"/>
      <c r="E25" s="17"/>
      <c r="F25" s="17"/>
      <c r="G25" s="17"/>
      <c r="H25" s="15"/>
      <c r="I25" s="15"/>
      <c r="J25" s="15"/>
      <c r="K25" s="16"/>
      <c r="L25" s="32"/>
      <c r="M25" s="17"/>
      <c r="N25" s="17"/>
      <c r="O25" s="17"/>
      <c r="P25" s="17"/>
      <c r="Q25" s="17"/>
      <c r="R25" s="17"/>
      <c r="S25" s="17"/>
      <c r="T25" s="17">
        <f t="shared" si="2"/>
        <v>0</v>
      </c>
      <c r="U25" s="17" t="str">
        <f t="shared" si="0"/>
        <v/>
      </c>
      <c r="V25" s="15"/>
      <c r="W25" s="24" t="s">
        <v>756</v>
      </c>
    </row>
    <row r="26" spans="1:23">
      <c r="A26" s="14" t="str">
        <f t="shared" si="1"/>
        <v/>
      </c>
      <c r="B26" s="56"/>
      <c r="C26" s="15"/>
      <c r="D26" s="15"/>
      <c r="E26" s="17"/>
      <c r="F26" s="17"/>
      <c r="G26" s="17"/>
      <c r="H26" s="15"/>
      <c r="I26" s="15"/>
      <c r="J26" s="15"/>
      <c r="K26" s="16"/>
      <c r="L26" s="32"/>
      <c r="M26" s="17"/>
      <c r="N26" s="17"/>
      <c r="O26" s="17"/>
      <c r="P26" s="17"/>
      <c r="Q26" s="17"/>
      <c r="R26" s="17"/>
      <c r="S26" s="17"/>
      <c r="T26" s="17">
        <f t="shared" si="2"/>
        <v>0</v>
      </c>
      <c r="U26" s="17" t="str">
        <f t="shared" si="0"/>
        <v/>
      </c>
      <c r="V26" s="15"/>
      <c r="W26" s="24" t="s">
        <v>757</v>
      </c>
    </row>
    <row r="27" spans="1:24">
      <c r="A27" s="14" t="str">
        <f t="shared" si="1"/>
        <v/>
      </c>
      <c r="B27" s="56"/>
      <c r="C27" s="15"/>
      <c r="D27" s="15"/>
      <c r="E27" s="17"/>
      <c r="F27" s="17"/>
      <c r="G27" s="17"/>
      <c r="H27" s="15"/>
      <c r="I27" s="15"/>
      <c r="J27" s="15"/>
      <c r="K27" s="16"/>
      <c r="L27" s="32"/>
      <c r="M27" s="17"/>
      <c r="N27" s="17"/>
      <c r="O27" s="17"/>
      <c r="P27" s="17"/>
      <c r="Q27" s="17"/>
      <c r="R27" s="17"/>
      <c r="S27" s="17"/>
      <c r="T27" s="17">
        <f t="shared" si="2"/>
        <v>0</v>
      </c>
      <c r="U27" s="17" t="str">
        <f t="shared" si="0"/>
        <v/>
      </c>
      <c r="V27" s="15"/>
      <c r="W27" s="24" t="s">
        <v>758</v>
      </c>
      <c r="X27" s="5" t="str">
        <f t="array" ref="X27:X32">""</f>
        <v/>
      </c>
    </row>
    <row r="28" spans="1:24">
      <c r="A28" s="56" t="s">
        <v>1166</v>
      </c>
      <c r="B28" s="56"/>
      <c r="C28" s="15"/>
      <c r="D28" s="15"/>
      <c r="E28" s="32"/>
      <c r="F28" s="32"/>
      <c r="G28" s="32"/>
      <c r="H28" s="15"/>
      <c r="I28" s="15"/>
      <c r="J28" s="15"/>
      <c r="K28" s="16" t="s">
        <v>821</v>
      </c>
      <c r="L28" s="32"/>
      <c r="M28" s="17">
        <f t="shared" ref="M28:R28" si="3">SUM(M8:M27)</f>
        <v>0</v>
      </c>
      <c r="N28" s="17">
        <f t="shared" si="3"/>
        <v>0</v>
      </c>
      <c r="O28" s="17">
        <f t="shared" si="3"/>
        <v>0</v>
      </c>
      <c r="P28" s="17">
        <f t="shared" si="3"/>
        <v>0</v>
      </c>
      <c r="Q28" s="17">
        <f t="shared" si="3"/>
        <v>0</v>
      </c>
      <c r="R28" s="17">
        <f t="shared" si="3"/>
        <v>0</v>
      </c>
      <c r="S28" s="17"/>
      <c r="T28" s="17">
        <f>SUM(T8:T27)</f>
        <v>0</v>
      </c>
      <c r="U28" s="17" t="str">
        <f t="shared" si="0"/>
        <v/>
      </c>
      <c r="V28" s="15"/>
      <c r="W28" s="4"/>
      <c r="X28" s="5" t="str">
        <v/>
      </c>
    </row>
    <row r="29" spans="1:24">
      <c r="A29" s="56" t="s">
        <v>1167</v>
      </c>
      <c r="B29" s="56"/>
      <c r="C29" s="15"/>
      <c r="D29" s="15"/>
      <c r="E29" s="32"/>
      <c r="F29" s="32"/>
      <c r="G29" s="32"/>
      <c r="H29" s="15"/>
      <c r="I29" s="15"/>
      <c r="J29" s="15"/>
      <c r="K29" s="16"/>
      <c r="L29" s="32"/>
      <c r="M29" s="17"/>
      <c r="N29" s="17">
        <f>Q28</f>
        <v>0</v>
      </c>
      <c r="O29" s="17"/>
      <c r="P29" s="17">
        <f>Q28</f>
        <v>0</v>
      </c>
      <c r="Q29" s="17"/>
      <c r="R29" s="17"/>
      <c r="S29" s="17"/>
      <c r="T29" s="17"/>
      <c r="U29" s="17"/>
      <c r="V29" s="15"/>
      <c r="W29" s="5"/>
      <c r="X29" s="5" t="str">
        <v/>
      </c>
    </row>
    <row r="30" customHeight="1" spans="1:24">
      <c r="A30" s="20" t="s">
        <v>1168</v>
      </c>
      <c r="B30" s="20"/>
      <c r="C30" s="20"/>
      <c r="D30" s="20"/>
      <c r="E30" s="20"/>
      <c r="F30" s="263"/>
      <c r="G30" s="20"/>
      <c r="H30" s="20"/>
      <c r="I30" s="21"/>
      <c r="J30" s="21"/>
      <c r="K30" s="27"/>
      <c r="L30" s="27"/>
      <c r="M30" s="17">
        <f t="shared" ref="M30:P30" si="4">M28-M29</f>
        <v>0</v>
      </c>
      <c r="N30" s="17">
        <f t="shared" si="4"/>
        <v>0</v>
      </c>
      <c r="O30" s="17">
        <f t="shared" si="4"/>
        <v>0</v>
      </c>
      <c r="P30" s="17">
        <f t="shared" si="4"/>
        <v>0</v>
      </c>
      <c r="Q30" s="17"/>
      <c r="R30" s="17">
        <f>R28</f>
        <v>0</v>
      </c>
      <c r="S30" s="17"/>
      <c r="T30" s="17">
        <f>T28</f>
        <v>0</v>
      </c>
      <c r="U30" s="17" t="str">
        <f>IF(P30=0,"",(T30-P30)/P30*100)</f>
        <v/>
      </c>
      <c r="V30" s="27"/>
      <c r="W30" s="5"/>
      <c r="X30" s="5" t="str">
        <v/>
      </c>
    </row>
    <row r="31" customHeight="1" spans="1:24">
      <c r="A31" s="3" t="str">
        <f>基本信息输入表!$K$6&amp;"填表人："&amp;基本信息输入表!$M$60</f>
        <v>被评估单位填表人：</v>
      </c>
      <c r="T31" s="3" t="str">
        <f>"评估人员："&amp;基本信息输入表!$Q$60</f>
        <v>评估人员：</v>
      </c>
      <c r="W31" s="5"/>
      <c r="X31" s="5" t="str">
        <v/>
      </c>
    </row>
    <row r="32" customHeight="1" spans="1:24">
      <c r="A32" s="3" t="str">
        <f>"填表日期："&amp;YEAR(基本信息输入表!$O$60)&amp;"年"&amp;MONTH(基本信息输入表!$O$60)&amp;"月"&amp;DAY(基本信息输入表!$O$60)&amp;"日"</f>
        <v>填表日期：1900年1月0日</v>
      </c>
      <c r="W32" s="5"/>
      <c r="X32" s="5" t="str">
        <v/>
      </c>
    </row>
    <row r="33" customHeight="1" spans="23:23">
      <c r="W33" s="5"/>
    </row>
    <row r="34" customHeight="1" spans="23:23">
      <c r="W34" s="5"/>
    </row>
    <row r="35" customHeight="1" spans="23:23">
      <c r="W35" s="5"/>
    </row>
    <row r="36" customHeight="1" spans="23:23">
      <c r="W36" s="5"/>
    </row>
    <row r="37" customHeight="1" spans="23:23">
      <c r="W37" s="5"/>
    </row>
    <row r="38" customHeight="1" spans="23:23">
      <c r="W38" s="5"/>
    </row>
    <row r="39" customHeight="1" spans="23:23">
      <c r="W39" s="5"/>
    </row>
    <row r="40" customHeight="1" spans="23:23">
      <c r="W40" s="5"/>
    </row>
    <row r="41" customHeight="1" spans="23:23">
      <c r="W41" s="5"/>
    </row>
    <row r="42" customHeight="1" spans="23:23">
      <c r="W42" s="5"/>
    </row>
    <row r="43" customHeight="1" spans="23:23">
      <c r="W43" s="5"/>
    </row>
    <row r="44" customHeight="1" spans="23:23">
      <c r="W44" s="5"/>
    </row>
    <row r="45" customHeight="1" spans="23:23">
      <c r="W45" s="5"/>
    </row>
    <row r="46" customHeight="1" spans="23:23">
      <c r="W46" s="5"/>
    </row>
    <row r="47" customHeight="1" spans="23:23">
      <c r="W47" s="5"/>
    </row>
    <row r="48" customHeight="1" spans="23:23">
      <c r="W48" s="5"/>
    </row>
    <row r="49" customHeight="1" spans="23:23">
      <c r="W49" s="5"/>
    </row>
    <row r="50" customHeight="1" spans="23:23">
      <c r="W50" s="5"/>
    </row>
    <row r="51" customHeight="1" spans="23:23">
      <c r="W51" s="5"/>
    </row>
    <row r="52" customHeight="1" spans="23:23">
      <c r="W52" s="5"/>
    </row>
    <row r="53" customHeight="1" spans="23:23">
      <c r="W53" s="5"/>
    </row>
    <row r="54" customHeight="1" spans="23:23">
      <c r="W54" s="5"/>
    </row>
    <row r="55" customHeight="1" spans="23:23">
      <c r="W55" s="5"/>
    </row>
  </sheetData>
  <mergeCells count="24">
    <mergeCell ref="A2:V2"/>
    <mergeCell ref="A3:V3"/>
    <mergeCell ref="A5:G5"/>
    <mergeCell ref="M6:N6"/>
    <mergeCell ref="O6:P6"/>
    <mergeCell ref="R6:T6"/>
    <mergeCell ref="A28:E28"/>
    <mergeCell ref="A29:E29"/>
    <mergeCell ref="A30:E30"/>
    <mergeCell ref="A6:A7"/>
    <mergeCell ref="B6:B7"/>
    <mergeCell ref="C6:C7"/>
    <mergeCell ref="D6:D7"/>
    <mergeCell ref="E6:E7"/>
    <mergeCell ref="F6:F7"/>
    <mergeCell ref="G6:G7"/>
    <mergeCell ref="H6:H7"/>
    <mergeCell ref="I6:I7"/>
    <mergeCell ref="J6:J7"/>
    <mergeCell ref="K6:K7"/>
    <mergeCell ref="L6:L7"/>
    <mergeCell ref="Q6:Q7"/>
    <mergeCell ref="U6:U7"/>
    <mergeCell ref="V6:V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0" fitToHeight="0" orientation="landscape"/>
  <headerFooter scaleWithDoc="0">
    <oddFooter>&amp;C&amp;"宋体,常规"&amp;10第&amp;"Arial Narrow,常规"&amp;P&amp;"宋体,常规"页，共&amp;"Arial Narrow,常规"&amp;N&amp;"宋体,常规"页</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井巷工程">
    <pageSetUpPr fitToPage="1"/>
  </sheetPr>
  <dimension ref="A1:AD32"/>
  <sheetViews>
    <sheetView showGridLines="0" zoomScaleSheetLayoutView="70" topLeftCell="I9" workbookViewId="0">
      <selection activeCell="I31" sqref="I31"/>
    </sheetView>
  </sheetViews>
  <sheetFormatPr defaultColWidth="9" defaultRowHeight="12"/>
  <cols>
    <col min="1" max="1" width="5.2" style="294" customWidth="1"/>
    <col min="2" max="2" width="8.2" style="294" customWidth="1"/>
    <col min="3" max="3" width="11.7" style="294" customWidth="1"/>
    <col min="4" max="4" width="6.2" style="295" customWidth="1"/>
    <col min="5" max="5" width="5" style="295" customWidth="1"/>
    <col min="6" max="6" width="7.7" style="295" customWidth="1"/>
    <col min="7" max="7" width="8.2" style="295" customWidth="1"/>
    <col min="8" max="8" width="6.5" style="295" customWidth="1"/>
    <col min="9" max="9" width="5.2" style="295" customWidth="1"/>
    <col min="10" max="10" width="5" style="295" customWidth="1"/>
    <col min="11" max="15" width="7.7" style="295" customWidth="1"/>
    <col min="16" max="16" width="7.5" style="296" customWidth="1"/>
    <col min="17" max="17" width="8.2" style="294" customWidth="1"/>
    <col min="18" max="18" width="6.5" style="295" customWidth="1"/>
    <col min="19" max="20" width="6.5" style="295" hidden="1" customWidth="1" outlineLevel="1"/>
    <col min="21" max="21" width="9.2" style="294" customWidth="1" collapsed="1"/>
    <col min="22" max="22" width="10.2" style="294" customWidth="1"/>
    <col min="23" max="23" width="8.5" style="294" customWidth="1"/>
    <col min="24" max="24" width="8.2" style="294" customWidth="1"/>
    <col min="25" max="25" width="7.7" style="294" customWidth="1"/>
    <col min="26" max="26" width="9.7" style="294" customWidth="1"/>
    <col min="27" max="27" width="7.5" style="294" customWidth="1"/>
    <col min="28" max="28" width="9.7" style="294" customWidth="1"/>
    <col min="29" max="29" width="12.7" style="297" customWidth="1"/>
    <col min="30" max="30" width="9" style="297"/>
    <col min="31" max="261" width="9" style="294"/>
    <col min="262" max="262" width="5.2" style="294" customWidth="1"/>
    <col min="263" max="263" width="14.7" style="294" customWidth="1"/>
    <col min="264" max="264" width="6.5" style="294" customWidth="1"/>
    <col min="265" max="265" width="7" style="294" customWidth="1"/>
    <col min="266" max="266" width="7.2" style="294" customWidth="1"/>
    <col min="267" max="267" width="7.7" style="294" customWidth="1"/>
    <col min="268" max="268" width="6.7" style="294" customWidth="1"/>
    <col min="269" max="269" width="5.5" style="294" customWidth="1"/>
    <col min="270" max="270" width="5" style="294" customWidth="1"/>
    <col min="271" max="271" width="6.7" style="294" customWidth="1"/>
    <col min="272" max="272" width="7" style="294" customWidth="1"/>
    <col min="273" max="273" width="5.2" style="294" customWidth="1"/>
    <col min="274" max="274" width="6.2" style="294" customWidth="1"/>
    <col min="275" max="275" width="6.5" style="294" customWidth="1"/>
    <col min="276" max="276" width="6.7" style="294" customWidth="1"/>
    <col min="277" max="277" width="6.5" style="294" customWidth="1"/>
    <col min="278" max="278" width="9" style="294"/>
    <col min="279" max="279" width="8.2" style="294" customWidth="1"/>
    <col min="280" max="280" width="9.7" style="294" customWidth="1"/>
    <col min="281" max="281" width="5.2" style="294" customWidth="1"/>
    <col min="282" max="282" width="9.2" style="294" customWidth="1"/>
    <col min="283" max="283" width="5.2" style="294" customWidth="1"/>
    <col min="284" max="284" width="9.2" style="294" customWidth="1"/>
    <col min="285" max="285" width="17.5" style="294" customWidth="1"/>
    <col min="286" max="517" width="9" style="294"/>
    <col min="518" max="518" width="5.2" style="294" customWidth="1"/>
    <col min="519" max="519" width="14.7" style="294" customWidth="1"/>
    <col min="520" max="520" width="6.5" style="294" customWidth="1"/>
    <col min="521" max="521" width="7" style="294" customWidth="1"/>
    <col min="522" max="522" width="7.2" style="294" customWidth="1"/>
    <col min="523" max="523" width="7.7" style="294" customWidth="1"/>
    <col min="524" max="524" width="6.7" style="294" customWidth="1"/>
    <col min="525" max="525" width="5.5" style="294" customWidth="1"/>
    <col min="526" max="526" width="5" style="294" customWidth="1"/>
    <col min="527" max="527" width="6.7" style="294" customWidth="1"/>
    <col min="528" max="528" width="7" style="294" customWidth="1"/>
    <col min="529" max="529" width="5.2" style="294" customWidth="1"/>
    <col min="530" max="530" width="6.2" style="294" customWidth="1"/>
    <col min="531" max="531" width="6.5" style="294" customWidth="1"/>
    <col min="532" max="532" width="6.7" style="294" customWidth="1"/>
    <col min="533" max="533" width="6.5" style="294" customWidth="1"/>
    <col min="534" max="534" width="9" style="294"/>
    <col min="535" max="535" width="8.2" style="294" customWidth="1"/>
    <col min="536" max="536" width="9.7" style="294" customWidth="1"/>
    <col min="537" max="537" width="5.2" style="294" customWidth="1"/>
    <col min="538" max="538" width="9.2" style="294" customWidth="1"/>
    <col min="539" max="539" width="5.2" style="294" customWidth="1"/>
    <col min="540" max="540" width="9.2" style="294" customWidth="1"/>
    <col min="541" max="541" width="17.5" style="294" customWidth="1"/>
    <col min="542" max="773" width="9" style="294"/>
    <col min="774" max="774" width="5.2" style="294" customWidth="1"/>
    <col min="775" max="775" width="14.7" style="294" customWidth="1"/>
    <col min="776" max="776" width="6.5" style="294" customWidth="1"/>
    <col min="777" max="777" width="7" style="294" customWidth="1"/>
    <col min="778" max="778" width="7.2" style="294" customWidth="1"/>
    <col min="779" max="779" width="7.7" style="294" customWidth="1"/>
    <col min="780" max="780" width="6.7" style="294" customWidth="1"/>
    <col min="781" max="781" width="5.5" style="294" customWidth="1"/>
    <col min="782" max="782" width="5" style="294" customWidth="1"/>
    <col min="783" max="783" width="6.7" style="294" customWidth="1"/>
    <col min="784" max="784" width="7" style="294" customWidth="1"/>
    <col min="785" max="785" width="5.2" style="294" customWidth="1"/>
    <col min="786" max="786" width="6.2" style="294" customWidth="1"/>
    <col min="787" max="787" width="6.5" style="294" customWidth="1"/>
    <col min="788" max="788" width="6.7" style="294" customWidth="1"/>
    <col min="789" max="789" width="6.5" style="294" customWidth="1"/>
    <col min="790" max="790" width="9" style="294"/>
    <col min="791" max="791" width="8.2" style="294" customWidth="1"/>
    <col min="792" max="792" width="9.7" style="294" customWidth="1"/>
    <col min="793" max="793" width="5.2" style="294" customWidth="1"/>
    <col min="794" max="794" width="9.2" style="294" customWidth="1"/>
    <col min="795" max="795" width="5.2" style="294" customWidth="1"/>
    <col min="796" max="796" width="9.2" style="294" customWidth="1"/>
    <col min="797" max="797" width="17.5" style="294" customWidth="1"/>
    <col min="798" max="1029" width="9" style="294"/>
    <col min="1030" max="1030" width="5.2" style="294" customWidth="1"/>
    <col min="1031" max="1031" width="14.7" style="294" customWidth="1"/>
    <col min="1032" max="1032" width="6.5" style="294" customWidth="1"/>
    <col min="1033" max="1033" width="7" style="294" customWidth="1"/>
    <col min="1034" max="1034" width="7.2" style="294" customWidth="1"/>
    <col min="1035" max="1035" width="7.7" style="294" customWidth="1"/>
    <col min="1036" max="1036" width="6.7" style="294" customWidth="1"/>
    <col min="1037" max="1037" width="5.5" style="294" customWidth="1"/>
    <col min="1038" max="1038" width="5" style="294" customWidth="1"/>
    <col min="1039" max="1039" width="6.7" style="294" customWidth="1"/>
    <col min="1040" max="1040" width="7" style="294" customWidth="1"/>
    <col min="1041" max="1041" width="5.2" style="294" customWidth="1"/>
    <col min="1042" max="1042" width="6.2" style="294" customWidth="1"/>
    <col min="1043" max="1043" width="6.5" style="294" customWidth="1"/>
    <col min="1044" max="1044" width="6.7" style="294" customWidth="1"/>
    <col min="1045" max="1045" width="6.5" style="294" customWidth="1"/>
    <col min="1046" max="1046" width="9" style="294"/>
    <col min="1047" max="1047" width="8.2" style="294" customWidth="1"/>
    <col min="1048" max="1048" width="9.7" style="294" customWidth="1"/>
    <col min="1049" max="1049" width="5.2" style="294" customWidth="1"/>
    <col min="1050" max="1050" width="9.2" style="294" customWidth="1"/>
    <col min="1051" max="1051" width="5.2" style="294" customWidth="1"/>
    <col min="1052" max="1052" width="9.2" style="294" customWidth="1"/>
    <col min="1053" max="1053" width="17.5" style="294" customWidth="1"/>
    <col min="1054" max="1285" width="9" style="294"/>
    <col min="1286" max="1286" width="5.2" style="294" customWidth="1"/>
    <col min="1287" max="1287" width="14.7" style="294" customWidth="1"/>
    <col min="1288" max="1288" width="6.5" style="294" customWidth="1"/>
    <col min="1289" max="1289" width="7" style="294" customWidth="1"/>
    <col min="1290" max="1290" width="7.2" style="294" customWidth="1"/>
    <col min="1291" max="1291" width="7.7" style="294" customWidth="1"/>
    <col min="1292" max="1292" width="6.7" style="294" customWidth="1"/>
    <col min="1293" max="1293" width="5.5" style="294" customWidth="1"/>
    <col min="1294" max="1294" width="5" style="294" customWidth="1"/>
    <col min="1295" max="1295" width="6.7" style="294" customWidth="1"/>
    <col min="1296" max="1296" width="7" style="294" customWidth="1"/>
    <col min="1297" max="1297" width="5.2" style="294" customWidth="1"/>
    <col min="1298" max="1298" width="6.2" style="294" customWidth="1"/>
    <col min="1299" max="1299" width="6.5" style="294" customWidth="1"/>
    <col min="1300" max="1300" width="6.7" style="294" customWidth="1"/>
    <col min="1301" max="1301" width="6.5" style="294" customWidth="1"/>
    <col min="1302" max="1302" width="9" style="294"/>
    <col min="1303" max="1303" width="8.2" style="294" customWidth="1"/>
    <col min="1304" max="1304" width="9.7" style="294" customWidth="1"/>
    <col min="1305" max="1305" width="5.2" style="294" customWidth="1"/>
    <col min="1306" max="1306" width="9.2" style="294" customWidth="1"/>
    <col min="1307" max="1307" width="5.2" style="294" customWidth="1"/>
    <col min="1308" max="1308" width="9.2" style="294" customWidth="1"/>
    <col min="1309" max="1309" width="17.5" style="294" customWidth="1"/>
    <col min="1310" max="1541" width="9" style="294"/>
    <col min="1542" max="1542" width="5.2" style="294" customWidth="1"/>
    <col min="1543" max="1543" width="14.7" style="294" customWidth="1"/>
    <col min="1544" max="1544" width="6.5" style="294" customWidth="1"/>
    <col min="1545" max="1545" width="7" style="294" customWidth="1"/>
    <col min="1546" max="1546" width="7.2" style="294" customWidth="1"/>
    <col min="1547" max="1547" width="7.7" style="294" customWidth="1"/>
    <col min="1548" max="1548" width="6.7" style="294" customWidth="1"/>
    <col min="1549" max="1549" width="5.5" style="294" customWidth="1"/>
    <col min="1550" max="1550" width="5" style="294" customWidth="1"/>
    <col min="1551" max="1551" width="6.7" style="294" customWidth="1"/>
    <col min="1552" max="1552" width="7" style="294" customWidth="1"/>
    <col min="1553" max="1553" width="5.2" style="294" customWidth="1"/>
    <col min="1554" max="1554" width="6.2" style="294" customWidth="1"/>
    <col min="1555" max="1555" width="6.5" style="294" customWidth="1"/>
    <col min="1556" max="1556" width="6.7" style="294" customWidth="1"/>
    <col min="1557" max="1557" width="6.5" style="294" customWidth="1"/>
    <col min="1558" max="1558" width="9" style="294"/>
    <col min="1559" max="1559" width="8.2" style="294" customWidth="1"/>
    <col min="1560" max="1560" width="9.7" style="294" customWidth="1"/>
    <col min="1561" max="1561" width="5.2" style="294" customWidth="1"/>
    <col min="1562" max="1562" width="9.2" style="294" customWidth="1"/>
    <col min="1563" max="1563" width="5.2" style="294" customWidth="1"/>
    <col min="1564" max="1564" width="9.2" style="294" customWidth="1"/>
    <col min="1565" max="1565" width="17.5" style="294" customWidth="1"/>
    <col min="1566" max="1797" width="9" style="294"/>
    <col min="1798" max="1798" width="5.2" style="294" customWidth="1"/>
    <col min="1799" max="1799" width="14.7" style="294" customWidth="1"/>
    <col min="1800" max="1800" width="6.5" style="294" customWidth="1"/>
    <col min="1801" max="1801" width="7" style="294" customWidth="1"/>
    <col min="1802" max="1802" width="7.2" style="294" customWidth="1"/>
    <col min="1803" max="1803" width="7.7" style="294" customWidth="1"/>
    <col min="1804" max="1804" width="6.7" style="294" customWidth="1"/>
    <col min="1805" max="1805" width="5.5" style="294" customWidth="1"/>
    <col min="1806" max="1806" width="5" style="294" customWidth="1"/>
    <col min="1807" max="1807" width="6.7" style="294" customWidth="1"/>
    <col min="1808" max="1808" width="7" style="294" customWidth="1"/>
    <col min="1809" max="1809" width="5.2" style="294" customWidth="1"/>
    <col min="1810" max="1810" width="6.2" style="294" customWidth="1"/>
    <col min="1811" max="1811" width="6.5" style="294" customWidth="1"/>
    <col min="1812" max="1812" width="6.7" style="294" customWidth="1"/>
    <col min="1813" max="1813" width="6.5" style="294" customWidth="1"/>
    <col min="1814" max="1814" width="9" style="294"/>
    <col min="1815" max="1815" width="8.2" style="294" customWidth="1"/>
    <col min="1816" max="1816" width="9.7" style="294" customWidth="1"/>
    <col min="1817" max="1817" width="5.2" style="294" customWidth="1"/>
    <col min="1818" max="1818" width="9.2" style="294" customWidth="1"/>
    <col min="1819" max="1819" width="5.2" style="294" customWidth="1"/>
    <col min="1820" max="1820" width="9.2" style="294" customWidth="1"/>
    <col min="1821" max="1821" width="17.5" style="294" customWidth="1"/>
    <col min="1822" max="2053" width="9" style="294"/>
    <col min="2054" max="2054" width="5.2" style="294" customWidth="1"/>
    <col min="2055" max="2055" width="14.7" style="294" customWidth="1"/>
    <col min="2056" max="2056" width="6.5" style="294" customWidth="1"/>
    <col min="2057" max="2057" width="7" style="294" customWidth="1"/>
    <col min="2058" max="2058" width="7.2" style="294" customWidth="1"/>
    <col min="2059" max="2059" width="7.7" style="294" customWidth="1"/>
    <col min="2060" max="2060" width="6.7" style="294" customWidth="1"/>
    <col min="2061" max="2061" width="5.5" style="294" customWidth="1"/>
    <col min="2062" max="2062" width="5" style="294" customWidth="1"/>
    <col min="2063" max="2063" width="6.7" style="294" customWidth="1"/>
    <col min="2064" max="2064" width="7" style="294" customWidth="1"/>
    <col min="2065" max="2065" width="5.2" style="294" customWidth="1"/>
    <col min="2066" max="2066" width="6.2" style="294" customWidth="1"/>
    <col min="2067" max="2067" width="6.5" style="294" customWidth="1"/>
    <col min="2068" max="2068" width="6.7" style="294" customWidth="1"/>
    <col min="2069" max="2069" width="6.5" style="294" customWidth="1"/>
    <col min="2070" max="2070" width="9" style="294"/>
    <col min="2071" max="2071" width="8.2" style="294" customWidth="1"/>
    <col min="2072" max="2072" width="9.7" style="294" customWidth="1"/>
    <col min="2073" max="2073" width="5.2" style="294" customWidth="1"/>
    <col min="2074" max="2074" width="9.2" style="294" customWidth="1"/>
    <col min="2075" max="2075" width="5.2" style="294" customWidth="1"/>
    <col min="2076" max="2076" width="9.2" style="294" customWidth="1"/>
    <col min="2077" max="2077" width="17.5" style="294" customWidth="1"/>
    <col min="2078" max="2309" width="9" style="294"/>
    <col min="2310" max="2310" width="5.2" style="294" customWidth="1"/>
    <col min="2311" max="2311" width="14.7" style="294" customWidth="1"/>
    <col min="2312" max="2312" width="6.5" style="294" customWidth="1"/>
    <col min="2313" max="2313" width="7" style="294" customWidth="1"/>
    <col min="2314" max="2314" width="7.2" style="294" customWidth="1"/>
    <col min="2315" max="2315" width="7.7" style="294" customWidth="1"/>
    <col min="2316" max="2316" width="6.7" style="294" customWidth="1"/>
    <col min="2317" max="2317" width="5.5" style="294" customWidth="1"/>
    <col min="2318" max="2318" width="5" style="294" customWidth="1"/>
    <col min="2319" max="2319" width="6.7" style="294" customWidth="1"/>
    <col min="2320" max="2320" width="7" style="294" customWidth="1"/>
    <col min="2321" max="2321" width="5.2" style="294" customWidth="1"/>
    <col min="2322" max="2322" width="6.2" style="294" customWidth="1"/>
    <col min="2323" max="2323" width="6.5" style="294" customWidth="1"/>
    <col min="2324" max="2324" width="6.7" style="294" customWidth="1"/>
    <col min="2325" max="2325" width="6.5" style="294" customWidth="1"/>
    <col min="2326" max="2326" width="9" style="294"/>
    <col min="2327" max="2327" width="8.2" style="294" customWidth="1"/>
    <col min="2328" max="2328" width="9.7" style="294" customWidth="1"/>
    <col min="2329" max="2329" width="5.2" style="294" customWidth="1"/>
    <col min="2330" max="2330" width="9.2" style="294" customWidth="1"/>
    <col min="2331" max="2331" width="5.2" style="294" customWidth="1"/>
    <col min="2332" max="2332" width="9.2" style="294" customWidth="1"/>
    <col min="2333" max="2333" width="17.5" style="294" customWidth="1"/>
    <col min="2334" max="2565" width="9" style="294"/>
    <col min="2566" max="2566" width="5.2" style="294" customWidth="1"/>
    <col min="2567" max="2567" width="14.7" style="294" customWidth="1"/>
    <col min="2568" max="2568" width="6.5" style="294" customWidth="1"/>
    <col min="2569" max="2569" width="7" style="294" customWidth="1"/>
    <col min="2570" max="2570" width="7.2" style="294" customWidth="1"/>
    <col min="2571" max="2571" width="7.7" style="294" customWidth="1"/>
    <col min="2572" max="2572" width="6.7" style="294" customWidth="1"/>
    <col min="2573" max="2573" width="5.5" style="294" customWidth="1"/>
    <col min="2574" max="2574" width="5" style="294" customWidth="1"/>
    <col min="2575" max="2575" width="6.7" style="294" customWidth="1"/>
    <col min="2576" max="2576" width="7" style="294" customWidth="1"/>
    <col min="2577" max="2577" width="5.2" style="294" customWidth="1"/>
    <col min="2578" max="2578" width="6.2" style="294" customWidth="1"/>
    <col min="2579" max="2579" width="6.5" style="294" customWidth="1"/>
    <col min="2580" max="2580" width="6.7" style="294" customWidth="1"/>
    <col min="2581" max="2581" width="6.5" style="294" customWidth="1"/>
    <col min="2582" max="2582" width="9" style="294"/>
    <col min="2583" max="2583" width="8.2" style="294" customWidth="1"/>
    <col min="2584" max="2584" width="9.7" style="294" customWidth="1"/>
    <col min="2585" max="2585" width="5.2" style="294" customWidth="1"/>
    <col min="2586" max="2586" width="9.2" style="294" customWidth="1"/>
    <col min="2587" max="2587" width="5.2" style="294" customWidth="1"/>
    <col min="2588" max="2588" width="9.2" style="294" customWidth="1"/>
    <col min="2589" max="2589" width="17.5" style="294" customWidth="1"/>
    <col min="2590" max="2821" width="9" style="294"/>
    <col min="2822" max="2822" width="5.2" style="294" customWidth="1"/>
    <col min="2823" max="2823" width="14.7" style="294" customWidth="1"/>
    <col min="2824" max="2824" width="6.5" style="294" customWidth="1"/>
    <col min="2825" max="2825" width="7" style="294" customWidth="1"/>
    <col min="2826" max="2826" width="7.2" style="294" customWidth="1"/>
    <col min="2827" max="2827" width="7.7" style="294" customWidth="1"/>
    <col min="2828" max="2828" width="6.7" style="294" customWidth="1"/>
    <col min="2829" max="2829" width="5.5" style="294" customWidth="1"/>
    <col min="2830" max="2830" width="5" style="294" customWidth="1"/>
    <col min="2831" max="2831" width="6.7" style="294" customWidth="1"/>
    <col min="2832" max="2832" width="7" style="294" customWidth="1"/>
    <col min="2833" max="2833" width="5.2" style="294" customWidth="1"/>
    <col min="2834" max="2834" width="6.2" style="294" customWidth="1"/>
    <col min="2835" max="2835" width="6.5" style="294" customWidth="1"/>
    <col min="2836" max="2836" width="6.7" style="294" customWidth="1"/>
    <col min="2837" max="2837" width="6.5" style="294" customWidth="1"/>
    <col min="2838" max="2838" width="9" style="294"/>
    <col min="2839" max="2839" width="8.2" style="294" customWidth="1"/>
    <col min="2840" max="2840" width="9.7" style="294" customWidth="1"/>
    <col min="2841" max="2841" width="5.2" style="294" customWidth="1"/>
    <col min="2842" max="2842" width="9.2" style="294" customWidth="1"/>
    <col min="2843" max="2843" width="5.2" style="294" customWidth="1"/>
    <col min="2844" max="2844" width="9.2" style="294" customWidth="1"/>
    <col min="2845" max="2845" width="17.5" style="294" customWidth="1"/>
    <col min="2846" max="3077" width="9" style="294"/>
    <col min="3078" max="3078" width="5.2" style="294" customWidth="1"/>
    <col min="3079" max="3079" width="14.7" style="294" customWidth="1"/>
    <col min="3080" max="3080" width="6.5" style="294" customWidth="1"/>
    <col min="3081" max="3081" width="7" style="294" customWidth="1"/>
    <col min="3082" max="3082" width="7.2" style="294" customWidth="1"/>
    <col min="3083" max="3083" width="7.7" style="294" customWidth="1"/>
    <col min="3084" max="3084" width="6.7" style="294" customWidth="1"/>
    <col min="3085" max="3085" width="5.5" style="294" customWidth="1"/>
    <col min="3086" max="3086" width="5" style="294" customWidth="1"/>
    <col min="3087" max="3087" width="6.7" style="294" customWidth="1"/>
    <col min="3088" max="3088" width="7" style="294" customWidth="1"/>
    <col min="3089" max="3089" width="5.2" style="294" customWidth="1"/>
    <col min="3090" max="3090" width="6.2" style="294" customWidth="1"/>
    <col min="3091" max="3091" width="6.5" style="294" customWidth="1"/>
    <col min="3092" max="3092" width="6.7" style="294" customWidth="1"/>
    <col min="3093" max="3093" width="6.5" style="294" customWidth="1"/>
    <col min="3094" max="3094" width="9" style="294"/>
    <col min="3095" max="3095" width="8.2" style="294" customWidth="1"/>
    <col min="3096" max="3096" width="9.7" style="294" customWidth="1"/>
    <col min="3097" max="3097" width="5.2" style="294" customWidth="1"/>
    <col min="3098" max="3098" width="9.2" style="294" customWidth="1"/>
    <col min="3099" max="3099" width="5.2" style="294" customWidth="1"/>
    <col min="3100" max="3100" width="9.2" style="294" customWidth="1"/>
    <col min="3101" max="3101" width="17.5" style="294" customWidth="1"/>
    <col min="3102" max="3333" width="9" style="294"/>
    <col min="3334" max="3334" width="5.2" style="294" customWidth="1"/>
    <col min="3335" max="3335" width="14.7" style="294" customWidth="1"/>
    <col min="3336" max="3336" width="6.5" style="294" customWidth="1"/>
    <col min="3337" max="3337" width="7" style="294" customWidth="1"/>
    <col min="3338" max="3338" width="7.2" style="294" customWidth="1"/>
    <col min="3339" max="3339" width="7.7" style="294" customWidth="1"/>
    <col min="3340" max="3340" width="6.7" style="294" customWidth="1"/>
    <col min="3341" max="3341" width="5.5" style="294" customWidth="1"/>
    <col min="3342" max="3342" width="5" style="294" customWidth="1"/>
    <col min="3343" max="3343" width="6.7" style="294" customWidth="1"/>
    <col min="3344" max="3344" width="7" style="294" customWidth="1"/>
    <col min="3345" max="3345" width="5.2" style="294" customWidth="1"/>
    <col min="3346" max="3346" width="6.2" style="294" customWidth="1"/>
    <col min="3347" max="3347" width="6.5" style="294" customWidth="1"/>
    <col min="3348" max="3348" width="6.7" style="294" customWidth="1"/>
    <col min="3349" max="3349" width="6.5" style="294" customWidth="1"/>
    <col min="3350" max="3350" width="9" style="294"/>
    <col min="3351" max="3351" width="8.2" style="294" customWidth="1"/>
    <col min="3352" max="3352" width="9.7" style="294" customWidth="1"/>
    <col min="3353" max="3353" width="5.2" style="294" customWidth="1"/>
    <col min="3354" max="3354" width="9.2" style="294" customWidth="1"/>
    <col min="3355" max="3355" width="5.2" style="294" customWidth="1"/>
    <col min="3356" max="3356" width="9.2" style="294" customWidth="1"/>
    <col min="3357" max="3357" width="17.5" style="294" customWidth="1"/>
    <col min="3358" max="3589" width="9" style="294"/>
    <col min="3590" max="3590" width="5.2" style="294" customWidth="1"/>
    <col min="3591" max="3591" width="14.7" style="294" customWidth="1"/>
    <col min="3592" max="3592" width="6.5" style="294" customWidth="1"/>
    <col min="3593" max="3593" width="7" style="294" customWidth="1"/>
    <col min="3594" max="3594" width="7.2" style="294" customWidth="1"/>
    <col min="3595" max="3595" width="7.7" style="294" customWidth="1"/>
    <col min="3596" max="3596" width="6.7" style="294" customWidth="1"/>
    <col min="3597" max="3597" width="5.5" style="294" customWidth="1"/>
    <col min="3598" max="3598" width="5" style="294" customWidth="1"/>
    <col min="3599" max="3599" width="6.7" style="294" customWidth="1"/>
    <col min="3600" max="3600" width="7" style="294" customWidth="1"/>
    <col min="3601" max="3601" width="5.2" style="294" customWidth="1"/>
    <col min="3602" max="3602" width="6.2" style="294" customWidth="1"/>
    <col min="3603" max="3603" width="6.5" style="294" customWidth="1"/>
    <col min="3604" max="3604" width="6.7" style="294" customWidth="1"/>
    <col min="3605" max="3605" width="6.5" style="294" customWidth="1"/>
    <col min="3606" max="3606" width="9" style="294"/>
    <col min="3607" max="3607" width="8.2" style="294" customWidth="1"/>
    <col min="3608" max="3608" width="9.7" style="294" customWidth="1"/>
    <col min="3609" max="3609" width="5.2" style="294" customWidth="1"/>
    <col min="3610" max="3610" width="9.2" style="294" customWidth="1"/>
    <col min="3611" max="3611" width="5.2" style="294" customWidth="1"/>
    <col min="3612" max="3612" width="9.2" style="294" customWidth="1"/>
    <col min="3613" max="3613" width="17.5" style="294" customWidth="1"/>
    <col min="3614" max="3845" width="9" style="294"/>
    <col min="3846" max="3846" width="5.2" style="294" customWidth="1"/>
    <col min="3847" max="3847" width="14.7" style="294" customWidth="1"/>
    <col min="3848" max="3848" width="6.5" style="294" customWidth="1"/>
    <col min="3849" max="3849" width="7" style="294" customWidth="1"/>
    <col min="3850" max="3850" width="7.2" style="294" customWidth="1"/>
    <col min="3851" max="3851" width="7.7" style="294" customWidth="1"/>
    <col min="3852" max="3852" width="6.7" style="294" customWidth="1"/>
    <col min="3853" max="3853" width="5.5" style="294" customWidth="1"/>
    <col min="3854" max="3854" width="5" style="294" customWidth="1"/>
    <col min="3855" max="3855" width="6.7" style="294" customWidth="1"/>
    <col min="3856" max="3856" width="7" style="294" customWidth="1"/>
    <col min="3857" max="3857" width="5.2" style="294" customWidth="1"/>
    <col min="3858" max="3858" width="6.2" style="294" customWidth="1"/>
    <col min="3859" max="3859" width="6.5" style="294" customWidth="1"/>
    <col min="3860" max="3860" width="6.7" style="294" customWidth="1"/>
    <col min="3861" max="3861" width="6.5" style="294" customWidth="1"/>
    <col min="3862" max="3862" width="9" style="294"/>
    <col min="3863" max="3863" width="8.2" style="294" customWidth="1"/>
    <col min="3864" max="3864" width="9.7" style="294" customWidth="1"/>
    <col min="3865" max="3865" width="5.2" style="294" customWidth="1"/>
    <col min="3866" max="3866" width="9.2" style="294" customWidth="1"/>
    <col min="3867" max="3867" width="5.2" style="294" customWidth="1"/>
    <col min="3868" max="3868" width="9.2" style="294" customWidth="1"/>
    <col min="3869" max="3869" width="17.5" style="294" customWidth="1"/>
    <col min="3870" max="4101" width="9" style="294"/>
    <col min="4102" max="4102" width="5.2" style="294" customWidth="1"/>
    <col min="4103" max="4103" width="14.7" style="294" customWidth="1"/>
    <col min="4104" max="4104" width="6.5" style="294" customWidth="1"/>
    <col min="4105" max="4105" width="7" style="294" customWidth="1"/>
    <col min="4106" max="4106" width="7.2" style="294" customWidth="1"/>
    <col min="4107" max="4107" width="7.7" style="294" customWidth="1"/>
    <col min="4108" max="4108" width="6.7" style="294" customWidth="1"/>
    <col min="4109" max="4109" width="5.5" style="294" customWidth="1"/>
    <col min="4110" max="4110" width="5" style="294" customWidth="1"/>
    <col min="4111" max="4111" width="6.7" style="294" customWidth="1"/>
    <col min="4112" max="4112" width="7" style="294" customWidth="1"/>
    <col min="4113" max="4113" width="5.2" style="294" customWidth="1"/>
    <col min="4114" max="4114" width="6.2" style="294" customWidth="1"/>
    <col min="4115" max="4115" width="6.5" style="294" customWidth="1"/>
    <col min="4116" max="4116" width="6.7" style="294" customWidth="1"/>
    <col min="4117" max="4117" width="6.5" style="294" customWidth="1"/>
    <col min="4118" max="4118" width="9" style="294"/>
    <col min="4119" max="4119" width="8.2" style="294" customWidth="1"/>
    <col min="4120" max="4120" width="9.7" style="294" customWidth="1"/>
    <col min="4121" max="4121" width="5.2" style="294" customWidth="1"/>
    <col min="4122" max="4122" width="9.2" style="294" customWidth="1"/>
    <col min="4123" max="4123" width="5.2" style="294" customWidth="1"/>
    <col min="4124" max="4124" width="9.2" style="294" customWidth="1"/>
    <col min="4125" max="4125" width="17.5" style="294" customWidth="1"/>
    <col min="4126" max="4357" width="9" style="294"/>
    <col min="4358" max="4358" width="5.2" style="294" customWidth="1"/>
    <col min="4359" max="4359" width="14.7" style="294" customWidth="1"/>
    <col min="4360" max="4360" width="6.5" style="294" customWidth="1"/>
    <col min="4361" max="4361" width="7" style="294" customWidth="1"/>
    <col min="4362" max="4362" width="7.2" style="294" customWidth="1"/>
    <col min="4363" max="4363" width="7.7" style="294" customWidth="1"/>
    <col min="4364" max="4364" width="6.7" style="294" customWidth="1"/>
    <col min="4365" max="4365" width="5.5" style="294" customWidth="1"/>
    <col min="4366" max="4366" width="5" style="294" customWidth="1"/>
    <col min="4367" max="4367" width="6.7" style="294" customWidth="1"/>
    <col min="4368" max="4368" width="7" style="294" customWidth="1"/>
    <col min="4369" max="4369" width="5.2" style="294" customWidth="1"/>
    <col min="4370" max="4370" width="6.2" style="294" customWidth="1"/>
    <col min="4371" max="4371" width="6.5" style="294" customWidth="1"/>
    <col min="4372" max="4372" width="6.7" style="294" customWidth="1"/>
    <col min="4373" max="4373" width="6.5" style="294" customWidth="1"/>
    <col min="4374" max="4374" width="9" style="294"/>
    <col min="4375" max="4375" width="8.2" style="294" customWidth="1"/>
    <col min="4376" max="4376" width="9.7" style="294" customWidth="1"/>
    <col min="4377" max="4377" width="5.2" style="294" customWidth="1"/>
    <col min="4378" max="4378" width="9.2" style="294" customWidth="1"/>
    <col min="4379" max="4379" width="5.2" style="294" customWidth="1"/>
    <col min="4380" max="4380" width="9.2" style="294" customWidth="1"/>
    <col min="4381" max="4381" width="17.5" style="294" customWidth="1"/>
    <col min="4382" max="4613" width="9" style="294"/>
    <col min="4614" max="4614" width="5.2" style="294" customWidth="1"/>
    <col min="4615" max="4615" width="14.7" style="294" customWidth="1"/>
    <col min="4616" max="4616" width="6.5" style="294" customWidth="1"/>
    <col min="4617" max="4617" width="7" style="294" customWidth="1"/>
    <col min="4618" max="4618" width="7.2" style="294" customWidth="1"/>
    <col min="4619" max="4619" width="7.7" style="294" customWidth="1"/>
    <col min="4620" max="4620" width="6.7" style="294" customWidth="1"/>
    <col min="4621" max="4621" width="5.5" style="294" customWidth="1"/>
    <col min="4622" max="4622" width="5" style="294" customWidth="1"/>
    <col min="4623" max="4623" width="6.7" style="294" customWidth="1"/>
    <col min="4624" max="4624" width="7" style="294" customWidth="1"/>
    <col min="4625" max="4625" width="5.2" style="294" customWidth="1"/>
    <col min="4626" max="4626" width="6.2" style="294" customWidth="1"/>
    <col min="4627" max="4627" width="6.5" style="294" customWidth="1"/>
    <col min="4628" max="4628" width="6.7" style="294" customWidth="1"/>
    <col min="4629" max="4629" width="6.5" style="294" customWidth="1"/>
    <col min="4630" max="4630" width="9" style="294"/>
    <col min="4631" max="4631" width="8.2" style="294" customWidth="1"/>
    <col min="4632" max="4632" width="9.7" style="294" customWidth="1"/>
    <col min="4633" max="4633" width="5.2" style="294" customWidth="1"/>
    <col min="4634" max="4634" width="9.2" style="294" customWidth="1"/>
    <col min="4635" max="4635" width="5.2" style="294" customWidth="1"/>
    <col min="4636" max="4636" width="9.2" style="294" customWidth="1"/>
    <col min="4637" max="4637" width="17.5" style="294" customWidth="1"/>
    <col min="4638" max="4869" width="9" style="294"/>
    <col min="4870" max="4870" width="5.2" style="294" customWidth="1"/>
    <col min="4871" max="4871" width="14.7" style="294" customWidth="1"/>
    <col min="4872" max="4872" width="6.5" style="294" customWidth="1"/>
    <col min="4873" max="4873" width="7" style="294" customWidth="1"/>
    <col min="4874" max="4874" width="7.2" style="294" customWidth="1"/>
    <col min="4875" max="4875" width="7.7" style="294" customWidth="1"/>
    <col min="4876" max="4876" width="6.7" style="294" customWidth="1"/>
    <col min="4877" max="4877" width="5.5" style="294" customWidth="1"/>
    <col min="4878" max="4878" width="5" style="294" customWidth="1"/>
    <col min="4879" max="4879" width="6.7" style="294" customWidth="1"/>
    <col min="4880" max="4880" width="7" style="294" customWidth="1"/>
    <col min="4881" max="4881" width="5.2" style="294" customWidth="1"/>
    <col min="4882" max="4882" width="6.2" style="294" customWidth="1"/>
    <col min="4883" max="4883" width="6.5" style="294" customWidth="1"/>
    <col min="4884" max="4884" width="6.7" style="294" customWidth="1"/>
    <col min="4885" max="4885" width="6.5" style="294" customWidth="1"/>
    <col min="4886" max="4886" width="9" style="294"/>
    <col min="4887" max="4887" width="8.2" style="294" customWidth="1"/>
    <col min="4888" max="4888" width="9.7" style="294" customWidth="1"/>
    <col min="4889" max="4889" width="5.2" style="294" customWidth="1"/>
    <col min="4890" max="4890" width="9.2" style="294" customWidth="1"/>
    <col min="4891" max="4891" width="5.2" style="294" customWidth="1"/>
    <col min="4892" max="4892" width="9.2" style="294" customWidth="1"/>
    <col min="4893" max="4893" width="17.5" style="294" customWidth="1"/>
    <col min="4894" max="5125" width="9" style="294"/>
    <col min="5126" max="5126" width="5.2" style="294" customWidth="1"/>
    <col min="5127" max="5127" width="14.7" style="294" customWidth="1"/>
    <col min="5128" max="5128" width="6.5" style="294" customWidth="1"/>
    <col min="5129" max="5129" width="7" style="294" customWidth="1"/>
    <col min="5130" max="5130" width="7.2" style="294" customWidth="1"/>
    <col min="5131" max="5131" width="7.7" style="294" customWidth="1"/>
    <col min="5132" max="5132" width="6.7" style="294" customWidth="1"/>
    <col min="5133" max="5133" width="5.5" style="294" customWidth="1"/>
    <col min="5134" max="5134" width="5" style="294" customWidth="1"/>
    <col min="5135" max="5135" width="6.7" style="294" customWidth="1"/>
    <col min="5136" max="5136" width="7" style="294" customWidth="1"/>
    <col min="5137" max="5137" width="5.2" style="294" customWidth="1"/>
    <col min="5138" max="5138" width="6.2" style="294" customWidth="1"/>
    <col min="5139" max="5139" width="6.5" style="294" customWidth="1"/>
    <col min="5140" max="5140" width="6.7" style="294" customWidth="1"/>
    <col min="5141" max="5141" width="6.5" style="294" customWidth="1"/>
    <col min="5142" max="5142" width="9" style="294"/>
    <col min="5143" max="5143" width="8.2" style="294" customWidth="1"/>
    <col min="5144" max="5144" width="9.7" style="294" customWidth="1"/>
    <col min="5145" max="5145" width="5.2" style="294" customWidth="1"/>
    <col min="5146" max="5146" width="9.2" style="294" customWidth="1"/>
    <col min="5147" max="5147" width="5.2" style="294" customWidth="1"/>
    <col min="5148" max="5148" width="9.2" style="294" customWidth="1"/>
    <col min="5149" max="5149" width="17.5" style="294" customWidth="1"/>
    <col min="5150" max="5381" width="9" style="294"/>
    <col min="5382" max="5382" width="5.2" style="294" customWidth="1"/>
    <col min="5383" max="5383" width="14.7" style="294" customWidth="1"/>
    <col min="5384" max="5384" width="6.5" style="294" customWidth="1"/>
    <col min="5385" max="5385" width="7" style="294" customWidth="1"/>
    <col min="5386" max="5386" width="7.2" style="294" customWidth="1"/>
    <col min="5387" max="5387" width="7.7" style="294" customWidth="1"/>
    <col min="5388" max="5388" width="6.7" style="294" customWidth="1"/>
    <col min="5389" max="5389" width="5.5" style="294" customWidth="1"/>
    <col min="5390" max="5390" width="5" style="294" customWidth="1"/>
    <col min="5391" max="5391" width="6.7" style="294" customWidth="1"/>
    <col min="5392" max="5392" width="7" style="294" customWidth="1"/>
    <col min="5393" max="5393" width="5.2" style="294" customWidth="1"/>
    <col min="5394" max="5394" width="6.2" style="294" customWidth="1"/>
    <col min="5395" max="5395" width="6.5" style="294" customWidth="1"/>
    <col min="5396" max="5396" width="6.7" style="294" customWidth="1"/>
    <col min="5397" max="5397" width="6.5" style="294" customWidth="1"/>
    <col min="5398" max="5398" width="9" style="294"/>
    <col min="5399" max="5399" width="8.2" style="294" customWidth="1"/>
    <col min="5400" max="5400" width="9.7" style="294" customWidth="1"/>
    <col min="5401" max="5401" width="5.2" style="294" customWidth="1"/>
    <col min="5402" max="5402" width="9.2" style="294" customWidth="1"/>
    <col min="5403" max="5403" width="5.2" style="294" customWidth="1"/>
    <col min="5404" max="5404" width="9.2" style="294" customWidth="1"/>
    <col min="5405" max="5405" width="17.5" style="294" customWidth="1"/>
    <col min="5406" max="5637" width="9" style="294"/>
    <col min="5638" max="5638" width="5.2" style="294" customWidth="1"/>
    <col min="5639" max="5639" width="14.7" style="294" customWidth="1"/>
    <col min="5640" max="5640" width="6.5" style="294" customWidth="1"/>
    <col min="5641" max="5641" width="7" style="294" customWidth="1"/>
    <col min="5642" max="5642" width="7.2" style="294" customWidth="1"/>
    <col min="5643" max="5643" width="7.7" style="294" customWidth="1"/>
    <col min="5644" max="5644" width="6.7" style="294" customWidth="1"/>
    <col min="5645" max="5645" width="5.5" style="294" customWidth="1"/>
    <col min="5646" max="5646" width="5" style="294" customWidth="1"/>
    <col min="5647" max="5647" width="6.7" style="294" customWidth="1"/>
    <col min="5648" max="5648" width="7" style="294" customWidth="1"/>
    <col min="5649" max="5649" width="5.2" style="294" customWidth="1"/>
    <col min="5650" max="5650" width="6.2" style="294" customWidth="1"/>
    <col min="5651" max="5651" width="6.5" style="294" customWidth="1"/>
    <col min="5652" max="5652" width="6.7" style="294" customWidth="1"/>
    <col min="5653" max="5653" width="6.5" style="294" customWidth="1"/>
    <col min="5654" max="5654" width="9" style="294"/>
    <col min="5655" max="5655" width="8.2" style="294" customWidth="1"/>
    <col min="5656" max="5656" width="9.7" style="294" customWidth="1"/>
    <col min="5657" max="5657" width="5.2" style="294" customWidth="1"/>
    <col min="5658" max="5658" width="9.2" style="294" customWidth="1"/>
    <col min="5659" max="5659" width="5.2" style="294" customWidth="1"/>
    <col min="5660" max="5660" width="9.2" style="294" customWidth="1"/>
    <col min="5661" max="5661" width="17.5" style="294" customWidth="1"/>
    <col min="5662" max="5893" width="9" style="294"/>
    <col min="5894" max="5894" width="5.2" style="294" customWidth="1"/>
    <col min="5895" max="5895" width="14.7" style="294" customWidth="1"/>
    <col min="5896" max="5896" width="6.5" style="294" customWidth="1"/>
    <col min="5897" max="5897" width="7" style="294" customWidth="1"/>
    <col min="5898" max="5898" width="7.2" style="294" customWidth="1"/>
    <col min="5899" max="5899" width="7.7" style="294" customWidth="1"/>
    <col min="5900" max="5900" width="6.7" style="294" customWidth="1"/>
    <col min="5901" max="5901" width="5.5" style="294" customWidth="1"/>
    <col min="5902" max="5902" width="5" style="294" customWidth="1"/>
    <col min="5903" max="5903" width="6.7" style="294" customWidth="1"/>
    <col min="5904" max="5904" width="7" style="294" customWidth="1"/>
    <col min="5905" max="5905" width="5.2" style="294" customWidth="1"/>
    <col min="5906" max="5906" width="6.2" style="294" customWidth="1"/>
    <col min="5907" max="5907" width="6.5" style="294" customWidth="1"/>
    <col min="5908" max="5908" width="6.7" style="294" customWidth="1"/>
    <col min="5909" max="5909" width="6.5" style="294" customWidth="1"/>
    <col min="5910" max="5910" width="9" style="294"/>
    <col min="5911" max="5911" width="8.2" style="294" customWidth="1"/>
    <col min="5912" max="5912" width="9.7" style="294" customWidth="1"/>
    <col min="5913" max="5913" width="5.2" style="294" customWidth="1"/>
    <col min="5914" max="5914" width="9.2" style="294" customWidth="1"/>
    <col min="5915" max="5915" width="5.2" style="294" customWidth="1"/>
    <col min="5916" max="5916" width="9.2" style="294" customWidth="1"/>
    <col min="5917" max="5917" width="17.5" style="294" customWidth="1"/>
    <col min="5918" max="6149" width="9" style="294"/>
    <col min="6150" max="6150" width="5.2" style="294" customWidth="1"/>
    <col min="6151" max="6151" width="14.7" style="294" customWidth="1"/>
    <col min="6152" max="6152" width="6.5" style="294" customWidth="1"/>
    <col min="6153" max="6153" width="7" style="294" customWidth="1"/>
    <col min="6154" max="6154" width="7.2" style="294" customWidth="1"/>
    <col min="6155" max="6155" width="7.7" style="294" customWidth="1"/>
    <col min="6156" max="6156" width="6.7" style="294" customWidth="1"/>
    <col min="6157" max="6157" width="5.5" style="294" customWidth="1"/>
    <col min="6158" max="6158" width="5" style="294" customWidth="1"/>
    <col min="6159" max="6159" width="6.7" style="294" customWidth="1"/>
    <col min="6160" max="6160" width="7" style="294" customWidth="1"/>
    <col min="6161" max="6161" width="5.2" style="294" customWidth="1"/>
    <col min="6162" max="6162" width="6.2" style="294" customWidth="1"/>
    <col min="6163" max="6163" width="6.5" style="294" customWidth="1"/>
    <col min="6164" max="6164" width="6.7" style="294" customWidth="1"/>
    <col min="6165" max="6165" width="6.5" style="294" customWidth="1"/>
    <col min="6166" max="6166" width="9" style="294"/>
    <col min="6167" max="6167" width="8.2" style="294" customWidth="1"/>
    <col min="6168" max="6168" width="9.7" style="294" customWidth="1"/>
    <col min="6169" max="6169" width="5.2" style="294" customWidth="1"/>
    <col min="6170" max="6170" width="9.2" style="294" customWidth="1"/>
    <col min="6171" max="6171" width="5.2" style="294" customWidth="1"/>
    <col min="6172" max="6172" width="9.2" style="294" customWidth="1"/>
    <col min="6173" max="6173" width="17.5" style="294" customWidth="1"/>
    <col min="6174" max="6405" width="9" style="294"/>
    <col min="6406" max="6406" width="5.2" style="294" customWidth="1"/>
    <col min="6407" max="6407" width="14.7" style="294" customWidth="1"/>
    <col min="6408" max="6408" width="6.5" style="294" customWidth="1"/>
    <col min="6409" max="6409" width="7" style="294" customWidth="1"/>
    <col min="6410" max="6410" width="7.2" style="294" customWidth="1"/>
    <col min="6411" max="6411" width="7.7" style="294" customWidth="1"/>
    <col min="6412" max="6412" width="6.7" style="294" customWidth="1"/>
    <col min="6413" max="6413" width="5.5" style="294" customWidth="1"/>
    <col min="6414" max="6414" width="5" style="294" customWidth="1"/>
    <col min="6415" max="6415" width="6.7" style="294" customWidth="1"/>
    <col min="6416" max="6416" width="7" style="294" customWidth="1"/>
    <col min="6417" max="6417" width="5.2" style="294" customWidth="1"/>
    <col min="6418" max="6418" width="6.2" style="294" customWidth="1"/>
    <col min="6419" max="6419" width="6.5" style="294" customWidth="1"/>
    <col min="6420" max="6420" width="6.7" style="294" customWidth="1"/>
    <col min="6421" max="6421" width="6.5" style="294" customWidth="1"/>
    <col min="6422" max="6422" width="9" style="294"/>
    <col min="6423" max="6423" width="8.2" style="294" customWidth="1"/>
    <col min="6424" max="6424" width="9.7" style="294" customWidth="1"/>
    <col min="6425" max="6425" width="5.2" style="294" customWidth="1"/>
    <col min="6426" max="6426" width="9.2" style="294" customWidth="1"/>
    <col min="6427" max="6427" width="5.2" style="294" customWidth="1"/>
    <col min="6428" max="6428" width="9.2" style="294" customWidth="1"/>
    <col min="6429" max="6429" width="17.5" style="294" customWidth="1"/>
    <col min="6430" max="6661" width="9" style="294"/>
    <col min="6662" max="6662" width="5.2" style="294" customWidth="1"/>
    <col min="6663" max="6663" width="14.7" style="294" customWidth="1"/>
    <col min="6664" max="6664" width="6.5" style="294" customWidth="1"/>
    <col min="6665" max="6665" width="7" style="294" customWidth="1"/>
    <col min="6666" max="6666" width="7.2" style="294" customWidth="1"/>
    <col min="6667" max="6667" width="7.7" style="294" customWidth="1"/>
    <col min="6668" max="6668" width="6.7" style="294" customWidth="1"/>
    <col min="6669" max="6669" width="5.5" style="294" customWidth="1"/>
    <col min="6670" max="6670" width="5" style="294" customWidth="1"/>
    <col min="6671" max="6671" width="6.7" style="294" customWidth="1"/>
    <col min="6672" max="6672" width="7" style="294" customWidth="1"/>
    <col min="6673" max="6673" width="5.2" style="294" customWidth="1"/>
    <col min="6674" max="6674" width="6.2" style="294" customWidth="1"/>
    <col min="6675" max="6675" width="6.5" style="294" customWidth="1"/>
    <col min="6676" max="6676" width="6.7" style="294" customWidth="1"/>
    <col min="6677" max="6677" width="6.5" style="294" customWidth="1"/>
    <col min="6678" max="6678" width="9" style="294"/>
    <col min="6679" max="6679" width="8.2" style="294" customWidth="1"/>
    <col min="6680" max="6680" width="9.7" style="294" customWidth="1"/>
    <col min="6681" max="6681" width="5.2" style="294" customWidth="1"/>
    <col min="6682" max="6682" width="9.2" style="294" customWidth="1"/>
    <col min="6683" max="6683" width="5.2" style="294" customWidth="1"/>
    <col min="6684" max="6684" width="9.2" style="294" customWidth="1"/>
    <col min="6685" max="6685" width="17.5" style="294" customWidth="1"/>
    <col min="6686" max="6917" width="9" style="294"/>
    <col min="6918" max="6918" width="5.2" style="294" customWidth="1"/>
    <col min="6919" max="6919" width="14.7" style="294" customWidth="1"/>
    <col min="6920" max="6920" width="6.5" style="294" customWidth="1"/>
    <col min="6921" max="6921" width="7" style="294" customWidth="1"/>
    <col min="6922" max="6922" width="7.2" style="294" customWidth="1"/>
    <col min="6923" max="6923" width="7.7" style="294" customWidth="1"/>
    <col min="6924" max="6924" width="6.7" style="294" customWidth="1"/>
    <col min="6925" max="6925" width="5.5" style="294" customWidth="1"/>
    <col min="6926" max="6926" width="5" style="294" customWidth="1"/>
    <col min="6927" max="6927" width="6.7" style="294" customWidth="1"/>
    <col min="6928" max="6928" width="7" style="294" customWidth="1"/>
    <col min="6929" max="6929" width="5.2" style="294" customWidth="1"/>
    <col min="6930" max="6930" width="6.2" style="294" customWidth="1"/>
    <col min="6931" max="6931" width="6.5" style="294" customWidth="1"/>
    <col min="6932" max="6932" width="6.7" style="294" customWidth="1"/>
    <col min="6933" max="6933" width="6.5" style="294" customWidth="1"/>
    <col min="6934" max="6934" width="9" style="294"/>
    <col min="6935" max="6935" width="8.2" style="294" customWidth="1"/>
    <col min="6936" max="6936" width="9.7" style="294" customWidth="1"/>
    <col min="6937" max="6937" width="5.2" style="294" customWidth="1"/>
    <col min="6938" max="6938" width="9.2" style="294" customWidth="1"/>
    <col min="6939" max="6939" width="5.2" style="294" customWidth="1"/>
    <col min="6940" max="6940" width="9.2" style="294" customWidth="1"/>
    <col min="6941" max="6941" width="17.5" style="294" customWidth="1"/>
    <col min="6942" max="7173" width="9" style="294"/>
    <col min="7174" max="7174" width="5.2" style="294" customWidth="1"/>
    <col min="7175" max="7175" width="14.7" style="294" customWidth="1"/>
    <col min="7176" max="7176" width="6.5" style="294" customWidth="1"/>
    <col min="7177" max="7177" width="7" style="294" customWidth="1"/>
    <col min="7178" max="7178" width="7.2" style="294" customWidth="1"/>
    <col min="7179" max="7179" width="7.7" style="294" customWidth="1"/>
    <col min="7180" max="7180" width="6.7" style="294" customWidth="1"/>
    <col min="7181" max="7181" width="5.5" style="294" customWidth="1"/>
    <col min="7182" max="7182" width="5" style="294" customWidth="1"/>
    <col min="7183" max="7183" width="6.7" style="294" customWidth="1"/>
    <col min="7184" max="7184" width="7" style="294" customWidth="1"/>
    <col min="7185" max="7185" width="5.2" style="294" customWidth="1"/>
    <col min="7186" max="7186" width="6.2" style="294" customWidth="1"/>
    <col min="7187" max="7187" width="6.5" style="294" customWidth="1"/>
    <col min="7188" max="7188" width="6.7" style="294" customWidth="1"/>
    <col min="7189" max="7189" width="6.5" style="294" customWidth="1"/>
    <col min="7190" max="7190" width="9" style="294"/>
    <col min="7191" max="7191" width="8.2" style="294" customWidth="1"/>
    <col min="7192" max="7192" width="9.7" style="294" customWidth="1"/>
    <col min="7193" max="7193" width="5.2" style="294" customWidth="1"/>
    <col min="7194" max="7194" width="9.2" style="294" customWidth="1"/>
    <col min="7195" max="7195" width="5.2" style="294" customWidth="1"/>
    <col min="7196" max="7196" width="9.2" style="294" customWidth="1"/>
    <col min="7197" max="7197" width="17.5" style="294" customWidth="1"/>
    <col min="7198" max="7429" width="9" style="294"/>
    <col min="7430" max="7430" width="5.2" style="294" customWidth="1"/>
    <col min="7431" max="7431" width="14.7" style="294" customWidth="1"/>
    <col min="7432" max="7432" width="6.5" style="294" customWidth="1"/>
    <col min="7433" max="7433" width="7" style="294" customWidth="1"/>
    <col min="7434" max="7434" width="7.2" style="294" customWidth="1"/>
    <col min="7435" max="7435" width="7.7" style="294" customWidth="1"/>
    <col min="7436" max="7436" width="6.7" style="294" customWidth="1"/>
    <col min="7437" max="7437" width="5.5" style="294" customWidth="1"/>
    <col min="7438" max="7438" width="5" style="294" customWidth="1"/>
    <col min="7439" max="7439" width="6.7" style="294" customWidth="1"/>
    <col min="7440" max="7440" width="7" style="294" customWidth="1"/>
    <col min="7441" max="7441" width="5.2" style="294" customWidth="1"/>
    <col min="7442" max="7442" width="6.2" style="294" customWidth="1"/>
    <col min="7443" max="7443" width="6.5" style="294" customWidth="1"/>
    <col min="7444" max="7444" width="6.7" style="294" customWidth="1"/>
    <col min="7445" max="7445" width="6.5" style="294" customWidth="1"/>
    <col min="7446" max="7446" width="9" style="294"/>
    <col min="7447" max="7447" width="8.2" style="294" customWidth="1"/>
    <col min="7448" max="7448" width="9.7" style="294" customWidth="1"/>
    <col min="7449" max="7449" width="5.2" style="294" customWidth="1"/>
    <col min="7450" max="7450" width="9.2" style="294" customWidth="1"/>
    <col min="7451" max="7451" width="5.2" style="294" customWidth="1"/>
    <col min="7452" max="7452" width="9.2" style="294" customWidth="1"/>
    <col min="7453" max="7453" width="17.5" style="294" customWidth="1"/>
    <col min="7454" max="7685" width="9" style="294"/>
    <col min="7686" max="7686" width="5.2" style="294" customWidth="1"/>
    <col min="7687" max="7687" width="14.7" style="294" customWidth="1"/>
    <col min="7688" max="7688" width="6.5" style="294" customWidth="1"/>
    <col min="7689" max="7689" width="7" style="294" customWidth="1"/>
    <col min="7690" max="7690" width="7.2" style="294" customWidth="1"/>
    <col min="7691" max="7691" width="7.7" style="294" customWidth="1"/>
    <col min="7692" max="7692" width="6.7" style="294" customWidth="1"/>
    <col min="7693" max="7693" width="5.5" style="294" customWidth="1"/>
    <col min="7694" max="7694" width="5" style="294" customWidth="1"/>
    <col min="7695" max="7695" width="6.7" style="294" customWidth="1"/>
    <col min="7696" max="7696" width="7" style="294" customWidth="1"/>
    <col min="7697" max="7697" width="5.2" style="294" customWidth="1"/>
    <col min="7698" max="7698" width="6.2" style="294" customWidth="1"/>
    <col min="7699" max="7699" width="6.5" style="294" customWidth="1"/>
    <col min="7700" max="7700" width="6.7" style="294" customWidth="1"/>
    <col min="7701" max="7701" width="6.5" style="294" customWidth="1"/>
    <col min="7702" max="7702" width="9" style="294"/>
    <col min="7703" max="7703" width="8.2" style="294" customWidth="1"/>
    <col min="7704" max="7704" width="9.7" style="294" customWidth="1"/>
    <col min="7705" max="7705" width="5.2" style="294" customWidth="1"/>
    <col min="7706" max="7706" width="9.2" style="294" customWidth="1"/>
    <col min="7707" max="7707" width="5.2" style="294" customWidth="1"/>
    <col min="7708" max="7708" width="9.2" style="294" customWidth="1"/>
    <col min="7709" max="7709" width="17.5" style="294" customWidth="1"/>
    <col min="7710" max="7941" width="9" style="294"/>
    <col min="7942" max="7942" width="5.2" style="294" customWidth="1"/>
    <col min="7943" max="7943" width="14.7" style="294" customWidth="1"/>
    <col min="7944" max="7944" width="6.5" style="294" customWidth="1"/>
    <col min="7945" max="7945" width="7" style="294" customWidth="1"/>
    <col min="7946" max="7946" width="7.2" style="294" customWidth="1"/>
    <col min="7947" max="7947" width="7.7" style="294" customWidth="1"/>
    <col min="7948" max="7948" width="6.7" style="294" customWidth="1"/>
    <col min="7949" max="7949" width="5.5" style="294" customWidth="1"/>
    <col min="7950" max="7950" width="5" style="294" customWidth="1"/>
    <col min="7951" max="7951" width="6.7" style="294" customWidth="1"/>
    <col min="7952" max="7952" width="7" style="294" customWidth="1"/>
    <col min="7953" max="7953" width="5.2" style="294" customWidth="1"/>
    <col min="7954" max="7954" width="6.2" style="294" customWidth="1"/>
    <col min="7955" max="7955" width="6.5" style="294" customWidth="1"/>
    <col min="7956" max="7956" width="6.7" style="294" customWidth="1"/>
    <col min="7957" max="7957" width="6.5" style="294" customWidth="1"/>
    <col min="7958" max="7958" width="9" style="294"/>
    <col min="7959" max="7959" width="8.2" style="294" customWidth="1"/>
    <col min="7960" max="7960" width="9.7" style="294" customWidth="1"/>
    <col min="7961" max="7961" width="5.2" style="294" customWidth="1"/>
    <col min="7962" max="7962" width="9.2" style="294" customWidth="1"/>
    <col min="7963" max="7963" width="5.2" style="294" customWidth="1"/>
    <col min="7964" max="7964" width="9.2" style="294" customWidth="1"/>
    <col min="7965" max="7965" width="17.5" style="294" customWidth="1"/>
    <col min="7966" max="8197" width="9" style="294"/>
    <col min="8198" max="8198" width="5.2" style="294" customWidth="1"/>
    <col min="8199" max="8199" width="14.7" style="294" customWidth="1"/>
    <col min="8200" max="8200" width="6.5" style="294" customWidth="1"/>
    <col min="8201" max="8201" width="7" style="294" customWidth="1"/>
    <col min="8202" max="8202" width="7.2" style="294" customWidth="1"/>
    <col min="8203" max="8203" width="7.7" style="294" customWidth="1"/>
    <col min="8204" max="8204" width="6.7" style="294" customWidth="1"/>
    <col min="8205" max="8205" width="5.5" style="294" customWidth="1"/>
    <col min="8206" max="8206" width="5" style="294" customWidth="1"/>
    <col min="8207" max="8207" width="6.7" style="294" customWidth="1"/>
    <col min="8208" max="8208" width="7" style="294" customWidth="1"/>
    <col min="8209" max="8209" width="5.2" style="294" customWidth="1"/>
    <col min="8210" max="8210" width="6.2" style="294" customWidth="1"/>
    <col min="8211" max="8211" width="6.5" style="294" customWidth="1"/>
    <col min="8212" max="8212" width="6.7" style="294" customWidth="1"/>
    <col min="8213" max="8213" width="6.5" style="294" customWidth="1"/>
    <col min="8214" max="8214" width="9" style="294"/>
    <col min="8215" max="8215" width="8.2" style="294" customWidth="1"/>
    <col min="8216" max="8216" width="9.7" style="294" customWidth="1"/>
    <col min="8217" max="8217" width="5.2" style="294" customWidth="1"/>
    <col min="8218" max="8218" width="9.2" style="294" customWidth="1"/>
    <col min="8219" max="8219" width="5.2" style="294" customWidth="1"/>
    <col min="8220" max="8220" width="9.2" style="294" customWidth="1"/>
    <col min="8221" max="8221" width="17.5" style="294" customWidth="1"/>
    <col min="8222" max="8453" width="9" style="294"/>
    <col min="8454" max="8454" width="5.2" style="294" customWidth="1"/>
    <col min="8455" max="8455" width="14.7" style="294" customWidth="1"/>
    <col min="8456" max="8456" width="6.5" style="294" customWidth="1"/>
    <col min="8457" max="8457" width="7" style="294" customWidth="1"/>
    <col min="8458" max="8458" width="7.2" style="294" customWidth="1"/>
    <col min="8459" max="8459" width="7.7" style="294" customWidth="1"/>
    <col min="8460" max="8460" width="6.7" style="294" customWidth="1"/>
    <col min="8461" max="8461" width="5.5" style="294" customWidth="1"/>
    <col min="8462" max="8462" width="5" style="294" customWidth="1"/>
    <col min="8463" max="8463" width="6.7" style="294" customWidth="1"/>
    <col min="8464" max="8464" width="7" style="294" customWidth="1"/>
    <col min="8465" max="8465" width="5.2" style="294" customWidth="1"/>
    <col min="8466" max="8466" width="6.2" style="294" customWidth="1"/>
    <col min="8467" max="8467" width="6.5" style="294" customWidth="1"/>
    <col min="8468" max="8468" width="6.7" style="294" customWidth="1"/>
    <col min="8469" max="8469" width="6.5" style="294" customWidth="1"/>
    <col min="8470" max="8470" width="9" style="294"/>
    <col min="8471" max="8471" width="8.2" style="294" customWidth="1"/>
    <col min="8472" max="8472" width="9.7" style="294" customWidth="1"/>
    <col min="8473" max="8473" width="5.2" style="294" customWidth="1"/>
    <col min="8474" max="8474" width="9.2" style="294" customWidth="1"/>
    <col min="8475" max="8475" width="5.2" style="294" customWidth="1"/>
    <col min="8476" max="8476" width="9.2" style="294" customWidth="1"/>
    <col min="8477" max="8477" width="17.5" style="294" customWidth="1"/>
    <col min="8478" max="8709" width="9" style="294"/>
    <col min="8710" max="8710" width="5.2" style="294" customWidth="1"/>
    <col min="8711" max="8711" width="14.7" style="294" customWidth="1"/>
    <col min="8712" max="8712" width="6.5" style="294" customWidth="1"/>
    <col min="8713" max="8713" width="7" style="294" customWidth="1"/>
    <col min="8714" max="8714" width="7.2" style="294" customWidth="1"/>
    <col min="8715" max="8715" width="7.7" style="294" customWidth="1"/>
    <col min="8716" max="8716" width="6.7" style="294" customWidth="1"/>
    <col min="8717" max="8717" width="5.5" style="294" customWidth="1"/>
    <col min="8718" max="8718" width="5" style="294" customWidth="1"/>
    <col min="8719" max="8719" width="6.7" style="294" customWidth="1"/>
    <col min="8720" max="8720" width="7" style="294" customWidth="1"/>
    <col min="8721" max="8721" width="5.2" style="294" customWidth="1"/>
    <col min="8722" max="8722" width="6.2" style="294" customWidth="1"/>
    <col min="8723" max="8723" width="6.5" style="294" customWidth="1"/>
    <col min="8724" max="8724" width="6.7" style="294" customWidth="1"/>
    <col min="8725" max="8725" width="6.5" style="294" customWidth="1"/>
    <col min="8726" max="8726" width="9" style="294"/>
    <col min="8727" max="8727" width="8.2" style="294" customWidth="1"/>
    <col min="8728" max="8728" width="9.7" style="294" customWidth="1"/>
    <col min="8729" max="8729" width="5.2" style="294" customWidth="1"/>
    <col min="8730" max="8730" width="9.2" style="294" customWidth="1"/>
    <col min="8731" max="8731" width="5.2" style="294" customWidth="1"/>
    <col min="8732" max="8732" width="9.2" style="294" customWidth="1"/>
    <col min="8733" max="8733" width="17.5" style="294" customWidth="1"/>
    <col min="8734" max="8965" width="9" style="294"/>
    <col min="8966" max="8966" width="5.2" style="294" customWidth="1"/>
    <col min="8967" max="8967" width="14.7" style="294" customWidth="1"/>
    <col min="8968" max="8968" width="6.5" style="294" customWidth="1"/>
    <col min="8969" max="8969" width="7" style="294" customWidth="1"/>
    <col min="8970" max="8970" width="7.2" style="294" customWidth="1"/>
    <col min="8971" max="8971" width="7.7" style="294" customWidth="1"/>
    <col min="8972" max="8972" width="6.7" style="294" customWidth="1"/>
    <col min="8973" max="8973" width="5.5" style="294" customWidth="1"/>
    <col min="8974" max="8974" width="5" style="294" customWidth="1"/>
    <col min="8975" max="8975" width="6.7" style="294" customWidth="1"/>
    <col min="8976" max="8976" width="7" style="294" customWidth="1"/>
    <col min="8977" max="8977" width="5.2" style="294" customWidth="1"/>
    <col min="8978" max="8978" width="6.2" style="294" customWidth="1"/>
    <col min="8979" max="8979" width="6.5" style="294" customWidth="1"/>
    <col min="8980" max="8980" width="6.7" style="294" customWidth="1"/>
    <col min="8981" max="8981" width="6.5" style="294" customWidth="1"/>
    <col min="8982" max="8982" width="9" style="294"/>
    <col min="8983" max="8983" width="8.2" style="294" customWidth="1"/>
    <col min="8984" max="8984" width="9.7" style="294" customWidth="1"/>
    <col min="8985" max="8985" width="5.2" style="294" customWidth="1"/>
    <col min="8986" max="8986" width="9.2" style="294" customWidth="1"/>
    <col min="8987" max="8987" width="5.2" style="294" customWidth="1"/>
    <col min="8988" max="8988" width="9.2" style="294" customWidth="1"/>
    <col min="8989" max="8989" width="17.5" style="294" customWidth="1"/>
    <col min="8990" max="9221" width="9" style="294"/>
    <col min="9222" max="9222" width="5.2" style="294" customWidth="1"/>
    <col min="9223" max="9223" width="14.7" style="294" customWidth="1"/>
    <col min="9224" max="9224" width="6.5" style="294" customWidth="1"/>
    <col min="9225" max="9225" width="7" style="294" customWidth="1"/>
    <col min="9226" max="9226" width="7.2" style="294" customWidth="1"/>
    <col min="9227" max="9227" width="7.7" style="294" customWidth="1"/>
    <col min="9228" max="9228" width="6.7" style="294" customWidth="1"/>
    <col min="9229" max="9229" width="5.5" style="294" customWidth="1"/>
    <col min="9230" max="9230" width="5" style="294" customWidth="1"/>
    <col min="9231" max="9231" width="6.7" style="294" customWidth="1"/>
    <col min="9232" max="9232" width="7" style="294" customWidth="1"/>
    <col min="9233" max="9233" width="5.2" style="294" customWidth="1"/>
    <col min="9234" max="9234" width="6.2" style="294" customWidth="1"/>
    <col min="9235" max="9235" width="6.5" style="294" customWidth="1"/>
    <col min="9236" max="9236" width="6.7" style="294" customWidth="1"/>
    <col min="9237" max="9237" width="6.5" style="294" customWidth="1"/>
    <col min="9238" max="9238" width="9" style="294"/>
    <col min="9239" max="9239" width="8.2" style="294" customWidth="1"/>
    <col min="9240" max="9240" width="9.7" style="294" customWidth="1"/>
    <col min="9241" max="9241" width="5.2" style="294" customWidth="1"/>
    <col min="9242" max="9242" width="9.2" style="294" customWidth="1"/>
    <col min="9243" max="9243" width="5.2" style="294" customWidth="1"/>
    <col min="9244" max="9244" width="9.2" style="294" customWidth="1"/>
    <col min="9245" max="9245" width="17.5" style="294" customWidth="1"/>
    <col min="9246" max="9477" width="9" style="294"/>
    <col min="9478" max="9478" width="5.2" style="294" customWidth="1"/>
    <col min="9479" max="9479" width="14.7" style="294" customWidth="1"/>
    <col min="9480" max="9480" width="6.5" style="294" customWidth="1"/>
    <col min="9481" max="9481" width="7" style="294" customWidth="1"/>
    <col min="9482" max="9482" width="7.2" style="294" customWidth="1"/>
    <col min="9483" max="9483" width="7.7" style="294" customWidth="1"/>
    <col min="9484" max="9484" width="6.7" style="294" customWidth="1"/>
    <col min="9485" max="9485" width="5.5" style="294" customWidth="1"/>
    <col min="9486" max="9486" width="5" style="294" customWidth="1"/>
    <col min="9487" max="9487" width="6.7" style="294" customWidth="1"/>
    <col min="9488" max="9488" width="7" style="294" customWidth="1"/>
    <col min="9489" max="9489" width="5.2" style="294" customWidth="1"/>
    <col min="9490" max="9490" width="6.2" style="294" customWidth="1"/>
    <col min="9491" max="9491" width="6.5" style="294" customWidth="1"/>
    <col min="9492" max="9492" width="6.7" style="294" customWidth="1"/>
    <col min="9493" max="9493" width="6.5" style="294" customWidth="1"/>
    <col min="9494" max="9494" width="9" style="294"/>
    <col min="9495" max="9495" width="8.2" style="294" customWidth="1"/>
    <col min="9496" max="9496" width="9.7" style="294" customWidth="1"/>
    <col min="9497" max="9497" width="5.2" style="294" customWidth="1"/>
    <col min="9498" max="9498" width="9.2" style="294" customWidth="1"/>
    <col min="9499" max="9499" width="5.2" style="294" customWidth="1"/>
    <col min="9500" max="9500" width="9.2" style="294" customWidth="1"/>
    <col min="9501" max="9501" width="17.5" style="294" customWidth="1"/>
    <col min="9502" max="9733" width="9" style="294"/>
    <col min="9734" max="9734" width="5.2" style="294" customWidth="1"/>
    <col min="9735" max="9735" width="14.7" style="294" customWidth="1"/>
    <col min="9736" max="9736" width="6.5" style="294" customWidth="1"/>
    <col min="9737" max="9737" width="7" style="294" customWidth="1"/>
    <col min="9738" max="9738" width="7.2" style="294" customWidth="1"/>
    <col min="9739" max="9739" width="7.7" style="294" customWidth="1"/>
    <col min="9740" max="9740" width="6.7" style="294" customWidth="1"/>
    <col min="9741" max="9741" width="5.5" style="294" customWidth="1"/>
    <col min="9742" max="9742" width="5" style="294" customWidth="1"/>
    <col min="9743" max="9743" width="6.7" style="294" customWidth="1"/>
    <col min="9744" max="9744" width="7" style="294" customWidth="1"/>
    <col min="9745" max="9745" width="5.2" style="294" customWidth="1"/>
    <col min="9746" max="9746" width="6.2" style="294" customWidth="1"/>
    <col min="9747" max="9747" width="6.5" style="294" customWidth="1"/>
    <col min="9748" max="9748" width="6.7" style="294" customWidth="1"/>
    <col min="9749" max="9749" width="6.5" style="294" customWidth="1"/>
    <col min="9750" max="9750" width="9" style="294"/>
    <col min="9751" max="9751" width="8.2" style="294" customWidth="1"/>
    <col min="9752" max="9752" width="9.7" style="294" customWidth="1"/>
    <col min="9753" max="9753" width="5.2" style="294" customWidth="1"/>
    <col min="9754" max="9754" width="9.2" style="294" customWidth="1"/>
    <col min="9755" max="9755" width="5.2" style="294" customWidth="1"/>
    <col min="9756" max="9756" width="9.2" style="294" customWidth="1"/>
    <col min="9757" max="9757" width="17.5" style="294" customWidth="1"/>
    <col min="9758" max="9989" width="9" style="294"/>
    <col min="9990" max="9990" width="5.2" style="294" customWidth="1"/>
    <col min="9991" max="9991" width="14.7" style="294" customWidth="1"/>
    <col min="9992" max="9992" width="6.5" style="294" customWidth="1"/>
    <col min="9993" max="9993" width="7" style="294" customWidth="1"/>
    <col min="9994" max="9994" width="7.2" style="294" customWidth="1"/>
    <col min="9995" max="9995" width="7.7" style="294" customWidth="1"/>
    <col min="9996" max="9996" width="6.7" style="294" customWidth="1"/>
    <col min="9997" max="9997" width="5.5" style="294" customWidth="1"/>
    <col min="9998" max="9998" width="5" style="294" customWidth="1"/>
    <col min="9999" max="9999" width="6.7" style="294" customWidth="1"/>
    <col min="10000" max="10000" width="7" style="294" customWidth="1"/>
    <col min="10001" max="10001" width="5.2" style="294" customWidth="1"/>
    <col min="10002" max="10002" width="6.2" style="294" customWidth="1"/>
    <col min="10003" max="10003" width="6.5" style="294" customWidth="1"/>
    <col min="10004" max="10004" width="6.7" style="294" customWidth="1"/>
    <col min="10005" max="10005" width="6.5" style="294" customWidth="1"/>
    <col min="10006" max="10006" width="9" style="294"/>
    <col min="10007" max="10007" width="8.2" style="294" customWidth="1"/>
    <col min="10008" max="10008" width="9.7" style="294" customWidth="1"/>
    <col min="10009" max="10009" width="5.2" style="294" customWidth="1"/>
    <col min="10010" max="10010" width="9.2" style="294" customWidth="1"/>
    <col min="10011" max="10011" width="5.2" style="294" customWidth="1"/>
    <col min="10012" max="10012" width="9.2" style="294" customWidth="1"/>
    <col min="10013" max="10013" width="17.5" style="294" customWidth="1"/>
    <col min="10014" max="10245" width="9" style="294"/>
    <col min="10246" max="10246" width="5.2" style="294" customWidth="1"/>
    <col min="10247" max="10247" width="14.7" style="294" customWidth="1"/>
    <col min="10248" max="10248" width="6.5" style="294" customWidth="1"/>
    <col min="10249" max="10249" width="7" style="294" customWidth="1"/>
    <col min="10250" max="10250" width="7.2" style="294" customWidth="1"/>
    <col min="10251" max="10251" width="7.7" style="294" customWidth="1"/>
    <col min="10252" max="10252" width="6.7" style="294" customWidth="1"/>
    <col min="10253" max="10253" width="5.5" style="294" customWidth="1"/>
    <col min="10254" max="10254" width="5" style="294" customWidth="1"/>
    <col min="10255" max="10255" width="6.7" style="294" customWidth="1"/>
    <col min="10256" max="10256" width="7" style="294" customWidth="1"/>
    <col min="10257" max="10257" width="5.2" style="294" customWidth="1"/>
    <col min="10258" max="10258" width="6.2" style="294" customWidth="1"/>
    <col min="10259" max="10259" width="6.5" style="294" customWidth="1"/>
    <col min="10260" max="10260" width="6.7" style="294" customWidth="1"/>
    <col min="10261" max="10261" width="6.5" style="294" customWidth="1"/>
    <col min="10262" max="10262" width="9" style="294"/>
    <col min="10263" max="10263" width="8.2" style="294" customWidth="1"/>
    <col min="10264" max="10264" width="9.7" style="294" customWidth="1"/>
    <col min="10265" max="10265" width="5.2" style="294" customWidth="1"/>
    <col min="10266" max="10266" width="9.2" style="294" customWidth="1"/>
    <col min="10267" max="10267" width="5.2" style="294" customWidth="1"/>
    <col min="10268" max="10268" width="9.2" style="294" customWidth="1"/>
    <col min="10269" max="10269" width="17.5" style="294" customWidth="1"/>
    <col min="10270" max="10501" width="9" style="294"/>
    <col min="10502" max="10502" width="5.2" style="294" customWidth="1"/>
    <col min="10503" max="10503" width="14.7" style="294" customWidth="1"/>
    <col min="10504" max="10504" width="6.5" style="294" customWidth="1"/>
    <col min="10505" max="10505" width="7" style="294" customWidth="1"/>
    <col min="10506" max="10506" width="7.2" style="294" customWidth="1"/>
    <col min="10507" max="10507" width="7.7" style="294" customWidth="1"/>
    <col min="10508" max="10508" width="6.7" style="294" customWidth="1"/>
    <col min="10509" max="10509" width="5.5" style="294" customWidth="1"/>
    <col min="10510" max="10510" width="5" style="294" customWidth="1"/>
    <col min="10511" max="10511" width="6.7" style="294" customWidth="1"/>
    <col min="10512" max="10512" width="7" style="294" customWidth="1"/>
    <col min="10513" max="10513" width="5.2" style="294" customWidth="1"/>
    <col min="10514" max="10514" width="6.2" style="294" customWidth="1"/>
    <col min="10515" max="10515" width="6.5" style="294" customWidth="1"/>
    <col min="10516" max="10516" width="6.7" style="294" customWidth="1"/>
    <col min="10517" max="10517" width="6.5" style="294" customWidth="1"/>
    <col min="10518" max="10518" width="9" style="294"/>
    <col min="10519" max="10519" width="8.2" style="294" customWidth="1"/>
    <col min="10520" max="10520" width="9.7" style="294" customWidth="1"/>
    <col min="10521" max="10521" width="5.2" style="294" customWidth="1"/>
    <col min="10522" max="10522" width="9.2" style="294" customWidth="1"/>
    <col min="10523" max="10523" width="5.2" style="294" customWidth="1"/>
    <col min="10524" max="10524" width="9.2" style="294" customWidth="1"/>
    <col min="10525" max="10525" width="17.5" style="294" customWidth="1"/>
    <col min="10526" max="10757" width="9" style="294"/>
    <col min="10758" max="10758" width="5.2" style="294" customWidth="1"/>
    <col min="10759" max="10759" width="14.7" style="294" customWidth="1"/>
    <col min="10760" max="10760" width="6.5" style="294" customWidth="1"/>
    <col min="10761" max="10761" width="7" style="294" customWidth="1"/>
    <col min="10762" max="10762" width="7.2" style="294" customWidth="1"/>
    <col min="10763" max="10763" width="7.7" style="294" customWidth="1"/>
    <col min="10764" max="10764" width="6.7" style="294" customWidth="1"/>
    <col min="10765" max="10765" width="5.5" style="294" customWidth="1"/>
    <col min="10766" max="10766" width="5" style="294" customWidth="1"/>
    <col min="10767" max="10767" width="6.7" style="294" customWidth="1"/>
    <col min="10768" max="10768" width="7" style="294" customWidth="1"/>
    <col min="10769" max="10769" width="5.2" style="294" customWidth="1"/>
    <col min="10770" max="10770" width="6.2" style="294" customWidth="1"/>
    <col min="10771" max="10771" width="6.5" style="294" customWidth="1"/>
    <col min="10772" max="10772" width="6.7" style="294" customWidth="1"/>
    <col min="10773" max="10773" width="6.5" style="294" customWidth="1"/>
    <col min="10774" max="10774" width="9" style="294"/>
    <col min="10775" max="10775" width="8.2" style="294" customWidth="1"/>
    <col min="10776" max="10776" width="9.7" style="294" customWidth="1"/>
    <col min="10777" max="10777" width="5.2" style="294" customWidth="1"/>
    <col min="10778" max="10778" width="9.2" style="294" customWidth="1"/>
    <col min="10779" max="10779" width="5.2" style="294" customWidth="1"/>
    <col min="10780" max="10780" width="9.2" style="294" customWidth="1"/>
    <col min="10781" max="10781" width="17.5" style="294" customWidth="1"/>
    <col min="10782" max="11013" width="9" style="294"/>
    <col min="11014" max="11014" width="5.2" style="294" customWidth="1"/>
    <col min="11015" max="11015" width="14.7" style="294" customWidth="1"/>
    <col min="11016" max="11016" width="6.5" style="294" customWidth="1"/>
    <col min="11017" max="11017" width="7" style="294" customWidth="1"/>
    <col min="11018" max="11018" width="7.2" style="294" customWidth="1"/>
    <col min="11019" max="11019" width="7.7" style="294" customWidth="1"/>
    <col min="11020" max="11020" width="6.7" style="294" customWidth="1"/>
    <col min="11021" max="11021" width="5.5" style="294" customWidth="1"/>
    <col min="11022" max="11022" width="5" style="294" customWidth="1"/>
    <col min="11023" max="11023" width="6.7" style="294" customWidth="1"/>
    <col min="11024" max="11024" width="7" style="294" customWidth="1"/>
    <col min="11025" max="11025" width="5.2" style="294" customWidth="1"/>
    <col min="11026" max="11026" width="6.2" style="294" customWidth="1"/>
    <col min="11027" max="11027" width="6.5" style="294" customWidth="1"/>
    <col min="11028" max="11028" width="6.7" style="294" customWidth="1"/>
    <col min="11029" max="11029" width="6.5" style="294" customWidth="1"/>
    <col min="11030" max="11030" width="9" style="294"/>
    <col min="11031" max="11031" width="8.2" style="294" customWidth="1"/>
    <col min="11032" max="11032" width="9.7" style="294" customWidth="1"/>
    <col min="11033" max="11033" width="5.2" style="294" customWidth="1"/>
    <col min="11034" max="11034" width="9.2" style="294" customWidth="1"/>
    <col min="11035" max="11035" width="5.2" style="294" customWidth="1"/>
    <col min="11036" max="11036" width="9.2" style="294" customWidth="1"/>
    <col min="11037" max="11037" width="17.5" style="294" customWidth="1"/>
    <col min="11038" max="11269" width="9" style="294"/>
    <col min="11270" max="11270" width="5.2" style="294" customWidth="1"/>
    <col min="11271" max="11271" width="14.7" style="294" customWidth="1"/>
    <col min="11272" max="11272" width="6.5" style="294" customWidth="1"/>
    <col min="11273" max="11273" width="7" style="294" customWidth="1"/>
    <col min="11274" max="11274" width="7.2" style="294" customWidth="1"/>
    <col min="11275" max="11275" width="7.7" style="294" customWidth="1"/>
    <col min="11276" max="11276" width="6.7" style="294" customWidth="1"/>
    <col min="11277" max="11277" width="5.5" style="294" customWidth="1"/>
    <col min="11278" max="11278" width="5" style="294" customWidth="1"/>
    <col min="11279" max="11279" width="6.7" style="294" customWidth="1"/>
    <col min="11280" max="11280" width="7" style="294" customWidth="1"/>
    <col min="11281" max="11281" width="5.2" style="294" customWidth="1"/>
    <col min="11282" max="11282" width="6.2" style="294" customWidth="1"/>
    <col min="11283" max="11283" width="6.5" style="294" customWidth="1"/>
    <col min="11284" max="11284" width="6.7" style="294" customWidth="1"/>
    <col min="11285" max="11285" width="6.5" style="294" customWidth="1"/>
    <col min="11286" max="11286" width="9" style="294"/>
    <col min="11287" max="11287" width="8.2" style="294" customWidth="1"/>
    <col min="11288" max="11288" width="9.7" style="294" customWidth="1"/>
    <col min="11289" max="11289" width="5.2" style="294" customWidth="1"/>
    <col min="11290" max="11290" width="9.2" style="294" customWidth="1"/>
    <col min="11291" max="11291" width="5.2" style="294" customWidth="1"/>
    <col min="11292" max="11292" width="9.2" style="294" customWidth="1"/>
    <col min="11293" max="11293" width="17.5" style="294" customWidth="1"/>
    <col min="11294" max="11525" width="9" style="294"/>
    <col min="11526" max="11526" width="5.2" style="294" customWidth="1"/>
    <col min="11527" max="11527" width="14.7" style="294" customWidth="1"/>
    <col min="11528" max="11528" width="6.5" style="294" customWidth="1"/>
    <col min="11529" max="11529" width="7" style="294" customWidth="1"/>
    <col min="11530" max="11530" width="7.2" style="294" customWidth="1"/>
    <col min="11531" max="11531" width="7.7" style="294" customWidth="1"/>
    <col min="11532" max="11532" width="6.7" style="294" customWidth="1"/>
    <col min="11533" max="11533" width="5.5" style="294" customWidth="1"/>
    <col min="11534" max="11534" width="5" style="294" customWidth="1"/>
    <col min="11535" max="11535" width="6.7" style="294" customWidth="1"/>
    <col min="11536" max="11536" width="7" style="294" customWidth="1"/>
    <col min="11537" max="11537" width="5.2" style="294" customWidth="1"/>
    <col min="11538" max="11538" width="6.2" style="294" customWidth="1"/>
    <col min="11539" max="11539" width="6.5" style="294" customWidth="1"/>
    <col min="11540" max="11540" width="6.7" style="294" customWidth="1"/>
    <col min="11541" max="11541" width="6.5" style="294" customWidth="1"/>
    <col min="11542" max="11542" width="9" style="294"/>
    <col min="11543" max="11543" width="8.2" style="294" customWidth="1"/>
    <col min="11544" max="11544" width="9.7" style="294" customWidth="1"/>
    <col min="11545" max="11545" width="5.2" style="294" customWidth="1"/>
    <col min="11546" max="11546" width="9.2" style="294" customWidth="1"/>
    <col min="11547" max="11547" width="5.2" style="294" customWidth="1"/>
    <col min="11548" max="11548" width="9.2" style="294" customWidth="1"/>
    <col min="11549" max="11549" width="17.5" style="294" customWidth="1"/>
    <col min="11550" max="11781" width="9" style="294"/>
    <col min="11782" max="11782" width="5.2" style="294" customWidth="1"/>
    <col min="11783" max="11783" width="14.7" style="294" customWidth="1"/>
    <col min="11784" max="11784" width="6.5" style="294" customWidth="1"/>
    <col min="11785" max="11785" width="7" style="294" customWidth="1"/>
    <col min="11786" max="11786" width="7.2" style="294" customWidth="1"/>
    <col min="11787" max="11787" width="7.7" style="294" customWidth="1"/>
    <col min="11788" max="11788" width="6.7" style="294" customWidth="1"/>
    <col min="11789" max="11789" width="5.5" style="294" customWidth="1"/>
    <col min="11790" max="11790" width="5" style="294" customWidth="1"/>
    <col min="11791" max="11791" width="6.7" style="294" customWidth="1"/>
    <col min="11792" max="11792" width="7" style="294" customWidth="1"/>
    <col min="11793" max="11793" width="5.2" style="294" customWidth="1"/>
    <col min="11794" max="11794" width="6.2" style="294" customWidth="1"/>
    <col min="11795" max="11795" width="6.5" style="294" customWidth="1"/>
    <col min="11796" max="11796" width="6.7" style="294" customWidth="1"/>
    <col min="11797" max="11797" width="6.5" style="294" customWidth="1"/>
    <col min="11798" max="11798" width="9" style="294"/>
    <col min="11799" max="11799" width="8.2" style="294" customWidth="1"/>
    <col min="11800" max="11800" width="9.7" style="294" customWidth="1"/>
    <col min="11801" max="11801" width="5.2" style="294" customWidth="1"/>
    <col min="11802" max="11802" width="9.2" style="294" customWidth="1"/>
    <col min="11803" max="11803" width="5.2" style="294" customWidth="1"/>
    <col min="11804" max="11804" width="9.2" style="294" customWidth="1"/>
    <col min="11805" max="11805" width="17.5" style="294" customWidth="1"/>
    <col min="11806" max="12037" width="9" style="294"/>
    <col min="12038" max="12038" width="5.2" style="294" customWidth="1"/>
    <col min="12039" max="12039" width="14.7" style="294" customWidth="1"/>
    <col min="12040" max="12040" width="6.5" style="294" customWidth="1"/>
    <col min="12041" max="12041" width="7" style="294" customWidth="1"/>
    <col min="12042" max="12042" width="7.2" style="294" customWidth="1"/>
    <col min="12043" max="12043" width="7.7" style="294" customWidth="1"/>
    <col min="12044" max="12044" width="6.7" style="294" customWidth="1"/>
    <col min="12045" max="12045" width="5.5" style="294" customWidth="1"/>
    <col min="12046" max="12046" width="5" style="294" customWidth="1"/>
    <col min="12047" max="12047" width="6.7" style="294" customWidth="1"/>
    <col min="12048" max="12048" width="7" style="294" customWidth="1"/>
    <col min="12049" max="12049" width="5.2" style="294" customWidth="1"/>
    <col min="12050" max="12050" width="6.2" style="294" customWidth="1"/>
    <col min="12051" max="12051" width="6.5" style="294" customWidth="1"/>
    <col min="12052" max="12052" width="6.7" style="294" customWidth="1"/>
    <col min="12053" max="12053" width="6.5" style="294" customWidth="1"/>
    <col min="12054" max="12054" width="9" style="294"/>
    <col min="12055" max="12055" width="8.2" style="294" customWidth="1"/>
    <col min="12056" max="12056" width="9.7" style="294" customWidth="1"/>
    <col min="12057" max="12057" width="5.2" style="294" customWidth="1"/>
    <col min="12058" max="12058" width="9.2" style="294" customWidth="1"/>
    <col min="12059" max="12059" width="5.2" style="294" customWidth="1"/>
    <col min="12060" max="12060" width="9.2" style="294" customWidth="1"/>
    <col min="12061" max="12061" width="17.5" style="294" customWidth="1"/>
    <col min="12062" max="12293" width="9" style="294"/>
    <col min="12294" max="12294" width="5.2" style="294" customWidth="1"/>
    <col min="12295" max="12295" width="14.7" style="294" customWidth="1"/>
    <col min="12296" max="12296" width="6.5" style="294" customWidth="1"/>
    <col min="12297" max="12297" width="7" style="294" customWidth="1"/>
    <col min="12298" max="12298" width="7.2" style="294" customWidth="1"/>
    <col min="12299" max="12299" width="7.7" style="294" customWidth="1"/>
    <col min="12300" max="12300" width="6.7" style="294" customWidth="1"/>
    <col min="12301" max="12301" width="5.5" style="294" customWidth="1"/>
    <col min="12302" max="12302" width="5" style="294" customWidth="1"/>
    <col min="12303" max="12303" width="6.7" style="294" customWidth="1"/>
    <col min="12304" max="12304" width="7" style="294" customWidth="1"/>
    <col min="12305" max="12305" width="5.2" style="294" customWidth="1"/>
    <col min="12306" max="12306" width="6.2" style="294" customWidth="1"/>
    <col min="12307" max="12307" width="6.5" style="294" customWidth="1"/>
    <col min="12308" max="12308" width="6.7" style="294" customWidth="1"/>
    <col min="12309" max="12309" width="6.5" style="294" customWidth="1"/>
    <col min="12310" max="12310" width="9" style="294"/>
    <col min="12311" max="12311" width="8.2" style="294" customWidth="1"/>
    <col min="12312" max="12312" width="9.7" style="294" customWidth="1"/>
    <col min="12313" max="12313" width="5.2" style="294" customWidth="1"/>
    <col min="12314" max="12314" width="9.2" style="294" customWidth="1"/>
    <col min="12315" max="12315" width="5.2" style="294" customWidth="1"/>
    <col min="12316" max="12316" width="9.2" style="294" customWidth="1"/>
    <col min="12317" max="12317" width="17.5" style="294" customWidth="1"/>
    <col min="12318" max="12549" width="9" style="294"/>
    <col min="12550" max="12550" width="5.2" style="294" customWidth="1"/>
    <col min="12551" max="12551" width="14.7" style="294" customWidth="1"/>
    <col min="12552" max="12552" width="6.5" style="294" customWidth="1"/>
    <col min="12553" max="12553" width="7" style="294" customWidth="1"/>
    <col min="12554" max="12554" width="7.2" style="294" customWidth="1"/>
    <col min="12555" max="12555" width="7.7" style="294" customWidth="1"/>
    <col min="12556" max="12556" width="6.7" style="294" customWidth="1"/>
    <col min="12557" max="12557" width="5.5" style="294" customWidth="1"/>
    <col min="12558" max="12558" width="5" style="294" customWidth="1"/>
    <col min="12559" max="12559" width="6.7" style="294" customWidth="1"/>
    <col min="12560" max="12560" width="7" style="294" customWidth="1"/>
    <col min="12561" max="12561" width="5.2" style="294" customWidth="1"/>
    <col min="12562" max="12562" width="6.2" style="294" customWidth="1"/>
    <col min="12563" max="12563" width="6.5" style="294" customWidth="1"/>
    <col min="12564" max="12564" width="6.7" style="294" customWidth="1"/>
    <col min="12565" max="12565" width="6.5" style="294" customWidth="1"/>
    <col min="12566" max="12566" width="9" style="294"/>
    <col min="12567" max="12567" width="8.2" style="294" customWidth="1"/>
    <col min="12568" max="12568" width="9.7" style="294" customWidth="1"/>
    <col min="12569" max="12569" width="5.2" style="294" customWidth="1"/>
    <col min="12570" max="12570" width="9.2" style="294" customWidth="1"/>
    <col min="12571" max="12571" width="5.2" style="294" customWidth="1"/>
    <col min="12572" max="12572" width="9.2" style="294" customWidth="1"/>
    <col min="12573" max="12573" width="17.5" style="294" customWidth="1"/>
    <col min="12574" max="12805" width="9" style="294"/>
    <col min="12806" max="12806" width="5.2" style="294" customWidth="1"/>
    <col min="12807" max="12807" width="14.7" style="294" customWidth="1"/>
    <col min="12808" max="12808" width="6.5" style="294" customWidth="1"/>
    <col min="12809" max="12809" width="7" style="294" customWidth="1"/>
    <col min="12810" max="12810" width="7.2" style="294" customWidth="1"/>
    <col min="12811" max="12811" width="7.7" style="294" customWidth="1"/>
    <col min="12812" max="12812" width="6.7" style="294" customWidth="1"/>
    <col min="12813" max="12813" width="5.5" style="294" customWidth="1"/>
    <col min="12814" max="12814" width="5" style="294" customWidth="1"/>
    <col min="12815" max="12815" width="6.7" style="294" customWidth="1"/>
    <col min="12816" max="12816" width="7" style="294" customWidth="1"/>
    <col min="12817" max="12817" width="5.2" style="294" customWidth="1"/>
    <col min="12818" max="12818" width="6.2" style="294" customWidth="1"/>
    <col min="12819" max="12819" width="6.5" style="294" customWidth="1"/>
    <col min="12820" max="12820" width="6.7" style="294" customWidth="1"/>
    <col min="12821" max="12821" width="6.5" style="294" customWidth="1"/>
    <col min="12822" max="12822" width="9" style="294"/>
    <col min="12823" max="12823" width="8.2" style="294" customWidth="1"/>
    <col min="12824" max="12824" width="9.7" style="294" customWidth="1"/>
    <col min="12825" max="12825" width="5.2" style="294" customWidth="1"/>
    <col min="12826" max="12826" width="9.2" style="294" customWidth="1"/>
    <col min="12827" max="12827" width="5.2" style="294" customWidth="1"/>
    <col min="12828" max="12828" width="9.2" style="294" customWidth="1"/>
    <col min="12829" max="12829" width="17.5" style="294" customWidth="1"/>
    <col min="12830" max="13061" width="9" style="294"/>
    <col min="13062" max="13062" width="5.2" style="294" customWidth="1"/>
    <col min="13063" max="13063" width="14.7" style="294" customWidth="1"/>
    <col min="13064" max="13064" width="6.5" style="294" customWidth="1"/>
    <col min="13065" max="13065" width="7" style="294" customWidth="1"/>
    <col min="13066" max="13066" width="7.2" style="294" customWidth="1"/>
    <col min="13067" max="13067" width="7.7" style="294" customWidth="1"/>
    <col min="13068" max="13068" width="6.7" style="294" customWidth="1"/>
    <col min="13069" max="13069" width="5.5" style="294" customWidth="1"/>
    <col min="13070" max="13070" width="5" style="294" customWidth="1"/>
    <col min="13071" max="13071" width="6.7" style="294" customWidth="1"/>
    <col min="13072" max="13072" width="7" style="294" customWidth="1"/>
    <col min="13073" max="13073" width="5.2" style="294" customWidth="1"/>
    <col min="13074" max="13074" width="6.2" style="294" customWidth="1"/>
    <col min="13075" max="13075" width="6.5" style="294" customWidth="1"/>
    <col min="13076" max="13076" width="6.7" style="294" customWidth="1"/>
    <col min="13077" max="13077" width="6.5" style="294" customWidth="1"/>
    <col min="13078" max="13078" width="9" style="294"/>
    <col min="13079" max="13079" width="8.2" style="294" customWidth="1"/>
    <col min="13080" max="13080" width="9.7" style="294" customWidth="1"/>
    <col min="13081" max="13081" width="5.2" style="294" customWidth="1"/>
    <col min="13082" max="13082" width="9.2" style="294" customWidth="1"/>
    <col min="13083" max="13083" width="5.2" style="294" customWidth="1"/>
    <col min="13084" max="13084" width="9.2" style="294" customWidth="1"/>
    <col min="13085" max="13085" width="17.5" style="294" customWidth="1"/>
    <col min="13086" max="13317" width="9" style="294"/>
    <col min="13318" max="13318" width="5.2" style="294" customWidth="1"/>
    <col min="13319" max="13319" width="14.7" style="294" customWidth="1"/>
    <col min="13320" max="13320" width="6.5" style="294" customWidth="1"/>
    <col min="13321" max="13321" width="7" style="294" customWidth="1"/>
    <col min="13322" max="13322" width="7.2" style="294" customWidth="1"/>
    <col min="13323" max="13323" width="7.7" style="294" customWidth="1"/>
    <col min="13324" max="13324" width="6.7" style="294" customWidth="1"/>
    <col min="13325" max="13325" width="5.5" style="294" customWidth="1"/>
    <col min="13326" max="13326" width="5" style="294" customWidth="1"/>
    <col min="13327" max="13327" width="6.7" style="294" customWidth="1"/>
    <col min="13328" max="13328" width="7" style="294" customWidth="1"/>
    <col min="13329" max="13329" width="5.2" style="294" customWidth="1"/>
    <col min="13330" max="13330" width="6.2" style="294" customWidth="1"/>
    <col min="13331" max="13331" width="6.5" style="294" customWidth="1"/>
    <col min="13332" max="13332" width="6.7" style="294" customWidth="1"/>
    <col min="13333" max="13333" width="6.5" style="294" customWidth="1"/>
    <col min="13334" max="13334" width="9" style="294"/>
    <col min="13335" max="13335" width="8.2" style="294" customWidth="1"/>
    <col min="13336" max="13336" width="9.7" style="294" customWidth="1"/>
    <col min="13337" max="13337" width="5.2" style="294" customWidth="1"/>
    <col min="13338" max="13338" width="9.2" style="294" customWidth="1"/>
    <col min="13339" max="13339" width="5.2" style="294" customWidth="1"/>
    <col min="13340" max="13340" width="9.2" style="294" customWidth="1"/>
    <col min="13341" max="13341" width="17.5" style="294" customWidth="1"/>
    <col min="13342" max="13573" width="9" style="294"/>
    <col min="13574" max="13574" width="5.2" style="294" customWidth="1"/>
    <col min="13575" max="13575" width="14.7" style="294" customWidth="1"/>
    <col min="13576" max="13576" width="6.5" style="294" customWidth="1"/>
    <col min="13577" max="13577" width="7" style="294" customWidth="1"/>
    <col min="13578" max="13578" width="7.2" style="294" customWidth="1"/>
    <col min="13579" max="13579" width="7.7" style="294" customWidth="1"/>
    <col min="13580" max="13580" width="6.7" style="294" customWidth="1"/>
    <col min="13581" max="13581" width="5.5" style="294" customWidth="1"/>
    <col min="13582" max="13582" width="5" style="294" customWidth="1"/>
    <col min="13583" max="13583" width="6.7" style="294" customWidth="1"/>
    <col min="13584" max="13584" width="7" style="294" customWidth="1"/>
    <col min="13585" max="13585" width="5.2" style="294" customWidth="1"/>
    <col min="13586" max="13586" width="6.2" style="294" customWidth="1"/>
    <col min="13587" max="13587" width="6.5" style="294" customWidth="1"/>
    <col min="13588" max="13588" width="6.7" style="294" customWidth="1"/>
    <col min="13589" max="13589" width="6.5" style="294" customWidth="1"/>
    <col min="13590" max="13590" width="9" style="294"/>
    <col min="13591" max="13591" width="8.2" style="294" customWidth="1"/>
    <col min="13592" max="13592" width="9.7" style="294" customWidth="1"/>
    <col min="13593" max="13593" width="5.2" style="294" customWidth="1"/>
    <col min="13594" max="13594" width="9.2" style="294" customWidth="1"/>
    <col min="13595" max="13595" width="5.2" style="294" customWidth="1"/>
    <col min="13596" max="13596" width="9.2" style="294" customWidth="1"/>
    <col min="13597" max="13597" width="17.5" style="294" customWidth="1"/>
    <col min="13598" max="13829" width="9" style="294"/>
    <col min="13830" max="13830" width="5.2" style="294" customWidth="1"/>
    <col min="13831" max="13831" width="14.7" style="294" customWidth="1"/>
    <col min="13832" max="13832" width="6.5" style="294" customWidth="1"/>
    <col min="13833" max="13833" width="7" style="294" customWidth="1"/>
    <col min="13834" max="13834" width="7.2" style="294" customWidth="1"/>
    <col min="13835" max="13835" width="7.7" style="294" customWidth="1"/>
    <col min="13836" max="13836" width="6.7" style="294" customWidth="1"/>
    <col min="13837" max="13837" width="5.5" style="294" customWidth="1"/>
    <col min="13838" max="13838" width="5" style="294" customWidth="1"/>
    <col min="13839" max="13839" width="6.7" style="294" customWidth="1"/>
    <col min="13840" max="13840" width="7" style="294" customWidth="1"/>
    <col min="13841" max="13841" width="5.2" style="294" customWidth="1"/>
    <col min="13842" max="13842" width="6.2" style="294" customWidth="1"/>
    <col min="13843" max="13843" width="6.5" style="294" customWidth="1"/>
    <col min="13844" max="13844" width="6.7" style="294" customWidth="1"/>
    <col min="13845" max="13845" width="6.5" style="294" customWidth="1"/>
    <col min="13846" max="13846" width="9" style="294"/>
    <col min="13847" max="13847" width="8.2" style="294" customWidth="1"/>
    <col min="13848" max="13848" width="9.7" style="294" customWidth="1"/>
    <col min="13849" max="13849" width="5.2" style="294" customWidth="1"/>
    <col min="13850" max="13850" width="9.2" style="294" customWidth="1"/>
    <col min="13851" max="13851" width="5.2" style="294" customWidth="1"/>
    <col min="13852" max="13852" width="9.2" style="294" customWidth="1"/>
    <col min="13853" max="13853" width="17.5" style="294" customWidth="1"/>
    <col min="13854" max="14085" width="9" style="294"/>
    <col min="14086" max="14086" width="5.2" style="294" customWidth="1"/>
    <col min="14087" max="14087" width="14.7" style="294" customWidth="1"/>
    <col min="14088" max="14088" width="6.5" style="294" customWidth="1"/>
    <col min="14089" max="14089" width="7" style="294" customWidth="1"/>
    <col min="14090" max="14090" width="7.2" style="294" customWidth="1"/>
    <col min="14091" max="14091" width="7.7" style="294" customWidth="1"/>
    <col min="14092" max="14092" width="6.7" style="294" customWidth="1"/>
    <col min="14093" max="14093" width="5.5" style="294" customWidth="1"/>
    <col min="14094" max="14094" width="5" style="294" customWidth="1"/>
    <col min="14095" max="14095" width="6.7" style="294" customWidth="1"/>
    <col min="14096" max="14096" width="7" style="294" customWidth="1"/>
    <col min="14097" max="14097" width="5.2" style="294" customWidth="1"/>
    <col min="14098" max="14098" width="6.2" style="294" customWidth="1"/>
    <col min="14099" max="14099" width="6.5" style="294" customWidth="1"/>
    <col min="14100" max="14100" width="6.7" style="294" customWidth="1"/>
    <col min="14101" max="14101" width="6.5" style="294" customWidth="1"/>
    <col min="14102" max="14102" width="9" style="294"/>
    <col min="14103" max="14103" width="8.2" style="294" customWidth="1"/>
    <col min="14104" max="14104" width="9.7" style="294" customWidth="1"/>
    <col min="14105" max="14105" width="5.2" style="294" customWidth="1"/>
    <col min="14106" max="14106" width="9.2" style="294" customWidth="1"/>
    <col min="14107" max="14107" width="5.2" style="294" customWidth="1"/>
    <col min="14108" max="14108" width="9.2" style="294" customWidth="1"/>
    <col min="14109" max="14109" width="17.5" style="294" customWidth="1"/>
    <col min="14110" max="14341" width="9" style="294"/>
    <col min="14342" max="14342" width="5.2" style="294" customWidth="1"/>
    <col min="14343" max="14343" width="14.7" style="294" customWidth="1"/>
    <col min="14344" max="14344" width="6.5" style="294" customWidth="1"/>
    <col min="14345" max="14345" width="7" style="294" customWidth="1"/>
    <col min="14346" max="14346" width="7.2" style="294" customWidth="1"/>
    <col min="14347" max="14347" width="7.7" style="294" customWidth="1"/>
    <col min="14348" max="14348" width="6.7" style="294" customWidth="1"/>
    <col min="14349" max="14349" width="5.5" style="294" customWidth="1"/>
    <col min="14350" max="14350" width="5" style="294" customWidth="1"/>
    <col min="14351" max="14351" width="6.7" style="294" customWidth="1"/>
    <col min="14352" max="14352" width="7" style="294" customWidth="1"/>
    <col min="14353" max="14353" width="5.2" style="294" customWidth="1"/>
    <col min="14354" max="14354" width="6.2" style="294" customWidth="1"/>
    <col min="14355" max="14355" width="6.5" style="294" customWidth="1"/>
    <col min="14356" max="14356" width="6.7" style="294" customWidth="1"/>
    <col min="14357" max="14357" width="6.5" style="294" customWidth="1"/>
    <col min="14358" max="14358" width="9" style="294"/>
    <col min="14359" max="14359" width="8.2" style="294" customWidth="1"/>
    <col min="14360" max="14360" width="9.7" style="294" customWidth="1"/>
    <col min="14361" max="14361" width="5.2" style="294" customWidth="1"/>
    <col min="14362" max="14362" width="9.2" style="294" customWidth="1"/>
    <col min="14363" max="14363" width="5.2" style="294" customWidth="1"/>
    <col min="14364" max="14364" width="9.2" style="294" customWidth="1"/>
    <col min="14365" max="14365" width="17.5" style="294" customWidth="1"/>
    <col min="14366" max="14597" width="9" style="294"/>
    <col min="14598" max="14598" width="5.2" style="294" customWidth="1"/>
    <col min="14599" max="14599" width="14.7" style="294" customWidth="1"/>
    <col min="14600" max="14600" width="6.5" style="294" customWidth="1"/>
    <col min="14601" max="14601" width="7" style="294" customWidth="1"/>
    <col min="14602" max="14602" width="7.2" style="294" customWidth="1"/>
    <col min="14603" max="14603" width="7.7" style="294" customWidth="1"/>
    <col min="14604" max="14604" width="6.7" style="294" customWidth="1"/>
    <col min="14605" max="14605" width="5.5" style="294" customWidth="1"/>
    <col min="14606" max="14606" width="5" style="294" customWidth="1"/>
    <col min="14607" max="14607" width="6.7" style="294" customWidth="1"/>
    <col min="14608" max="14608" width="7" style="294" customWidth="1"/>
    <col min="14609" max="14609" width="5.2" style="294" customWidth="1"/>
    <col min="14610" max="14610" width="6.2" style="294" customWidth="1"/>
    <col min="14611" max="14611" width="6.5" style="294" customWidth="1"/>
    <col min="14612" max="14612" width="6.7" style="294" customWidth="1"/>
    <col min="14613" max="14613" width="6.5" style="294" customWidth="1"/>
    <col min="14614" max="14614" width="9" style="294"/>
    <col min="14615" max="14615" width="8.2" style="294" customWidth="1"/>
    <col min="14616" max="14616" width="9.7" style="294" customWidth="1"/>
    <col min="14617" max="14617" width="5.2" style="294" customWidth="1"/>
    <col min="14618" max="14618" width="9.2" style="294" customWidth="1"/>
    <col min="14619" max="14619" width="5.2" style="294" customWidth="1"/>
    <col min="14620" max="14620" width="9.2" style="294" customWidth="1"/>
    <col min="14621" max="14621" width="17.5" style="294" customWidth="1"/>
    <col min="14622" max="14853" width="9" style="294"/>
    <col min="14854" max="14854" width="5.2" style="294" customWidth="1"/>
    <col min="14855" max="14855" width="14.7" style="294" customWidth="1"/>
    <col min="14856" max="14856" width="6.5" style="294" customWidth="1"/>
    <col min="14857" max="14857" width="7" style="294" customWidth="1"/>
    <col min="14858" max="14858" width="7.2" style="294" customWidth="1"/>
    <col min="14859" max="14859" width="7.7" style="294" customWidth="1"/>
    <col min="14860" max="14860" width="6.7" style="294" customWidth="1"/>
    <col min="14861" max="14861" width="5.5" style="294" customWidth="1"/>
    <col min="14862" max="14862" width="5" style="294" customWidth="1"/>
    <col min="14863" max="14863" width="6.7" style="294" customWidth="1"/>
    <col min="14864" max="14864" width="7" style="294" customWidth="1"/>
    <col min="14865" max="14865" width="5.2" style="294" customWidth="1"/>
    <col min="14866" max="14866" width="6.2" style="294" customWidth="1"/>
    <col min="14867" max="14867" width="6.5" style="294" customWidth="1"/>
    <col min="14868" max="14868" width="6.7" style="294" customWidth="1"/>
    <col min="14869" max="14869" width="6.5" style="294" customWidth="1"/>
    <col min="14870" max="14870" width="9" style="294"/>
    <col min="14871" max="14871" width="8.2" style="294" customWidth="1"/>
    <col min="14872" max="14872" width="9.7" style="294" customWidth="1"/>
    <col min="14873" max="14873" width="5.2" style="294" customWidth="1"/>
    <col min="14874" max="14874" width="9.2" style="294" customWidth="1"/>
    <col min="14875" max="14875" width="5.2" style="294" customWidth="1"/>
    <col min="14876" max="14876" width="9.2" style="294" customWidth="1"/>
    <col min="14877" max="14877" width="17.5" style="294" customWidth="1"/>
    <col min="14878" max="15109" width="9" style="294"/>
    <col min="15110" max="15110" width="5.2" style="294" customWidth="1"/>
    <col min="15111" max="15111" width="14.7" style="294" customWidth="1"/>
    <col min="15112" max="15112" width="6.5" style="294" customWidth="1"/>
    <col min="15113" max="15113" width="7" style="294" customWidth="1"/>
    <col min="15114" max="15114" width="7.2" style="294" customWidth="1"/>
    <col min="15115" max="15115" width="7.7" style="294" customWidth="1"/>
    <col min="15116" max="15116" width="6.7" style="294" customWidth="1"/>
    <col min="15117" max="15117" width="5.5" style="294" customWidth="1"/>
    <col min="15118" max="15118" width="5" style="294" customWidth="1"/>
    <col min="15119" max="15119" width="6.7" style="294" customWidth="1"/>
    <col min="15120" max="15120" width="7" style="294" customWidth="1"/>
    <col min="15121" max="15121" width="5.2" style="294" customWidth="1"/>
    <col min="15122" max="15122" width="6.2" style="294" customWidth="1"/>
    <col min="15123" max="15123" width="6.5" style="294" customWidth="1"/>
    <col min="15124" max="15124" width="6.7" style="294" customWidth="1"/>
    <col min="15125" max="15125" width="6.5" style="294" customWidth="1"/>
    <col min="15126" max="15126" width="9" style="294"/>
    <col min="15127" max="15127" width="8.2" style="294" customWidth="1"/>
    <col min="15128" max="15128" width="9.7" style="294" customWidth="1"/>
    <col min="15129" max="15129" width="5.2" style="294" customWidth="1"/>
    <col min="15130" max="15130" width="9.2" style="294" customWidth="1"/>
    <col min="15131" max="15131" width="5.2" style="294" customWidth="1"/>
    <col min="15132" max="15132" width="9.2" style="294" customWidth="1"/>
    <col min="15133" max="15133" width="17.5" style="294" customWidth="1"/>
    <col min="15134" max="15365" width="9" style="294"/>
    <col min="15366" max="15366" width="5.2" style="294" customWidth="1"/>
    <col min="15367" max="15367" width="14.7" style="294" customWidth="1"/>
    <col min="15368" max="15368" width="6.5" style="294" customWidth="1"/>
    <col min="15369" max="15369" width="7" style="294" customWidth="1"/>
    <col min="15370" max="15370" width="7.2" style="294" customWidth="1"/>
    <col min="15371" max="15371" width="7.7" style="294" customWidth="1"/>
    <col min="15372" max="15372" width="6.7" style="294" customWidth="1"/>
    <col min="15373" max="15373" width="5.5" style="294" customWidth="1"/>
    <col min="15374" max="15374" width="5" style="294" customWidth="1"/>
    <col min="15375" max="15375" width="6.7" style="294" customWidth="1"/>
    <col min="15376" max="15376" width="7" style="294" customWidth="1"/>
    <col min="15377" max="15377" width="5.2" style="294" customWidth="1"/>
    <col min="15378" max="15378" width="6.2" style="294" customWidth="1"/>
    <col min="15379" max="15379" width="6.5" style="294" customWidth="1"/>
    <col min="15380" max="15380" width="6.7" style="294" customWidth="1"/>
    <col min="15381" max="15381" width="6.5" style="294" customWidth="1"/>
    <col min="15382" max="15382" width="9" style="294"/>
    <col min="15383" max="15383" width="8.2" style="294" customWidth="1"/>
    <col min="15384" max="15384" width="9.7" style="294" customWidth="1"/>
    <col min="15385" max="15385" width="5.2" style="294" customWidth="1"/>
    <col min="15386" max="15386" width="9.2" style="294" customWidth="1"/>
    <col min="15387" max="15387" width="5.2" style="294" customWidth="1"/>
    <col min="15388" max="15388" width="9.2" style="294" customWidth="1"/>
    <col min="15389" max="15389" width="17.5" style="294" customWidth="1"/>
    <col min="15390" max="15621" width="9" style="294"/>
    <col min="15622" max="15622" width="5.2" style="294" customWidth="1"/>
    <col min="15623" max="15623" width="14.7" style="294" customWidth="1"/>
    <col min="15624" max="15624" width="6.5" style="294" customWidth="1"/>
    <col min="15625" max="15625" width="7" style="294" customWidth="1"/>
    <col min="15626" max="15626" width="7.2" style="294" customWidth="1"/>
    <col min="15627" max="15627" width="7.7" style="294" customWidth="1"/>
    <col min="15628" max="15628" width="6.7" style="294" customWidth="1"/>
    <col min="15629" max="15629" width="5.5" style="294" customWidth="1"/>
    <col min="15630" max="15630" width="5" style="294" customWidth="1"/>
    <col min="15631" max="15631" width="6.7" style="294" customWidth="1"/>
    <col min="15632" max="15632" width="7" style="294" customWidth="1"/>
    <col min="15633" max="15633" width="5.2" style="294" customWidth="1"/>
    <col min="15634" max="15634" width="6.2" style="294" customWidth="1"/>
    <col min="15635" max="15635" width="6.5" style="294" customWidth="1"/>
    <col min="15636" max="15636" width="6.7" style="294" customWidth="1"/>
    <col min="15637" max="15637" width="6.5" style="294" customWidth="1"/>
    <col min="15638" max="15638" width="9" style="294"/>
    <col min="15639" max="15639" width="8.2" style="294" customWidth="1"/>
    <col min="15640" max="15640" width="9.7" style="294" customWidth="1"/>
    <col min="15641" max="15641" width="5.2" style="294" customWidth="1"/>
    <col min="15642" max="15642" width="9.2" style="294" customWidth="1"/>
    <col min="15643" max="15643" width="5.2" style="294" customWidth="1"/>
    <col min="15644" max="15644" width="9.2" style="294" customWidth="1"/>
    <col min="15645" max="15645" width="17.5" style="294" customWidth="1"/>
    <col min="15646" max="15877" width="9" style="294"/>
    <col min="15878" max="15878" width="5.2" style="294" customWidth="1"/>
    <col min="15879" max="15879" width="14.7" style="294" customWidth="1"/>
    <col min="15880" max="15880" width="6.5" style="294" customWidth="1"/>
    <col min="15881" max="15881" width="7" style="294" customWidth="1"/>
    <col min="15882" max="15882" width="7.2" style="294" customWidth="1"/>
    <col min="15883" max="15883" width="7.7" style="294" customWidth="1"/>
    <col min="15884" max="15884" width="6.7" style="294" customWidth="1"/>
    <col min="15885" max="15885" width="5.5" style="294" customWidth="1"/>
    <col min="15886" max="15886" width="5" style="294" customWidth="1"/>
    <col min="15887" max="15887" width="6.7" style="294" customWidth="1"/>
    <col min="15888" max="15888" width="7" style="294" customWidth="1"/>
    <col min="15889" max="15889" width="5.2" style="294" customWidth="1"/>
    <col min="15890" max="15890" width="6.2" style="294" customWidth="1"/>
    <col min="15891" max="15891" width="6.5" style="294" customWidth="1"/>
    <col min="15892" max="15892" width="6.7" style="294" customWidth="1"/>
    <col min="15893" max="15893" width="6.5" style="294" customWidth="1"/>
    <col min="15894" max="15894" width="9" style="294"/>
    <col min="15895" max="15895" width="8.2" style="294" customWidth="1"/>
    <col min="15896" max="15896" width="9.7" style="294" customWidth="1"/>
    <col min="15897" max="15897" width="5.2" style="294" customWidth="1"/>
    <col min="15898" max="15898" width="9.2" style="294" customWidth="1"/>
    <col min="15899" max="15899" width="5.2" style="294" customWidth="1"/>
    <col min="15900" max="15900" width="9.2" style="294" customWidth="1"/>
    <col min="15901" max="15901" width="17.5" style="294" customWidth="1"/>
    <col min="15902" max="16133" width="9" style="294"/>
    <col min="16134" max="16134" width="5.2" style="294" customWidth="1"/>
    <col min="16135" max="16135" width="14.7" style="294" customWidth="1"/>
    <col min="16136" max="16136" width="6.5" style="294" customWidth="1"/>
    <col min="16137" max="16137" width="7" style="294" customWidth="1"/>
    <col min="16138" max="16138" width="7.2" style="294" customWidth="1"/>
    <col min="16139" max="16139" width="7.7" style="294" customWidth="1"/>
    <col min="16140" max="16140" width="6.7" style="294" customWidth="1"/>
    <col min="16141" max="16141" width="5.5" style="294" customWidth="1"/>
    <col min="16142" max="16142" width="5" style="294" customWidth="1"/>
    <col min="16143" max="16143" width="6.7" style="294" customWidth="1"/>
    <col min="16144" max="16144" width="7" style="294" customWidth="1"/>
    <col min="16145" max="16145" width="5.2" style="294" customWidth="1"/>
    <col min="16146" max="16146" width="6.2" style="294" customWidth="1"/>
    <col min="16147" max="16147" width="6.5" style="294" customWidth="1"/>
    <col min="16148" max="16148" width="6.7" style="294" customWidth="1"/>
    <col min="16149" max="16149" width="6.5" style="294" customWidth="1"/>
    <col min="16150" max="16150" width="9" style="294"/>
    <col min="16151" max="16151" width="8.2" style="294" customWidth="1"/>
    <col min="16152" max="16152" width="9.7" style="294" customWidth="1"/>
    <col min="16153" max="16153" width="5.2" style="294" customWidth="1"/>
    <col min="16154" max="16154" width="9.2" style="294" customWidth="1"/>
    <col min="16155" max="16155" width="5.2" style="294" customWidth="1"/>
    <col min="16156" max="16156" width="9.2" style="294" customWidth="1"/>
    <col min="16157" max="16157" width="17.5" style="294" customWidth="1"/>
    <col min="16158" max="16384" width="9" style="294"/>
  </cols>
  <sheetData>
    <row r="1" spans="29:30">
      <c r="AC1" s="297" t="str">
        <f t="array" ref="AC1:AD1">"请勿删除此列"</f>
        <v>请勿删除此列</v>
      </c>
      <c r="AD1" s="297" t="str">
        <v>请勿删除此列</v>
      </c>
    </row>
    <row r="2" ht="23.25" customHeight="1" spans="1:28">
      <c r="A2" s="298" t="s">
        <v>1169</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row>
    <row r="3" ht="16.95" customHeight="1" spans="1:28">
      <c r="A3" s="299" t="str">
        <f>"评估基准日："&amp;TEXT(基本信息输入表!M7,"yyyy年mm月dd日")</f>
        <v>评估基准日：2026年01月15日</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row>
    <row r="4" ht="16.95" customHeight="1" spans="1:30">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8" t="s">
        <v>1170</v>
      </c>
      <c r="AD4" s="297" t="str">
        <f t="array" ref="AD4:AD8">""</f>
        <v/>
      </c>
    </row>
    <row r="5" spans="1:30">
      <c r="A5" s="300" t="str">
        <f>基本信息输入表!K6&amp;"："&amp;基本信息输入表!M6</f>
        <v>被评估单位：中国石油集团工程技术研究院有限公司</v>
      </c>
      <c r="B5" s="300"/>
      <c r="C5" s="300"/>
      <c r="D5" s="301"/>
      <c r="E5" s="301"/>
      <c r="F5" s="301"/>
      <c r="G5" s="301"/>
      <c r="H5" s="301"/>
      <c r="I5" s="301"/>
      <c r="J5" s="313"/>
      <c r="K5" s="314"/>
      <c r="L5" s="313"/>
      <c r="M5" s="313"/>
      <c r="N5" s="313"/>
      <c r="O5" s="313"/>
      <c r="P5" s="315"/>
      <c r="Q5" s="322"/>
      <c r="R5" s="313"/>
      <c r="S5" s="313"/>
      <c r="T5" s="313"/>
      <c r="U5" s="299"/>
      <c r="V5" s="299"/>
      <c r="W5" s="299"/>
      <c r="X5" s="323"/>
      <c r="Y5" s="333"/>
      <c r="Z5" s="334"/>
      <c r="AA5" s="334"/>
      <c r="AB5" s="8" t="str">
        <f>"金额单位："&amp;基本信息输入表!M10&amp;"元"</f>
        <v>金额单位：人民币元</v>
      </c>
      <c r="AD5" s="297" t="str">
        <v/>
      </c>
    </row>
    <row r="6" s="293" customFormat="1" spans="1:30">
      <c r="A6" s="302" t="s">
        <v>137</v>
      </c>
      <c r="B6" s="302" t="s">
        <v>138</v>
      </c>
      <c r="C6" s="302" t="s">
        <v>1171</v>
      </c>
      <c r="D6" s="303" t="s">
        <v>1172</v>
      </c>
      <c r="E6" s="303" t="s">
        <v>1173</v>
      </c>
      <c r="F6" s="303" t="s">
        <v>1174</v>
      </c>
      <c r="G6" s="303" t="s">
        <v>1175</v>
      </c>
      <c r="H6" s="303" t="s">
        <v>1176</v>
      </c>
      <c r="I6" s="303" t="s">
        <v>1177</v>
      </c>
      <c r="J6" s="303" t="s">
        <v>1178</v>
      </c>
      <c r="K6" s="303" t="s">
        <v>1179</v>
      </c>
      <c r="L6" s="303" t="s">
        <v>1180</v>
      </c>
      <c r="M6" s="303" t="s">
        <v>1181</v>
      </c>
      <c r="N6" s="303" t="s">
        <v>1182</v>
      </c>
      <c r="O6" s="303" t="s">
        <v>1183</v>
      </c>
      <c r="P6" s="316" t="s">
        <v>1184</v>
      </c>
      <c r="Q6" s="302" t="s">
        <v>1142</v>
      </c>
      <c r="R6" s="303" t="s">
        <v>1185</v>
      </c>
      <c r="S6" s="324" t="s">
        <v>656</v>
      </c>
      <c r="T6" s="325"/>
      <c r="U6" s="326" t="s">
        <v>158</v>
      </c>
      <c r="V6" s="326"/>
      <c r="W6" s="327" t="s">
        <v>1042</v>
      </c>
      <c r="X6" s="328" t="s">
        <v>159</v>
      </c>
      <c r="Y6" s="328"/>
      <c r="Z6" s="328"/>
      <c r="AA6" s="328" t="s">
        <v>172</v>
      </c>
      <c r="AB6" s="335" t="s">
        <v>142</v>
      </c>
      <c r="AC6" s="336"/>
      <c r="AD6" s="336" t="str">
        <v/>
      </c>
    </row>
    <row r="7" s="293" customFormat="1" spans="1:30">
      <c r="A7" s="304"/>
      <c r="B7" s="304"/>
      <c r="C7" s="305"/>
      <c r="D7" s="306"/>
      <c r="E7" s="307" t="s">
        <v>1186</v>
      </c>
      <c r="F7" s="308"/>
      <c r="G7" s="308"/>
      <c r="H7" s="308"/>
      <c r="I7" s="308"/>
      <c r="J7" s="306"/>
      <c r="K7" s="308"/>
      <c r="L7" s="308"/>
      <c r="M7" s="308"/>
      <c r="N7" s="308"/>
      <c r="O7" s="308"/>
      <c r="P7" s="317"/>
      <c r="Q7" s="329"/>
      <c r="R7" s="308"/>
      <c r="S7" s="308" t="s">
        <v>175</v>
      </c>
      <c r="T7" s="308" t="s">
        <v>176</v>
      </c>
      <c r="U7" s="330" t="s">
        <v>175</v>
      </c>
      <c r="V7" s="330" t="s">
        <v>176</v>
      </c>
      <c r="W7" s="331"/>
      <c r="X7" s="332" t="s">
        <v>175</v>
      </c>
      <c r="Y7" s="337" t="s">
        <v>937</v>
      </c>
      <c r="Z7" s="332" t="s">
        <v>176</v>
      </c>
      <c r="AA7" s="338"/>
      <c r="AB7" s="339"/>
      <c r="AC7" s="24" t="s">
        <v>738</v>
      </c>
      <c r="AD7" s="336" t="str">
        <v/>
      </c>
    </row>
    <row r="8" ht="12.75" spans="1:30">
      <c r="A8" s="14" t="str">
        <f>IF(B8="","",ROW()-7)</f>
        <v/>
      </c>
      <c r="B8" s="309"/>
      <c r="C8" s="310"/>
      <c r="D8" s="309"/>
      <c r="E8" s="310"/>
      <c r="F8" s="17"/>
      <c r="G8" s="17"/>
      <c r="H8" s="17"/>
      <c r="I8" s="17"/>
      <c r="J8" s="309"/>
      <c r="K8" s="17"/>
      <c r="L8" s="17"/>
      <c r="M8" s="318"/>
      <c r="N8" s="17"/>
      <c r="O8" s="17"/>
      <c r="P8" s="319"/>
      <c r="Q8" s="33"/>
      <c r="R8" s="33"/>
      <c r="S8" s="17"/>
      <c r="T8" s="17"/>
      <c r="U8" s="17"/>
      <c r="V8" s="17"/>
      <c r="W8" s="17"/>
      <c r="X8" s="17"/>
      <c r="Y8" s="17"/>
      <c r="Z8" s="17">
        <f>IF(Y8="",X8,Y8*X8/100)</f>
        <v>0</v>
      </c>
      <c r="AA8" s="17" t="str">
        <f>IF(V8-W8=0,"",(Z8-V8+W8)/(V8-W8)*100)</f>
        <v/>
      </c>
      <c r="AB8" s="340"/>
      <c r="AC8" s="24" t="s">
        <v>739</v>
      </c>
      <c r="AD8" s="297" t="str">
        <v/>
      </c>
    </row>
    <row r="9" ht="12.75" spans="1:29">
      <c r="A9" s="14" t="str">
        <f t="shared" ref="A9:A27" si="0">IF(B9="","",ROW()-7)</f>
        <v/>
      </c>
      <c r="B9" s="309"/>
      <c r="C9" s="310"/>
      <c r="D9" s="309"/>
      <c r="E9" s="310"/>
      <c r="F9" s="17"/>
      <c r="G9" s="17"/>
      <c r="H9" s="17"/>
      <c r="I9" s="17"/>
      <c r="J9" s="309"/>
      <c r="K9" s="17"/>
      <c r="L9" s="17"/>
      <c r="M9" s="318"/>
      <c r="N9" s="17"/>
      <c r="O9" s="17"/>
      <c r="P9" s="319"/>
      <c r="Q9" s="33"/>
      <c r="R9" s="33"/>
      <c r="S9" s="17"/>
      <c r="T9" s="17"/>
      <c r="U9" s="17"/>
      <c r="V9" s="17"/>
      <c r="W9" s="17"/>
      <c r="X9" s="17"/>
      <c r="Y9" s="17"/>
      <c r="Z9" s="17">
        <f t="shared" ref="Z9:Z27" si="1">IF(Y9="",X9,Y9*X9/100)</f>
        <v>0</v>
      </c>
      <c r="AA9" s="17" t="str">
        <f t="shared" ref="AA9:AA28" si="2">IF(V9-W9=0,"",(Z9-V9+W9)/(V9-W9)*100)</f>
        <v/>
      </c>
      <c r="AB9" s="340"/>
      <c r="AC9" s="24" t="s">
        <v>740</v>
      </c>
    </row>
    <row r="10" ht="12.75" spans="1:29">
      <c r="A10" s="14" t="str">
        <f t="shared" si="0"/>
        <v/>
      </c>
      <c r="B10" s="309"/>
      <c r="C10" s="310"/>
      <c r="D10" s="309"/>
      <c r="E10" s="310"/>
      <c r="F10" s="17"/>
      <c r="G10" s="17"/>
      <c r="H10" s="17"/>
      <c r="I10" s="17"/>
      <c r="J10" s="309"/>
      <c r="K10" s="17"/>
      <c r="L10" s="17"/>
      <c r="M10" s="318"/>
      <c r="N10" s="17"/>
      <c r="O10" s="17"/>
      <c r="P10" s="319"/>
      <c r="Q10" s="33"/>
      <c r="R10" s="33"/>
      <c r="S10" s="17"/>
      <c r="T10" s="17"/>
      <c r="U10" s="17"/>
      <c r="V10" s="17"/>
      <c r="W10" s="17"/>
      <c r="X10" s="17"/>
      <c r="Y10" s="17"/>
      <c r="Z10" s="17">
        <f t="shared" si="1"/>
        <v>0</v>
      </c>
      <c r="AA10" s="17" t="str">
        <f t="shared" si="2"/>
        <v/>
      </c>
      <c r="AB10" s="340"/>
      <c r="AC10" s="24" t="s">
        <v>741</v>
      </c>
    </row>
    <row r="11" ht="12.75" spans="1:29">
      <c r="A11" s="14" t="str">
        <f t="shared" si="0"/>
        <v/>
      </c>
      <c r="B11" s="309"/>
      <c r="C11" s="310"/>
      <c r="D11" s="309"/>
      <c r="E11" s="310"/>
      <c r="F11" s="17"/>
      <c r="G11" s="17"/>
      <c r="H11" s="17"/>
      <c r="I11" s="17"/>
      <c r="J11" s="309"/>
      <c r="K11" s="17"/>
      <c r="L11" s="17"/>
      <c r="M11" s="318"/>
      <c r="N11" s="17"/>
      <c r="O11" s="17"/>
      <c r="P11" s="319"/>
      <c r="Q11" s="33"/>
      <c r="R11" s="33"/>
      <c r="S11" s="17"/>
      <c r="T11" s="17"/>
      <c r="U11" s="17"/>
      <c r="V11" s="17"/>
      <c r="W11" s="17"/>
      <c r="X11" s="17"/>
      <c r="Y11" s="17"/>
      <c r="Z11" s="17">
        <f t="shared" si="1"/>
        <v>0</v>
      </c>
      <c r="AA11" s="17" t="str">
        <f t="shared" si="2"/>
        <v/>
      </c>
      <c r="AB11" s="340"/>
      <c r="AC11" s="24" t="s">
        <v>742</v>
      </c>
    </row>
    <row r="12" ht="12.75" spans="1:29">
      <c r="A12" s="14" t="str">
        <f t="shared" si="0"/>
        <v/>
      </c>
      <c r="B12" s="309"/>
      <c r="C12" s="310"/>
      <c r="D12" s="309"/>
      <c r="E12" s="310"/>
      <c r="F12" s="17"/>
      <c r="G12" s="17"/>
      <c r="H12" s="17"/>
      <c r="I12" s="17"/>
      <c r="J12" s="309"/>
      <c r="K12" s="17"/>
      <c r="L12" s="17"/>
      <c r="M12" s="318"/>
      <c r="N12" s="17"/>
      <c r="O12" s="17"/>
      <c r="P12" s="319"/>
      <c r="Q12" s="33"/>
      <c r="R12" s="33"/>
      <c r="S12" s="17"/>
      <c r="T12" s="17"/>
      <c r="U12" s="17"/>
      <c r="V12" s="17"/>
      <c r="W12" s="17"/>
      <c r="X12" s="17"/>
      <c r="Y12" s="17"/>
      <c r="Z12" s="17">
        <f t="shared" si="1"/>
        <v>0</v>
      </c>
      <c r="AA12" s="17" t="str">
        <f t="shared" si="2"/>
        <v/>
      </c>
      <c r="AB12" s="340"/>
      <c r="AC12" s="24" t="s">
        <v>743</v>
      </c>
    </row>
    <row r="13" ht="12.75" spans="1:29">
      <c r="A13" s="14" t="str">
        <f t="shared" si="0"/>
        <v/>
      </c>
      <c r="B13" s="309"/>
      <c r="C13" s="310"/>
      <c r="D13" s="309"/>
      <c r="E13" s="310"/>
      <c r="F13" s="17"/>
      <c r="G13" s="17"/>
      <c r="H13" s="17"/>
      <c r="I13" s="17"/>
      <c r="J13" s="309"/>
      <c r="K13" s="17"/>
      <c r="L13" s="17"/>
      <c r="M13" s="318"/>
      <c r="N13" s="17"/>
      <c r="O13" s="17"/>
      <c r="P13" s="319"/>
      <c r="Q13" s="33"/>
      <c r="R13" s="33"/>
      <c r="S13" s="17"/>
      <c r="T13" s="17"/>
      <c r="U13" s="17"/>
      <c r="V13" s="17"/>
      <c r="W13" s="17"/>
      <c r="X13" s="17"/>
      <c r="Y13" s="17"/>
      <c r="Z13" s="17">
        <f t="shared" si="1"/>
        <v>0</v>
      </c>
      <c r="AA13" s="17" t="str">
        <f t="shared" si="2"/>
        <v/>
      </c>
      <c r="AB13" s="340"/>
      <c r="AC13" s="24" t="s">
        <v>744</v>
      </c>
    </row>
    <row r="14" ht="12.75" spans="1:29">
      <c r="A14" s="14" t="str">
        <f t="shared" si="0"/>
        <v/>
      </c>
      <c r="B14" s="309"/>
      <c r="C14" s="310"/>
      <c r="D14" s="309"/>
      <c r="E14" s="310"/>
      <c r="F14" s="17"/>
      <c r="G14" s="17"/>
      <c r="H14" s="17"/>
      <c r="I14" s="17"/>
      <c r="J14" s="309"/>
      <c r="K14" s="17"/>
      <c r="L14" s="17"/>
      <c r="M14" s="318"/>
      <c r="N14" s="17"/>
      <c r="O14" s="17"/>
      <c r="P14" s="319"/>
      <c r="Q14" s="33"/>
      <c r="R14" s="33"/>
      <c r="S14" s="17"/>
      <c r="T14" s="17"/>
      <c r="U14" s="17"/>
      <c r="V14" s="17"/>
      <c r="W14" s="17"/>
      <c r="X14" s="17"/>
      <c r="Y14" s="17"/>
      <c r="Z14" s="17">
        <f t="shared" si="1"/>
        <v>0</v>
      </c>
      <c r="AA14" s="17" t="str">
        <f t="shared" si="2"/>
        <v/>
      </c>
      <c r="AB14" s="340"/>
      <c r="AC14" s="24" t="s">
        <v>745</v>
      </c>
    </row>
    <row r="15" ht="12.75" spans="1:29">
      <c r="A15" s="14" t="str">
        <f t="shared" si="0"/>
        <v/>
      </c>
      <c r="B15" s="309"/>
      <c r="C15" s="310"/>
      <c r="D15" s="309"/>
      <c r="E15" s="310"/>
      <c r="F15" s="17"/>
      <c r="G15" s="17"/>
      <c r="H15" s="17"/>
      <c r="I15" s="17"/>
      <c r="J15" s="309"/>
      <c r="K15" s="17"/>
      <c r="L15" s="17"/>
      <c r="M15" s="318"/>
      <c r="N15" s="17"/>
      <c r="O15" s="17"/>
      <c r="P15" s="319"/>
      <c r="Q15" s="33"/>
      <c r="R15" s="33"/>
      <c r="S15" s="17"/>
      <c r="T15" s="17"/>
      <c r="U15" s="17"/>
      <c r="V15" s="17"/>
      <c r="W15" s="17"/>
      <c r="X15" s="17"/>
      <c r="Y15" s="17"/>
      <c r="Z15" s="17">
        <f t="shared" si="1"/>
        <v>0</v>
      </c>
      <c r="AA15" s="17" t="str">
        <f t="shared" si="2"/>
        <v/>
      </c>
      <c r="AB15" s="340"/>
      <c r="AC15" s="24" t="s">
        <v>746</v>
      </c>
    </row>
    <row r="16" ht="12.75" spans="1:29">
      <c r="A16" s="14" t="str">
        <f t="shared" si="0"/>
        <v/>
      </c>
      <c r="B16" s="309"/>
      <c r="C16" s="310"/>
      <c r="D16" s="309"/>
      <c r="E16" s="310"/>
      <c r="F16" s="17"/>
      <c r="G16" s="17"/>
      <c r="H16" s="17"/>
      <c r="I16" s="17"/>
      <c r="J16" s="309"/>
      <c r="K16" s="17"/>
      <c r="L16" s="17"/>
      <c r="M16" s="318"/>
      <c r="N16" s="17"/>
      <c r="O16" s="17"/>
      <c r="P16" s="319"/>
      <c r="Q16" s="33"/>
      <c r="R16" s="33"/>
      <c r="S16" s="17"/>
      <c r="T16" s="17"/>
      <c r="U16" s="17"/>
      <c r="V16" s="17"/>
      <c r="W16" s="17"/>
      <c r="X16" s="17"/>
      <c r="Y16" s="17"/>
      <c r="Z16" s="17">
        <f t="shared" si="1"/>
        <v>0</v>
      </c>
      <c r="AA16" s="17" t="str">
        <f t="shared" si="2"/>
        <v/>
      </c>
      <c r="AB16" s="340"/>
      <c r="AC16" s="24" t="s">
        <v>747</v>
      </c>
    </row>
    <row r="17" ht="12.75" spans="1:29">
      <c r="A17" s="14" t="str">
        <f t="shared" si="0"/>
        <v/>
      </c>
      <c r="B17" s="309"/>
      <c r="C17" s="310"/>
      <c r="D17" s="309"/>
      <c r="E17" s="310"/>
      <c r="F17" s="17"/>
      <c r="G17" s="17"/>
      <c r="H17" s="17"/>
      <c r="I17" s="17"/>
      <c r="J17" s="309"/>
      <c r="K17" s="17"/>
      <c r="L17" s="17"/>
      <c r="M17" s="318"/>
      <c r="N17" s="17"/>
      <c r="O17" s="17"/>
      <c r="P17" s="319"/>
      <c r="Q17" s="33"/>
      <c r="R17" s="33"/>
      <c r="S17" s="17"/>
      <c r="T17" s="17"/>
      <c r="U17" s="17"/>
      <c r="V17" s="17"/>
      <c r="W17" s="17"/>
      <c r="X17" s="17"/>
      <c r="Y17" s="17"/>
      <c r="Z17" s="17">
        <f t="shared" si="1"/>
        <v>0</v>
      </c>
      <c r="AA17" s="17" t="str">
        <f t="shared" si="2"/>
        <v/>
      </c>
      <c r="AB17" s="340"/>
      <c r="AC17" s="24" t="s">
        <v>748</v>
      </c>
    </row>
    <row r="18" ht="12.75" spans="1:29">
      <c r="A18" s="14" t="str">
        <f t="shared" si="0"/>
        <v/>
      </c>
      <c r="B18" s="309"/>
      <c r="C18" s="310"/>
      <c r="D18" s="309"/>
      <c r="E18" s="310"/>
      <c r="F18" s="17"/>
      <c r="G18" s="17"/>
      <c r="H18" s="17"/>
      <c r="I18" s="17"/>
      <c r="J18" s="309"/>
      <c r="K18" s="17"/>
      <c r="L18" s="17"/>
      <c r="M18" s="318"/>
      <c r="N18" s="17"/>
      <c r="O18" s="17"/>
      <c r="P18" s="319"/>
      <c r="Q18" s="33"/>
      <c r="R18" s="33"/>
      <c r="S18" s="17"/>
      <c r="T18" s="17"/>
      <c r="U18" s="17"/>
      <c r="V18" s="17"/>
      <c r="W18" s="17"/>
      <c r="X18" s="17"/>
      <c r="Y18" s="17"/>
      <c r="Z18" s="17">
        <f t="shared" si="1"/>
        <v>0</v>
      </c>
      <c r="AA18" s="17" t="str">
        <f t="shared" si="2"/>
        <v/>
      </c>
      <c r="AB18" s="340"/>
      <c r="AC18" s="24" t="s">
        <v>749</v>
      </c>
    </row>
    <row r="19" ht="12.75" spans="1:29">
      <c r="A19" s="14" t="str">
        <f t="shared" si="0"/>
        <v/>
      </c>
      <c r="B19" s="309"/>
      <c r="C19" s="310"/>
      <c r="D19" s="309"/>
      <c r="E19" s="310"/>
      <c r="F19" s="17"/>
      <c r="G19" s="17"/>
      <c r="H19" s="17"/>
      <c r="I19" s="17"/>
      <c r="J19" s="309"/>
      <c r="K19" s="17"/>
      <c r="L19" s="17"/>
      <c r="M19" s="318"/>
      <c r="N19" s="17"/>
      <c r="O19" s="17"/>
      <c r="P19" s="319"/>
      <c r="Q19" s="33"/>
      <c r="R19" s="33"/>
      <c r="S19" s="17"/>
      <c r="T19" s="17"/>
      <c r="U19" s="17"/>
      <c r="V19" s="17"/>
      <c r="W19" s="17"/>
      <c r="X19" s="17"/>
      <c r="Y19" s="17"/>
      <c r="Z19" s="17">
        <f t="shared" si="1"/>
        <v>0</v>
      </c>
      <c r="AA19" s="17" t="str">
        <f t="shared" si="2"/>
        <v/>
      </c>
      <c r="AB19" s="340"/>
      <c r="AC19" s="24" t="s">
        <v>750</v>
      </c>
    </row>
    <row r="20" ht="12.75" spans="1:29">
      <c r="A20" s="14" t="str">
        <f t="shared" si="0"/>
        <v/>
      </c>
      <c r="B20" s="309"/>
      <c r="C20" s="310"/>
      <c r="D20" s="309"/>
      <c r="E20" s="310"/>
      <c r="F20" s="17"/>
      <c r="G20" s="17"/>
      <c r="H20" s="17"/>
      <c r="I20" s="17"/>
      <c r="J20" s="309"/>
      <c r="K20" s="17"/>
      <c r="L20" s="17"/>
      <c r="M20" s="318"/>
      <c r="N20" s="17"/>
      <c r="O20" s="17"/>
      <c r="P20" s="319"/>
      <c r="Q20" s="33"/>
      <c r="R20" s="33"/>
      <c r="S20" s="17"/>
      <c r="T20" s="17"/>
      <c r="U20" s="17"/>
      <c r="V20" s="17"/>
      <c r="W20" s="17"/>
      <c r="X20" s="17"/>
      <c r="Y20" s="17"/>
      <c r="Z20" s="17">
        <f t="shared" si="1"/>
        <v>0</v>
      </c>
      <c r="AA20" s="17" t="str">
        <f t="shared" si="2"/>
        <v/>
      </c>
      <c r="AB20" s="340"/>
      <c r="AC20" s="24" t="s">
        <v>751</v>
      </c>
    </row>
    <row r="21" ht="12.75" spans="1:29">
      <c r="A21" s="14" t="str">
        <f t="shared" si="0"/>
        <v/>
      </c>
      <c r="B21" s="309"/>
      <c r="C21" s="310"/>
      <c r="D21" s="309"/>
      <c r="E21" s="310"/>
      <c r="F21" s="17"/>
      <c r="G21" s="17"/>
      <c r="H21" s="17"/>
      <c r="I21" s="17"/>
      <c r="J21" s="309"/>
      <c r="K21" s="17"/>
      <c r="L21" s="17"/>
      <c r="M21" s="318"/>
      <c r="N21" s="17"/>
      <c r="O21" s="17"/>
      <c r="P21" s="319"/>
      <c r="Q21" s="33"/>
      <c r="R21" s="33"/>
      <c r="S21" s="17"/>
      <c r="T21" s="17"/>
      <c r="U21" s="17"/>
      <c r="V21" s="17"/>
      <c r="W21" s="17"/>
      <c r="X21" s="17"/>
      <c r="Y21" s="17"/>
      <c r="Z21" s="17">
        <f t="shared" si="1"/>
        <v>0</v>
      </c>
      <c r="AA21" s="17" t="str">
        <f t="shared" si="2"/>
        <v/>
      </c>
      <c r="AB21" s="340"/>
      <c r="AC21" s="24" t="s">
        <v>752</v>
      </c>
    </row>
    <row r="22" ht="12.75" spans="1:29">
      <c r="A22" s="14" t="str">
        <f t="shared" si="0"/>
        <v/>
      </c>
      <c r="B22" s="309"/>
      <c r="C22" s="310"/>
      <c r="D22" s="309"/>
      <c r="E22" s="310"/>
      <c r="F22" s="17"/>
      <c r="G22" s="17"/>
      <c r="H22" s="17"/>
      <c r="I22" s="17"/>
      <c r="J22" s="309"/>
      <c r="K22" s="17"/>
      <c r="L22" s="17"/>
      <c r="M22" s="318"/>
      <c r="N22" s="17"/>
      <c r="O22" s="17"/>
      <c r="P22" s="319"/>
      <c r="Q22" s="33"/>
      <c r="R22" s="33"/>
      <c r="S22" s="17"/>
      <c r="T22" s="17"/>
      <c r="U22" s="17"/>
      <c r="V22" s="17"/>
      <c r="W22" s="17"/>
      <c r="X22" s="17"/>
      <c r="Y22" s="17"/>
      <c r="Z22" s="17">
        <f t="shared" si="1"/>
        <v>0</v>
      </c>
      <c r="AA22" s="17" t="str">
        <f t="shared" si="2"/>
        <v/>
      </c>
      <c r="AB22" s="340"/>
      <c r="AC22" s="24" t="s">
        <v>753</v>
      </c>
    </row>
    <row r="23" ht="12.75" spans="1:29">
      <c r="A23" s="14" t="str">
        <f t="shared" si="0"/>
        <v/>
      </c>
      <c r="B23" s="309"/>
      <c r="C23" s="310"/>
      <c r="D23" s="309"/>
      <c r="E23" s="310"/>
      <c r="F23" s="17"/>
      <c r="G23" s="17"/>
      <c r="H23" s="17"/>
      <c r="I23" s="17"/>
      <c r="J23" s="309"/>
      <c r="K23" s="17"/>
      <c r="L23" s="17"/>
      <c r="M23" s="318"/>
      <c r="N23" s="17"/>
      <c r="O23" s="17"/>
      <c r="P23" s="319"/>
      <c r="Q23" s="33"/>
      <c r="R23" s="33"/>
      <c r="S23" s="17"/>
      <c r="T23" s="17"/>
      <c r="U23" s="17"/>
      <c r="V23" s="17"/>
      <c r="W23" s="17"/>
      <c r="X23" s="17"/>
      <c r="Y23" s="17"/>
      <c r="Z23" s="17">
        <f t="shared" si="1"/>
        <v>0</v>
      </c>
      <c r="AA23" s="17" t="str">
        <f t="shared" si="2"/>
        <v/>
      </c>
      <c r="AB23" s="340"/>
      <c r="AC23" s="24" t="s">
        <v>754</v>
      </c>
    </row>
    <row r="24" ht="12.75" spans="1:29">
      <c r="A24" s="14" t="str">
        <f t="shared" si="0"/>
        <v/>
      </c>
      <c r="B24" s="309"/>
      <c r="C24" s="310"/>
      <c r="D24" s="309"/>
      <c r="E24" s="310"/>
      <c r="F24" s="17"/>
      <c r="G24" s="17"/>
      <c r="H24" s="17"/>
      <c r="I24" s="17"/>
      <c r="J24" s="309"/>
      <c r="K24" s="17"/>
      <c r="L24" s="17"/>
      <c r="M24" s="318"/>
      <c r="N24" s="17"/>
      <c r="O24" s="17"/>
      <c r="P24" s="319"/>
      <c r="Q24" s="33"/>
      <c r="R24" s="33"/>
      <c r="S24" s="17"/>
      <c r="T24" s="17"/>
      <c r="U24" s="17"/>
      <c r="V24" s="17"/>
      <c r="W24" s="17"/>
      <c r="X24" s="17"/>
      <c r="Y24" s="17"/>
      <c r="Z24" s="17">
        <f t="shared" si="1"/>
        <v>0</v>
      </c>
      <c r="AA24" s="17" t="str">
        <f t="shared" si="2"/>
        <v/>
      </c>
      <c r="AB24" s="340"/>
      <c r="AC24" s="24" t="s">
        <v>755</v>
      </c>
    </row>
    <row r="25" ht="12.75" spans="1:29">
      <c r="A25" s="14" t="str">
        <f t="shared" si="0"/>
        <v/>
      </c>
      <c r="B25" s="309"/>
      <c r="C25" s="310"/>
      <c r="D25" s="309"/>
      <c r="E25" s="310"/>
      <c r="F25" s="17"/>
      <c r="G25" s="17"/>
      <c r="H25" s="17"/>
      <c r="I25" s="17"/>
      <c r="J25" s="309"/>
      <c r="K25" s="17"/>
      <c r="L25" s="17"/>
      <c r="M25" s="318"/>
      <c r="N25" s="17"/>
      <c r="O25" s="17"/>
      <c r="P25" s="319"/>
      <c r="Q25" s="33"/>
      <c r="R25" s="33"/>
      <c r="S25" s="17"/>
      <c r="T25" s="17"/>
      <c r="U25" s="17"/>
      <c r="V25" s="17"/>
      <c r="W25" s="17"/>
      <c r="X25" s="17"/>
      <c r="Y25" s="17"/>
      <c r="Z25" s="17">
        <f t="shared" si="1"/>
        <v>0</v>
      </c>
      <c r="AA25" s="17" t="str">
        <f t="shared" si="2"/>
        <v/>
      </c>
      <c r="AB25" s="340"/>
      <c r="AC25" s="24" t="s">
        <v>756</v>
      </c>
    </row>
    <row r="26" ht="12.75" spans="1:29">
      <c r="A26" s="14" t="str">
        <f t="shared" si="0"/>
        <v/>
      </c>
      <c r="B26" s="309"/>
      <c r="C26" s="310"/>
      <c r="D26" s="309"/>
      <c r="E26" s="310"/>
      <c r="F26" s="17"/>
      <c r="G26" s="17"/>
      <c r="H26" s="17"/>
      <c r="I26" s="17"/>
      <c r="J26" s="309"/>
      <c r="K26" s="17"/>
      <c r="L26" s="17"/>
      <c r="M26" s="318"/>
      <c r="N26" s="17"/>
      <c r="O26" s="17"/>
      <c r="P26" s="319"/>
      <c r="Q26" s="33"/>
      <c r="R26" s="33"/>
      <c r="S26" s="17"/>
      <c r="T26" s="17"/>
      <c r="U26" s="17"/>
      <c r="V26" s="17"/>
      <c r="W26" s="17"/>
      <c r="X26" s="17"/>
      <c r="Y26" s="17"/>
      <c r="Z26" s="17">
        <f t="shared" si="1"/>
        <v>0</v>
      </c>
      <c r="AA26" s="17" t="str">
        <f t="shared" si="2"/>
        <v/>
      </c>
      <c r="AB26" s="340"/>
      <c r="AC26" s="24" t="s">
        <v>757</v>
      </c>
    </row>
    <row r="27" ht="12.75" spans="1:30">
      <c r="A27" s="14" t="str">
        <f t="shared" si="0"/>
        <v/>
      </c>
      <c r="B27" s="309"/>
      <c r="C27" s="310"/>
      <c r="D27" s="309"/>
      <c r="E27" s="310"/>
      <c r="F27" s="17"/>
      <c r="G27" s="17"/>
      <c r="H27" s="17"/>
      <c r="I27" s="17"/>
      <c r="J27" s="309"/>
      <c r="K27" s="17"/>
      <c r="L27" s="17"/>
      <c r="M27" s="318"/>
      <c r="N27" s="17"/>
      <c r="O27" s="17"/>
      <c r="P27" s="319"/>
      <c r="Q27" s="33"/>
      <c r="R27" s="33"/>
      <c r="S27" s="17"/>
      <c r="T27" s="17"/>
      <c r="U27" s="17"/>
      <c r="V27" s="17"/>
      <c r="W27" s="17"/>
      <c r="X27" s="17"/>
      <c r="Y27" s="17"/>
      <c r="Z27" s="17">
        <f t="shared" si="1"/>
        <v>0</v>
      </c>
      <c r="AA27" s="17" t="str">
        <f t="shared" si="2"/>
        <v/>
      </c>
      <c r="AB27" s="340"/>
      <c r="AC27" s="24" t="s">
        <v>758</v>
      </c>
      <c r="AD27" s="297" t="str">
        <f t="array" ref="AD27:AD32">""</f>
        <v/>
      </c>
    </row>
    <row r="28" ht="12.75" spans="1:30">
      <c r="A28" s="56" t="s">
        <v>1187</v>
      </c>
      <c r="B28" s="56"/>
      <c r="C28" s="15"/>
      <c r="D28" s="309"/>
      <c r="E28" s="310"/>
      <c r="F28" s="17"/>
      <c r="G28" s="17"/>
      <c r="H28" s="17"/>
      <c r="I28" s="17"/>
      <c r="J28" s="309"/>
      <c r="K28" s="17"/>
      <c r="L28" s="17"/>
      <c r="M28" s="318"/>
      <c r="N28" s="17"/>
      <c r="O28" s="17"/>
      <c r="P28" s="319"/>
      <c r="Q28" s="33"/>
      <c r="R28" s="33"/>
      <c r="S28" s="17">
        <f t="shared" ref="S28:X28" si="3">SUM(S8:S27)</f>
        <v>0</v>
      </c>
      <c r="T28" s="17">
        <f t="shared" si="3"/>
        <v>0</v>
      </c>
      <c r="U28" s="17">
        <f t="shared" si="3"/>
        <v>0</v>
      </c>
      <c r="V28" s="17">
        <f t="shared" si="3"/>
        <v>0</v>
      </c>
      <c r="W28" s="17">
        <f t="shared" si="3"/>
        <v>0</v>
      </c>
      <c r="X28" s="17">
        <f t="shared" si="3"/>
        <v>0</v>
      </c>
      <c r="Y28" s="17"/>
      <c r="Z28" s="17">
        <f>SUM(Z8:Z27)</f>
        <v>0</v>
      </c>
      <c r="AA28" s="17" t="str">
        <f t="shared" si="2"/>
        <v/>
      </c>
      <c r="AB28" s="340"/>
      <c r="AD28" s="297" t="str">
        <v/>
      </c>
    </row>
    <row r="29" ht="12.75" spans="1:30">
      <c r="A29" s="56" t="s">
        <v>1188</v>
      </c>
      <c r="B29" s="56"/>
      <c r="C29" s="15"/>
      <c r="D29" s="309"/>
      <c r="E29" s="310"/>
      <c r="F29" s="17"/>
      <c r="G29" s="17"/>
      <c r="H29" s="17"/>
      <c r="I29" s="17"/>
      <c r="J29" s="309"/>
      <c r="K29" s="17"/>
      <c r="L29" s="17"/>
      <c r="M29" s="318"/>
      <c r="N29" s="17"/>
      <c r="O29" s="17"/>
      <c r="P29" s="319"/>
      <c r="Q29" s="33"/>
      <c r="R29" s="33"/>
      <c r="S29" s="17"/>
      <c r="T29" s="17">
        <f>W28</f>
        <v>0</v>
      </c>
      <c r="U29" s="17"/>
      <c r="V29" s="17">
        <f>W28</f>
        <v>0</v>
      </c>
      <c r="W29" s="17"/>
      <c r="X29" s="17"/>
      <c r="Y29" s="17"/>
      <c r="Z29" s="17"/>
      <c r="AA29" s="17" t="str">
        <f t="shared" ref="AA29:AA30" si="4">IF(V29=0,"",(Z29-V29)/V29*100)</f>
        <v/>
      </c>
      <c r="AB29" s="340"/>
      <c r="AD29" s="297" t="str">
        <v/>
      </c>
    </row>
    <row r="30" ht="12.75" customHeight="1" spans="1:30">
      <c r="A30" s="20" t="s">
        <v>1189</v>
      </c>
      <c r="B30" s="20"/>
      <c r="C30" s="20"/>
      <c r="D30" s="311"/>
      <c r="E30" s="311"/>
      <c r="F30" s="17"/>
      <c r="G30" s="17"/>
      <c r="H30" s="17"/>
      <c r="I30" s="17"/>
      <c r="J30" s="320"/>
      <c r="K30" s="17"/>
      <c r="L30" s="17"/>
      <c r="M30" s="320"/>
      <c r="N30" s="17"/>
      <c r="O30" s="17"/>
      <c r="P30" s="321"/>
      <c r="Q30" s="33"/>
      <c r="R30" s="33"/>
      <c r="S30" s="17">
        <f t="shared" ref="S30:V30" si="5">S28-S29</f>
        <v>0</v>
      </c>
      <c r="T30" s="17">
        <f t="shared" si="5"/>
        <v>0</v>
      </c>
      <c r="U30" s="17">
        <f t="shared" si="5"/>
        <v>0</v>
      </c>
      <c r="V30" s="17">
        <f t="shared" si="5"/>
        <v>0</v>
      </c>
      <c r="W30" s="17"/>
      <c r="X30" s="17">
        <f>X28</f>
        <v>0</v>
      </c>
      <c r="Y30" s="17"/>
      <c r="Z30" s="17">
        <f>Z28</f>
        <v>0</v>
      </c>
      <c r="AA30" s="17" t="str">
        <f t="shared" si="4"/>
        <v/>
      </c>
      <c r="AB30" s="311"/>
      <c r="AD30" s="297" t="str">
        <v/>
      </c>
    </row>
    <row r="31" spans="1:30">
      <c r="A31" s="294" t="str">
        <f>基本信息输入表!$K$6&amp;"填表人："&amp;基本信息输入表!$M$61</f>
        <v>被评估单位填表人：</v>
      </c>
      <c r="D31" s="294"/>
      <c r="E31" s="294"/>
      <c r="F31" s="294"/>
      <c r="G31" s="294"/>
      <c r="H31" s="294"/>
      <c r="I31" s="294"/>
      <c r="J31" s="294"/>
      <c r="Z31" s="312" t="str">
        <f>"评估人员："&amp;基本信息输入表!$Q$61</f>
        <v>评估人员：</v>
      </c>
      <c r="AD31" s="297" t="str">
        <v/>
      </c>
    </row>
    <row r="32" spans="1:30">
      <c r="A32" s="312" t="str">
        <f>"填表日期："&amp;YEAR(基本信息输入表!$O$61)&amp;"年"&amp;MONTH(基本信息输入表!$O$61)&amp;"月"&amp;DAY(基本信息输入表!$O$61)&amp;"日"</f>
        <v>填表日期：1900年1月0日</v>
      </c>
      <c r="B32" s="312"/>
      <c r="AD32" s="297" t="str">
        <v/>
      </c>
    </row>
  </sheetData>
  <mergeCells count="28">
    <mergeCell ref="A2:AB2"/>
    <mergeCell ref="A3:AB3"/>
    <mergeCell ref="S6:T6"/>
    <mergeCell ref="U6:V6"/>
    <mergeCell ref="X6:Z6"/>
    <mergeCell ref="A28:C28"/>
    <mergeCell ref="A29:C29"/>
    <mergeCell ref="A30:C30"/>
    <mergeCell ref="A6:A7"/>
    <mergeCell ref="B6:B7"/>
    <mergeCell ref="C6:C7"/>
    <mergeCell ref="D6:D7"/>
    <mergeCell ref="F6:F7"/>
    <mergeCell ref="G6:G7"/>
    <mergeCell ref="H6:H7"/>
    <mergeCell ref="I6:I7"/>
    <mergeCell ref="J6:J7"/>
    <mergeCell ref="K6:K7"/>
    <mergeCell ref="L6:L7"/>
    <mergeCell ref="M6:M7"/>
    <mergeCell ref="N6:N7"/>
    <mergeCell ref="O6:O7"/>
    <mergeCell ref="P6:P7"/>
    <mergeCell ref="Q6:Q7"/>
    <mergeCell ref="R6:R7"/>
    <mergeCell ref="W6:W7"/>
    <mergeCell ref="AA6:AA7"/>
    <mergeCell ref="AB6:AB7"/>
  </mergeCells>
  <printOptions horizontalCentered="1"/>
  <pageMargins left="0.984251968503937" right="0.984251968503937" top="0.984251968503937" bottom="0.984251968503937" header="0.47244094488189" footer="0.354330708661417"/>
  <pageSetup paperSize="9" scale="58" fitToHeight="0" orientation="landscape"/>
  <headerFooter scaleWithDoc="0">
    <oddFooter>&amp;C&amp;"宋体,常规"&amp;10第&amp;"Arial Narrow,常规"&amp;P&amp;"宋体,常规"页，共&amp;"Arial Narrow,常规"&amp;N&amp;"宋体,常规"页</oddFooter>
  </headerFooter>
  <colBreaks count="2" manualBreakCount="2">
    <brk id="8" max="28" man="1"/>
    <brk id="20" max="1048575" man="1"/>
  </colBreaks>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机器设备">
    <pageSetUpPr fitToPage="1"/>
  </sheetPr>
  <dimension ref="A1:AG84"/>
  <sheetViews>
    <sheetView showGridLines="0" zoomScale="70" zoomScaleNormal="70" topLeftCell="L1" workbookViewId="0">
      <selection activeCell="Y72" sqref="Y72"/>
    </sheetView>
  </sheetViews>
  <sheetFormatPr defaultColWidth="9" defaultRowHeight="15.75" customHeight="1"/>
  <cols>
    <col min="1" max="1" width="8.5" style="3" customWidth="1"/>
    <col min="2" max="2" width="16.9" style="3" customWidth="1"/>
    <col min="3" max="3" width="11" style="3" customWidth="1"/>
    <col min="4" max="4" width="11.7" style="3" customWidth="1"/>
    <col min="5" max="5" width="9" style="270" customWidth="1"/>
    <col min="6" max="6" width="13.1" style="270" customWidth="1"/>
    <col min="7" max="8" width="9" style="270" customWidth="1"/>
    <col min="9" max="10" width="4.2" style="270" customWidth="1"/>
    <col min="11" max="11" width="7.2" style="270" customWidth="1"/>
    <col min="12" max="12" width="10.7" style="270" customWidth="1"/>
    <col min="13" max="13" width="20.4" style="270" customWidth="1"/>
    <col min="14" max="14" width="15.7" style="270" customWidth="1"/>
    <col min="15" max="15" width="8.4" style="3" hidden="1" customWidth="1"/>
    <col min="16" max="16" width="9" style="3" hidden="1" customWidth="1"/>
    <col min="17" max="17" width="7.2" style="3" hidden="1" customWidth="1"/>
    <col min="18" max="19" width="7.2" style="3" hidden="1" customWidth="1" outlineLevel="1"/>
    <col min="20" max="20" width="12.8" style="3" customWidth="1" collapsed="1"/>
    <col min="21" max="21" width="14" style="3" customWidth="1"/>
    <col min="22" max="22" width="7.7" style="3" customWidth="1"/>
    <col min="23" max="23" width="8.1" style="3" customWidth="1"/>
    <col min="24" max="24" width="7.7" style="3" customWidth="1"/>
    <col min="25" max="25" width="16.3" style="3" customWidth="1"/>
    <col min="26" max="26" width="12.4" style="3" customWidth="1"/>
    <col min="27" max="27" width="7.7" style="3" customWidth="1"/>
    <col min="28" max="28" width="48.3" style="3" customWidth="1"/>
    <col min="29" max="29" width="8.7" style="259" customWidth="1"/>
    <col min="30" max="30" width="9" style="5" customWidth="1"/>
    <col min="31" max="31" width="7.7" customWidth="1"/>
    <col min="32" max="32" width="10.4" style="3" customWidth="1"/>
    <col min="33" max="34" width="9.5" style="3" customWidth="1"/>
    <col min="35" max="16384" width="9" style="3"/>
  </cols>
  <sheetData>
    <row r="1" customHeight="1" spans="1:30">
      <c r="A1" s="6" t="s">
        <v>333</v>
      </c>
      <c r="AC1" s="259" t="str">
        <f t="array" ref="AC1:AD1">"请勿删除此列"</f>
        <v>请勿删除此列</v>
      </c>
      <c r="AD1" s="5" t="str">
        <v>请勿删除此列</v>
      </c>
    </row>
    <row r="2" s="1" customFormat="1" ht="30" customHeight="1" spans="1:30">
      <c r="A2" s="7" t="s">
        <v>1190</v>
      </c>
      <c r="B2" s="7"/>
      <c r="C2" s="7"/>
      <c r="D2" s="7"/>
      <c r="E2" s="7"/>
      <c r="F2" s="7"/>
      <c r="G2" s="7"/>
      <c r="H2" s="7"/>
      <c r="I2" s="7"/>
      <c r="J2" s="7"/>
      <c r="K2" s="7"/>
      <c r="L2" s="7"/>
      <c r="M2" s="7"/>
      <c r="N2" s="7"/>
      <c r="O2" s="7"/>
      <c r="P2" s="7"/>
      <c r="Q2" s="7"/>
      <c r="R2" s="7"/>
      <c r="S2" s="7"/>
      <c r="T2" s="7"/>
      <c r="U2" s="7"/>
      <c r="V2" s="7"/>
      <c r="W2" s="7"/>
      <c r="X2" s="7"/>
      <c r="Y2" s="7"/>
      <c r="Z2" s="7"/>
      <c r="AA2" s="7"/>
      <c r="AB2" s="7"/>
      <c r="AC2" s="23"/>
      <c r="AD2" s="23"/>
    </row>
    <row r="3" customHeight="1" spans="1:29">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c r="X3" s="2"/>
      <c r="Y3" s="2"/>
      <c r="Z3" s="2"/>
      <c r="AA3" s="2"/>
      <c r="AB3" s="2"/>
      <c r="AC3" s="5"/>
    </row>
    <row r="4" ht="14.25" customHeight="1" spans="1:30">
      <c r="A4" s="2"/>
      <c r="B4" s="2"/>
      <c r="C4" s="2"/>
      <c r="D4" s="2"/>
      <c r="E4" s="271"/>
      <c r="F4" s="271"/>
      <c r="G4" s="271"/>
      <c r="H4" s="271"/>
      <c r="I4" s="271"/>
      <c r="J4" s="271"/>
      <c r="K4" s="271"/>
      <c r="L4" s="271"/>
      <c r="M4" s="271"/>
      <c r="N4" s="271"/>
      <c r="O4" s="2"/>
      <c r="P4" s="2"/>
      <c r="Q4" s="2"/>
      <c r="R4" s="2"/>
      <c r="S4" s="2"/>
      <c r="T4" s="2"/>
      <c r="U4" s="2"/>
      <c r="V4" s="2"/>
      <c r="W4" s="2"/>
      <c r="X4" s="2"/>
      <c r="Y4" s="8" t="s">
        <v>1191</v>
      </c>
      <c r="Z4" s="8"/>
      <c r="AA4" s="8"/>
      <c r="AB4" s="8"/>
      <c r="AC4" s="5"/>
      <c r="AD4" s="5" t="str">
        <f t="array" ref="AD4:AD8">""</f>
        <v/>
      </c>
    </row>
    <row r="5" customHeight="1" spans="1:30">
      <c r="A5" s="3" t="str">
        <f>基本信息输入表!K6&amp;"："&amp;基本信息输入表!M6</f>
        <v>被评估单位：中国石油集团工程技术研究院有限公司</v>
      </c>
      <c r="X5" s="49" t="str">
        <f>"金额单位："&amp;基本信息输入表!M10&amp;"元"</f>
        <v>金额单位：人民币元</v>
      </c>
      <c r="Y5" s="49"/>
      <c r="Z5" s="49"/>
      <c r="AA5" s="49"/>
      <c r="AB5" s="49"/>
      <c r="AC5" s="5"/>
      <c r="AD5" s="5" t="str">
        <v/>
      </c>
    </row>
    <row r="6" s="2" customFormat="1" customHeight="1" spans="1:30">
      <c r="A6" s="37" t="s">
        <v>137</v>
      </c>
      <c r="B6" s="171" t="s">
        <v>138</v>
      </c>
      <c r="C6" s="173" t="s">
        <v>1192</v>
      </c>
      <c r="D6" s="173" t="s">
        <v>901</v>
      </c>
      <c r="E6" s="173" t="s">
        <v>1193</v>
      </c>
      <c r="F6" s="57" t="s">
        <v>1194</v>
      </c>
      <c r="G6" s="57" t="s">
        <v>1165</v>
      </c>
      <c r="H6" s="57" t="s">
        <v>1195</v>
      </c>
      <c r="I6" s="173" t="s">
        <v>857</v>
      </c>
      <c r="J6" s="173" t="s">
        <v>94</v>
      </c>
      <c r="K6" s="173" t="s">
        <v>868</v>
      </c>
      <c r="L6" s="173" t="s">
        <v>1196</v>
      </c>
      <c r="M6" s="173" t="s">
        <v>934</v>
      </c>
      <c r="N6" s="57" t="s">
        <v>1197</v>
      </c>
      <c r="O6" s="173" t="s">
        <v>1142</v>
      </c>
      <c r="P6" s="57" t="s">
        <v>1198</v>
      </c>
      <c r="Q6" s="57" t="s">
        <v>1199</v>
      </c>
      <c r="R6" s="173" t="s">
        <v>656</v>
      </c>
      <c r="S6" s="173"/>
      <c r="T6" s="37" t="s">
        <v>158</v>
      </c>
      <c r="U6" s="37"/>
      <c r="V6" s="111" t="s">
        <v>1042</v>
      </c>
      <c r="W6" s="37" t="s">
        <v>159</v>
      </c>
      <c r="X6" s="37"/>
      <c r="Y6" s="37"/>
      <c r="Z6" s="11" t="s">
        <v>868</v>
      </c>
      <c r="AA6" s="54" t="s">
        <v>1200</v>
      </c>
      <c r="AB6" s="90" t="s">
        <v>142</v>
      </c>
      <c r="AC6" s="4"/>
      <c r="AD6" s="4" t="str">
        <v/>
      </c>
    </row>
    <row r="7" s="2" customFormat="1" ht="29.25" customHeight="1" spans="1:33">
      <c r="A7" s="106"/>
      <c r="B7" s="260"/>
      <c r="C7" s="272"/>
      <c r="D7" s="272"/>
      <c r="E7" s="272"/>
      <c r="F7" s="182"/>
      <c r="G7" s="182"/>
      <c r="H7" s="268"/>
      <c r="I7" s="272"/>
      <c r="J7" s="261"/>
      <c r="K7" s="272"/>
      <c r="L7" s="266"/>
      <c r="M7" s="266"/>
      <c r="N7" s="188"/>
      <c r="O7" s="261"/>
      <c r="P7" s="280"/>
      <c r="Q7" s="262"/>
      <c r="R7" s="267" t="s">
        <v>175</v>
      </c>
      <c r="S7" s="267" t="s">
        <v>176</v>
      </c>
      <c r="T7" s="112" t="s">
        <v>175</v>
      </c>
      <c r="U7" s="113" t="s">
        <v>176</v>
      </c>
      <c r="V7" s="114"/>
      <c r="W7" s="113" t="s">
        <v>175</v>
      </c>
      <c r="X7" s="115" t="s">
        <v>1201</v>
      </c>
      <c r="Y7" s="113" t="s">
        <v>176</v>
      </c>
      <c r="Z7" s="20"/>
      <c r="AA7" s="258"/>
      <c r="AB7" s="107"/>
      <c r="AC7" s="24" t="s">
        <v>738</v>
      </c>
      <c r="AD7" s="4" t="str">
        <v/>
      </c>
      <c r="AF7" s="2" t="s">
        <v>1202</v>
      </c>
      <c r="AG7" s="2" t="s">
        <v>1203</v>
      </c>
    </row>
    <row r="8" ht="21.6" customHeight="1" spans="1:30">
      <c r="A8" s="14">
        <f>IF(C8="","",ROW()-7)</f>
        <v>1</v>
      </c>
      <c r="B8" s="56" t="s">
        <v>1204</v>
      </c>
      <c r="C8" s="15" t="s">
        <v>1205</v>
      </c>
      <c r="D8" s="15" t="s">
        <v>1206</v>
      </c>
      <c r="E8" s="15"/>
      <c r="F8" s="273" t="s">
        <v>1207</v>
      </c>
      <c r="G8" s="15" t="s">
        <v>1208</v>
      </c>
      <c r="H8" s="17">
        <v>40</v>
      </c>
      <c r="I8" s="15" t="s">
        <v>1209</v>
      </c>
      <c r="J8" s="17">
        <v>1</v>
      </c>
      <c r="K8" s="15" t="s">
        <v>1210</v>
      </c>
      <c r="L8" s="16">
        <v>42058</v>
      </c>
      <c r="M8" s="16">
        <f>L8</f>
        <v>42058</v>
      </c>
      <c r="N8" s="16">
        <v>45960</v>
      </c>
      <c r="O8" s="32"/>
      <c r="P8" s="17"/>
      <c r="Q8" s="15"/>
      <c r="R8" s="17"/>
      <c r="S8" s="17"/>
      <c r="T8" s="17">
        <v>384.62</v>
      </c>
      <c r="U8" s="17">
        <v>0</v>
      </c>
      <c r="V8" s="17"/>
      <c r="W8" s="17" t="e">
        <f>H8*#REF!</f>
        <v>#REF!</v>
      </c>
      <c r="X8" s="17" t="e">
        <f>W8*5%</f>
        <v>#REF!</v>
      </c>
      <c r="Y8" s="17" t="e">
        <f>ROUND(W8-X8,0)</f>
        <v>#REF!</v>
      </c>
      <c r="Z8" s="76" t="s">
        <v>1211</v>
      </c>
      <c r="AA8" s="95" t="s">
        <v>1212</v>
      </c>
      <c r="AB8" s="81" t="s">
        <v>1213</v>
      </c>
      <c r="AC8" s="24" t="s">
        <v>739</v>
      </c>
      <c r="AD8" s="5" t="str">
        <v/>
      </c>
    </row>
    <row r="9" ht="21.6" customHeight="1" spans="1:31">
      <c r="A9" s="14">
        <f t="shared" ref="A9:A66" si="0">IF(C9="","",ROW()-7)</f>
        <v>2</v>
      </c>
      <c r="B9" s="56" t="s">
        <v>1214</v>
      </c>
      <c r="C9" s="15" t="s">
        <v>1215</v>
      </c>
      <c r="D9" s="15" t="s">
        <v>1206</v>
      </c>
      <c r="E9" s="15"/>
      <c r="F9" s="273" t="s">
        <v>1207</v>
      </c>
      <c r="G9" s="15" t="s">
        <v>1208</v>
      </c>
      <c r="H9" s="17">
        <v>270</v>
      </c>
      <c r="I9" s="15" t="s">
        <v>1209</v>
      </c>
      <c r="J9" s="17">
        <v>1</v>
      </c>
      <c r="K9" s="15" t="s">
        <v>1210</v>
      </c>
      <c r="L9" s="16">
        <v>42058</v>
      </c>
      <c r="M9" s="16">
        <f t="shared" ref="M9:M65" si="1">L9</f>
        <v>42058</v>
      </c>
      <c r="N9" s="16">
        <v>45960</v>
      </c>
      <c r="O9" s="32"/>
      <c r="P9" s="17"/>
      <c r="Q9" s="15"/>
      <c r="R9" s="17"/>
      <c r="S9" s="17"/>
      <c r="T9" s="17">
        <v>15598.29</v>
      </c>
      <c r="U9" s="17">
        <v>779.91</v>
      </c>
      <c r="V9" s="17"/>
      <c r="W9" s="17" t="e">
        <f>H9*#REF!</f>
        <v>#REF!</v>
      </c>
      <c r="X9" s="17" t="e">
        <f t="shared" ref="X9:X57" si="2">W9*5%</f>
        <v>#REF!</v>
      </c>
      <c r="Y9" s="17" t="e">
        <f t="shared" ref="Y9:Y57" si="3">ROUND(W9-X9,0)</f>
        <v>#REF!</v>
      </c>
      <c r="Z9" s="76" t="s">
        <v>1211</v>
      </c>
      <c r="AA9" s="95" t="s">
        <v>1212</v>
      </c>
      <c r="AB9" s="81" t="s">
        <v>1213</v>
      </c>
      <c r="AC9" s="24" t="s">
        <v>740</v>
      </c>
      <c r="AE9" s="3" t="s">
        <v>1216</v>
      </c>
    </row>
    <row r="10" ht="21.6" customHeight="1" spans="1:33">
      <c r="A10" s="14">
        <f t="shared" si="0"/>
        <v>3</v>
      </c>
      <c r="B10" s="56" t="s">
        <v>1217</v>
      </c>
      <c r="C10" s="15" t="s">
        <v>1218</v>
      </c>
      <c r="D10" s="15" t="s">
        <v>1219</v>
      </c>
      <c r="E10" s="15"/>
      <c r="F10" s="273" t="s">
        <v>1220</v>
      </c>
      <c r="G10" s="15" t="s">
        <v>1208</v>
      </c>
      <c r="H10" s="17">
        <v>140</v>
      </c>
      <c r="I10" s="15" t="s">
        <v>1221</v>
      </c>
      <c r="J10" s="17">
        <v>1</v>
      </c>
      <c r="K10" s="15" t="s">
        <v>1210</v>
      </c>
      <c r="L10" s="16">
        <v>40522</v>
      </c>
      <c r="M10" s="16">
        <f t="shared" si="1"/>
        <v>40522</v>
      </c>
      <c r="N10" s="16">
        <v>45291</v>
      </c>
      <c r="O10" s="32"/>
      <c r="P10" s="17"/>
      <c r="Q10" s="15"/>
      <c r="R10" s="17"/>
      <c r="S10" s="17"/>
      <c r="T10" s="17">
        <v>1240000</v>
      </c>
      <c r="U10" s="17">
        <v>0</v>
      </c>
      <c r="V10" s="17"/>
      <c r="W10" s="17"/>
      <c r="X10" s="17"/>
      <c r="Y10" s="17">
        <f>(AF10+AG10)/2</f>
        <v>100</v>
      </c>
      <c r="Z10" s="76" t="s">
        <v>1211</v>
      </c>
      <c r="AA10" s="95" t="s">
        <v>1212</v>
      </c>
      <c r="AB10" s="81" t="s">
        <v>1222</v>
      </c>
      <c r="AC10" s="24" t="s">
        <v>741</v>
      </c>
      <c r="AF10" s="3">
        <v>100</v>
      </c>
      <c r="AG10" s="3">
        <v>100</v>
      </c>
    </row>
    <row r="11" ht="21.6" customHeight="1" spans="1:33">
      <c r="A11" s="14">
        <f t="shared" si="0"/>
        <v>4</v>
      </c>
      <c r="B11" s="56" t="s">
        <v>1223</v>
      </c>
      <c r="C11" s="15" t="s">
        <v>1224</v>
      </c>
      <c r="D11" s="15" t="s">
        <v>1225</v>
      </c>
      <c r="E11" s="15" t="s">
        <v>1226</v>
      </c>
      <c r="F11" s="273" t="s">
        <v>1227</v>
      </c>
      <c r="G11" s="15" t="s">
        <v>1208</v>
      </c>
      <c r="H11" s="17">
        <v>13</v>
      </c>
      <c r="I11" s="15" t="s">
        <v>1221</v>
      </c>
      <c r="J11" s="17">
        <v>1</v>
      </c>
      <c r="K11" s="15" t="s">
        <v>1210</v>
      </c>
      <c r="L11" s="16">
        <v>40466</v>
      </c>
      <c r="M11" s="16">
        <f t="shared" si="1"/>
        <v>40466</v>
      </c>
      <c r="N11" s="16">
        <v>44864</v>
      </c>
      <c r="O11" s="32"/>
      <c r="P11" s="17"/>
      <c r="Q11" s="15"/>
      <c r="R11" s="17"/>
      <c r="S11" s="17"/>
      <c r="T11" s="17">
        <v>16000</v>
      </c>
      <c r="U11" s="17">
        <v>800</v>
      </c>
      <c r="V11" s="17"/>
      <c r="W11" s="17"/>
      <c r="X11" s="17"/>
      <c r="Y11" s="17">
        <f t="shared" ref="Y11:Y41" si="4">(AF11+AG11)/2</f>
        <v>75</v>
      </c>
      <c r="Z11" s="76" t="s">
        <v>1211</v>
      </c>
      <c r="AA11" s="95" t="s">
        <v>1212</v>
      </c>
      <c r="AB11" s="81" t="s">
        <v>1228</v>
      </c>
      <c r="AC11" s="24" t="s">
        <v>742</v>
      </c>
      <c r="AF11" s="3">
        <v>100</v>
      </c>
      <c r="AG11" s="3">
        <v>50</v>
      </c>
    </row>
    <row r="12" ht="21.6" customHeight="1" spans="1:33">
      <c r="A12" s="14">
        <f t="shared" si="0"/>
        <v>5</v>
      </c>
      <c r="B12" s="56" t="s">
        <v>1229</v>
      </c>
      <c r="C12" s="15" t="s">
        <v>1230</v>
      </c>
      <c r="D12" s="15" t="s">
        <v>1231</v>
      </c>
      <c r="E12" s="15"/>
      <c r="F12" s="273" t="s">
        <v>1232</v>
      </c>
      <c r="G12" s="15" t="s">
        <v>1208</v>
      </c>
      <c r="H12" s="17">
        <v>2</v>
      </c>
      <c r="I12" s="15" t="s">
        <v>1221</v>
      </c>
      <c r="J12" s="17">
        <v>1</v>
      </c>
      <c r="K12" s="15" t="s">
        <v>1210</v>
      </c>
      <c r="L12" s="16">
        <v>40466</v>
      </c>
      <c r="M12" s="16">
        <f t="shared" si="1"/>
        <v>40466</v>
      </c>
      <c r="N12" s="16">
        <v>45687</v>
      </c>
      <c r="O12" s="32"/>
      <c r="P12" s="17"/>
      <c r="Q12" s="15"/>
      <c r="R12" s="17"/>
      <c r="S12" s="17"/>
      <c r="T12" s="17">
        <v>8400</v>
      </c>
      <c r="U12" s="17">
        <v>420</v>
      </c>
      <c r="V12" s="17"/>
      <c r="W12" s="17"/>
      <c r="X12" s="17"/>
      <c r="Y12" s="17">
        <f t="shared" si="4"/>
        <v>100</v>
      </c>
      <c r="Z12" s="76" t="s">
        <v>1211</v>
      </c>
      <c r="AA12" s="95" t="s">
        <v>1212</v>
      </c>
      <c r="AB12" s="81" t="s">
        <v>1233</v>
      </c>
      <c r="AC12" s="24" t="s">
        <v>743</v>
      </c>
      <c r="AF12" s="3">
        <v>100</v>
      </c>
      <c r="AG12" s="3">
        <v>100</v>
      </c>
    </row>
    <row r="13" ht="21.6" customHeight="1" spans="1:33">
      <c r="A13" s="14">
        <f t="shared" si="0"/>
        <v>6</v>
      </c>
      <c r="B13" s="56" t="s">
        <v>1234</v>
      </c>
      <c r="C13" s="15" t="s">
        <v>1235</v>
      </c>
      <c r="D13" s="15" t="s">
        <v>1236</v>
      </c>
      <c r="E13" s="15" t="s">
        <v>1237</v>
      </c>
      <c r="F13" s="273" t="s">
        <v>1207</v>
      </c>
      <c r="G13" s="15" t="s">
        <v>1208</v>
      </c>
      <c r="H13" s="17">
        <v>60</v>
      </c>
      <c r="I13" s="15" t="s">
        <v>1221</v>
      </c>
      <c r="J13" s="17">
        <v>1</v>
      </c>
      <c r="K13" s="15" t="s">
        <v>1210</v>
      </c>
      <c r="L13" s="16">
        <v>38657</v>
      </c>
      <c r="M13" s="16">
        <f t="shared" si="1"/>
        <v>38657</v>
      </c>
      <c r="N13" s="16">
        <v>44196</v>
      </c>
      <c r="O13" s="32"/>
      <c r="P13" s="17"/>
      <c r="Q13" s="15"/>
      <c r="R13" s="17"/>
      <c r="S13" s="17"/>
      <c r="T13" s="17">
        <v>12600</v>
      </c>
      <c r="U13" s="17">
        <v>630</v>
      </c>
      <c r="V13" s="17"/>
      <c r="W13" s="17" t="e">
        <f>H13*#REF!</f>
        <v>#REF!</v>
      </c>
      <c r="X13" s="17" t="e">
        <f t="shared" si="2"/>
        <v>#REF!</v>
      </c>
      <c r="Y13" s="17" t="e">
        <f t="shared" si="3"/>
        <v>#REF!</v>
      </c>
      <c r="Z13" s="76" t="s">
        <v>1211</v>
      </c>
      <c r="AA13" s="95" t="s">
        <v>1212</v>
      </c>
      <c r="AB13" s="81" t="s">
        <v>1238</v>
      </c>
      <c r="AC13" s="24" t="s">
        <v>744</v>
      </c>
      <c r="AF13" s="3">
        <v>100</v>
      </c>
      <c r="AG13" s="3">
        <v>50</v>
      </c>
    </row>
    <row r="14" ht="21.6" customHeight="1" spans="1:33">
      <c r="A14" s="14">
        <f t="shared" si="0"/>
        <v>7</v>
      </c>
      <c r="B14" s="56" t="s">
        <v>1239</v>
      </c>
      <c r="C14" s="15" t="s">
        <v>1240</v>
      </c>
      <c r="D14" s="15" t="s">
        <v>1241</v>
      </c>
      <c r="E14" s="15" t="s">
        <v>1242</v>
      </c>
      <c r="F14" s="273" t="s">
        <v>1227</v>
      </c>
      <c r="G14" s="15" t="s">
        <v>1208</v>
      </c>
      <c r="H14" s="17">
        <v>16</v>
      </c>
      <c r="I14" s="15" t="s">
        <v>1221</v>
      </c>
      <c r="J14" s="17">
        <v>1</v>
      </c>
      <c r="K14" s="15" t="s">
        <v>1210</v>
      </c>
      <c r="L14" s="16">
        <v>38657</v>
      </c>
      <c r="M14" s="16">
        <f t="shared" si="1"/>
        <v>38657</v>
      </c>
      <c r="N14" s="16">
        <v>45093</v>
      </c>
      <c r="O14" s="32"/>
      <c r="P14" s="17"/>
      <c r="Q14" s="15"/>
      <c r="R14" s="17"/>
      <c r="S14" s="17"/>
      <c r="T14" s="17">
        <v>15800</v>
      </c>
      <c r="U14" s="17">
        <v>790</v>
      </c>
      <c r="V14" s="17"/>
      <c r="W14" s="17"/>
      <c r="X14" s="17"/>
      <c r="Y14" s="17">
        <f t="shared" si="4"/>
        <v>100</v>
      </c>
      <c r="Z14" s="76" t="s">
        <v>1211</v>
      </c>
      <c r="AA14" s="95" t="s">
        <v>1212</v>
      </c>
      <c r="AB14" s="81" t="s">
        <v>1243</v>
      </c>
      <c r="AC14" s="24" t="s">
        <v>745</v>
      </c>
      <c r="AF14" s="3">
        <v>100</v>
      </c>
      <c r="AG14" s="3">
        <v>100</v>
      </c>
    </row>
    <row r="15" ht="21.6" customHeight="1" spans="1:29">
      <c r="A15" s="14">
        <f t="shared" si="0"/>
        <v>8</v>
      </c>
      <c r="B15" s="56" t="s">
        <v>1244</v>
      </c>
      <c r="C15" s="15" t="s">
        <v>1245</v>
      </c>
      <c r="D15" s="15" t="s">
        <v>1246</v>
      </c>
      <c r="E15" s="3"/>
      <c r="F15" s="273" t="s">
        <v>1247</v>
      </c>
      <c r="G15" s="15" t="s">
        <v>1208</v>
      </c>
      <c r="H15" s="17">
        <v>800</v>
      </c>
      <c r="I15" s="15" t="s">
        <v>1248</v>
      </c>
      <c r="J15" s="17">
        <v>1</v>
      </c>
      <c r="K15" s="15" t="s">
        <v>1210</v>
      </c>
      <c r="L15" s="16">
        <v>40099</v>
      </c>
      <c r="M15" s="16">
        <f t="shared" si="1"/>
        <v>40099</v>
      </c>
      <c r="N15" s="16">
        <v>45687</v>
      </c>
      <c r="O15" s="32"/>
      <c r="P15" s="17"/>
      <c r="Q15" s="15"/>
      <c r="R15" s="17"/>
      <c r="S15" s="17"/>
      <c r="T15" s="17">
        <v>788000</v>
      </c>
      <c r="U15" s="17">
        <v>39400</v>
      </c>
      <c r="V15" s="17"/>
      <c r="W15" s="17"/>
      <c r="X15" s="17"/>
      <c r="Y15" s="17">
        <f>SUM(Y16:Y21)</f>
        <v>1075</v>
      </c>
      <c r="Z15" s="76" t="s">
        <v>1211</v>
      </c>
      <c r="AA15" s="95" t="s">
        <v>1212</v>
      </c>
      <c r="AB15" s="81" t="s">
        <v>1249</v>
      </c>
      <c r="AC15" s="24" t="s">
        <v>746</v>
      </c>
    </row>
    <row r="16" ht="21.6" customHeight="1" spans="1:33">
      <c r="A16" s="77" t="s">
        <v>1250</v>
      </c>
      <c r="B16" s="56"/>
      <c r="C16" s="15" t="s">
        <v>1251</v>
      </c>
      <c r="D16" s="15" t="s">
        <v>1252</v>
      </c>
      <c r="E16" s="15" t="s">
        <v>1237</v>
      </c>
      <c r="F16" s="273"/>
      <c r="G16" s="15" t="s">
        <v>1208</v>
      </c>
      <c r="H16" s="17"/>
      <c r="I16" s="15" t="s">
        <v>1221</v>
      </c>
      <c r="J16" s="17">
        <v>1</v>
      </c>
      <c r="K16" s="15"/>
      <c r="L16" s="16"/>
      <c r="M16" s="16"/>
      <c r="N16" s="16"/>
      <c r="O16" s="32"/>
      <c r="P16" s="17"/>
      <c r="Q16" s="15"/>
      <c r="R16" s="17"/>
      <c r="S16" s="17"/>
      <c r="T16" s="17"/>
      <c r="U16" s="17"/>
      <c r="V16" s="17"/>
      <c r="W16" s="17"/>
      <c r="X16" s="17"/>
      <c r="Y16" s="17">
        <f t="shared" si="4"/>
        <v>100</v>
      </c>
      <c r="Z16" s="76" t="s">
        <v>1211</v>
      </c>
      <c r="AA16" s="95"/>
      <c r="AB16" s="81"/>
      <c r="AC16" s="24"/>
      <c r="AF16" s="3">
        <v>100</v>
      </c>
      <c r="AG16" s="3">
        <v>100</v>
      </c>
    </row>
    <row r="17" ht="21.6" customHeight="1" spans="1:33">
      <c r="A17" s="77" t="s">
        <v>1253</v>
      </c>
      <c r="B17" s="56"/>
      <c r="C17" s="15" t="s">
        <v>1254</v>
      </c>
      <c r="D17" s="15"/>
      <c r="E17" s="15"/>
      <c r="F17" s="273"/>
      <c r="G17" s="15" t="s">
        <v>1208</v>
      </c>
      <c r="H17" s="17"/>
      <c r="I17" s="15" t="s">
        <v>1221</v>
      </c>
      <c r="J17" s="17">
        <v>1</v>
      </c>
      <c r="K17" s="15"/>
      <c r="L17" s="16"/>
      <c r="M17" s="16"/>
      <c r="N17" s="16"/>
      <c r="O17" s="32"/>
      <c r="P17" s="17"/>
      <c r="Q17" s="15"/>
      <c r="R17" s="17"/>
      <c r="S17" s="17"/>
      <c r="T17" s="17"/>
      <c r="U17" s="17"/>
      <c r="V17" s="17"/>
      <c r="W17" s="17"/>
      <c r="X17" s="17"/>
      <c r="Y17" s="17">
        <f t="shared" si="4"/>
        <v>500</v>
      </c>
      <c r="Z17" s="76" t="s">
        <v>1211</v>
      </c>
      <c r="AA17" s="95"/>
      <c r="AB17" s="81"/>
      <c r="AC17" s="24"/>
      <c r="AF17" s="3">
        <v>500</v>
      </c>
      <c r="AG17" s="3">
        <v>500</v>
      </c>
    </row>
    <row r="18" ht="21.6" customHeight="1" spans="1:33">
      <c r="A18" s="77" t="s">
        <v>1255</v>
      </c>
      <c r="B18" s="56"/>
      <c r="C18" s="15" t="s">
        <v>1256</v>
      </c>
      <c r="D18" s="15"/>
      <c r="E18" s="15"/>
      <c r="F18" s="273"/>
      <c r="G18" s="15" t="s">
        <v>1208</v>
      </c>
      <c r="H18" s="17"/>
      <c r="I18" s="15" t="s">
        <v>1221</v>
      </c>
      <c r="J18" s="17">
        <v>1</v>
      </c>
      <c r="K18" s="15"/>
      <c r="L18" s="16"/>
      <c r="M18" s="16"/>
      <c r="N18" s="16"/>
      <c r="O18" s="32"/>
      <c r="P18" s="17"/>
      <c r="Q18" s="15"/>
      <c r="R18" s="17"/>
      <c r="S18" s="17"/>
      <c r="T18" s="17"/>
      <c r="U18" s="17"/>
      <c r="V18" s="17"/>
      <c r="W18" s="17"/>
      <c r="X18" s="17"/>
      <c r="Y18" s="17">
        <f t="shared" si="4"/>
        <v>100</v>
      </c>
      <c r="Z18" s="76" t="s">
        <v>1211</v>
      </c>
      <c r="AA18" s="95"/>
      <c r="AB18" s="81"/>
      <c r="AC18" s="24"/>
      <c r="AF18" s="3">
        <v>100</v>
      </c>
      <c r="AG18" s="3">
        <v>100</v>
      </c>
    </row>
    <row r="19" ht="21.6" customHeight="1" spans="1:33">
      <c r="A19" s="77" t="s">
        <v>1257</v>
      </c>
      <c r="B19" s="56"/>
      <c r="C19" s="15" t="s">
        <v>1258</v>
      </c>
      <c r="D19" s="15"/>
      <c r="E19" s="15"/>
      <c r="F19" s="273"/>
      <c r="G19" s="15" t="s">
        <v>1208</v>
      </c>
      <c r="H19" s="17"/>
      <c r="I19" s="15" t="s">
        <v>1221</v>
      </c>
      <c r="J19" s="17">
        <v>1</v>
      </c>
      <c r="K19" s="15"/>
      <c r="L19" s="16"/>
      <c r="M19" s="16"/>
      <c r="N19" s="16"/>
      <c r="O19" s="32"/>
      <c r="P19" s="17"/>
      <c r="Q19" s="15"/>
      <c r="R19" s="17"/>
      <c r="S19" s="17"/>
      <c r="T19" s="17"/>
      <c r="U19" s="17"/>
      <c r="V19" s="17"/>
      <c r="W19" s="17"/>
      <c r="X19" s="17"/>
      <c r="Y19" s="17">
        <f t="shared" si="4"/>
        <v>150</v>
      </c>
      <c r="Z19" s="76" t="s">
        <v>1211</v>
      </c>
      <c r="AA19" s="95"/>
      <c r="AB19" s="81"/>
      <c r="AC19" s="24"/>
      <c r="AF19" s="3">
        <v>200</v>
      </c>
      <c r="AG19" s="3">
        <v>100</v>
      </c>
    </row>
    <row r="20" ht="21.6" customHeight="1" spans="1:33">
      <c r="A20" s="77" t="s">
        <v>1259</v>
      </c>
      <c r="B20" s="56"/>
      <c r="C20" s="15" t="s">
        <v>1260</v>
      </c>
      <c r="D20" s="15"/>
      <c r="E20" s="15"/>
      <c r="F20" s="273"/>
      <c r="G20" s="15" t="s">
        <v>1208</v>
      </c>
      <c r="H20" s="17"/>
      <c r="I20" s="15" t="s">
        <v>1221</v>
      </c>
      <c r="J20" s="17">
        <v>1</v>
      </c>
      <c r="K20" s="15"/>
      <c r="L20" s="16"/>
      <c r="M20" s="16"/>
      <c r="N20" s="16"/>
      <c r="O20" s="32"/>
      <c r="P20" s="17"/>
      <c r="Q20" s="15"/>
      <c r="R20" s="17"/>
      <c r="S20" s="17"/>
      <c r="T20" s="17"/>
      <c r="U20" s="17"/>
      <c r="V20" s="17"/>
      <c r="W20" s="17"/>
      <c r="X20" s="17"/>
      <c r="Y20" s="17">
        <f t="shared" si="4"/>
        <v>100</v>
      </c>
      <c r="Z20" s="76" t="s">
        <v>1211</v>
      </c>
      <c r="AA20" s="95"/>
      <c r="AB20" s="81"/>
      <c r="AC20" s="24"/>
      <c r="AF20" s="3">
        <v>100</v>
      </c>
      <c r="AG20" s="3">
        <v>100</v>
      </c>
    </row>
    <row r="21" ht="21.6" customHeight="1" spans="1:33">
      <c r="A21" s="77" t="s">
        <v>1261</v>
      </c>
      <c r="B21" s="56"/>
      <c r="C21" s="15" t="s">
        <v>1262</v>
      </c>
      <c r="D21" s="15" t="s">
        <v>1263</v>
      </c>
      <c r="E21" s="15"/>
      <c r="F21" s="273"/>
      <c r="G21" s="15" t="s">
        <v>1208</v>
      </c>
      <c r="H21" s="17"/>
      <c r="I21" s="15" t="s">
        <v>1221</v>
      </c>
      <c r="J21" s="17">
        <v>1</v>
      </c>
      <c r="K21" s="15"/>
      <c r="L21" s="16"/>
      <c r="M21" s="16"/>
      <c r="N21" s="16"/>
      <c r="O21" s="32"/>
      <c r="P21" s="17"/>
      <c r="Q21" s="15"/>
      <c r="R21" s="17"/>
      <c r="S21" s="17"/>
      <c r="T21" s="17"/>
      <c r="U21" s="17"/>
      <c r="V21" s="17"/>
      <c r="W21" s="17"/>
      <c r="X21" s="17"/>
      <c r="Y21" s="17">
        <f t="shared" si="4"/>
        <v>125</v>
      </c>
      <c r="Z21" s="76" t="s">
        <v>1211</v>
      </c>
      <c r="AA21" s="95"/>
      <c r="AB21" s="81"/>
      <c r="AC21" s="24"/>
      <c r="AF21" s="3">
        <v>200</v>
      </c>
      <c r="AG21" s="3">
        <v>50</v>
      </c>
    </row>
    <row r="22" ht="21.6" customHeight="1" spans="1:33">
      <c r="A22" s="14">
        <v>9</v>
      </c>
      <c r="B22" s="56" t="s">
        <v>1264</v>
      </c>
      <c r="C22" s="15" t="s">
        <v>1265</v>
      </c>
      <c r="D22" s="15" t="s">
        <v>1266</v>
      </c>
      <c r="E22" s="15" t="s">
        <v>1267</v>
      </c>
      <c r="F22" s="273" t="s">
        <v>1227</v>
      </c>
      <c r="G22" s="15" t="s">
        <v>1208</v>
      </c>
      <c r="H22" s="17">
        <v>20</v>
      </c>
      <c r="I22" s="15" t="s">
        <v>1221</v>
      </c>
      <c r="J22" s="17">
        <v>1</v>
      </c>
      <c r="K22" s="15" t="s">
        <v>1210</v>
      </c>
      <c r="L22" s="16">
        <v>40466</v>
      </c>
      <c r="M22" s="16">
        <f t="shared" si="1"/>
        <v>40466</v>
      </c>
      <c r="N22" s="16">
        <v>45295</v>
      </c>
      <c r="O22" s="32"/>
      <c r="P22" s="17"/>
      <c r="Q22" s="15"/>
      <c r="R22" s="17"/>
      <c r="S22" s="17"/>
      <c r="T22" s="17">
        <v>60000</v>
      </c>
      <c r="U22" s="17">
        <v>3000</v>
      </c>
      <c r="V22" s="17"/>
      <c r="W22" s="17"/>
      <c r="X22" s="17"/>
      <c r="Y22" s="17">
        <f t="shared" si="4"/>
        <v>100</v>
      </c>
      <c r="Z22" s="76" t="s">
        <v>1211</v>
      </c>
      <c r="AA22" s="95" t="s">
        <v>1212</v>
      </c>
      <c r="AB22" s="81" t="s">
        <v>1268</v>
      </c>
      <c r="AC22" s="24" t="s">
        <v>747</v>
      </c>
      <c r="AF22" s="3">
        <v>100</v>
      </c>
      <c r="AG22" s="3">
        <v>100</v>
      </c>
    </row>
    <row r="23" ht="21.6" customHeight="1" spans="1:33">
      <c r="A23" s="14">
        <v>10</v>
      </c>
      <c r="B23" s="56" t="s">
        <v>1269</v>
      </c>
      <c r="C23" s="15" t="s">
        <v>1270</v>
      </c>
      <c r="D23" s="15" t="s">
        <v>1271</v>
      </c>
      <c r="E23" s="15" t="s">
        <v>1272</v>
      </c>
      <c r="F23" s="273" t="s">
        <v>1227</v>
      </c>
      <c r="G23" s="15" t="s">
        <v>1208</v>
      </c>
      <c r="H23" s="17">
        <v>60</v>
      </c>
      <c r="I23" s="15" t="s">
        <v>1221</v>
      </c>
      <c r="J23" s="17">
        <v>1</v>
      </c>
      <c r="K23" s="15" t="s">
        <v>1210</v>
      </c>
      <c r="L23" s="16">
        <v>40466</v>
      </c>
      <c r="M23" s="16">
        <f t="shared" si="1"/>
        <v>40466</v>
      </c>
      <c r="N23" s="16">
        <v>45663</v>
      </c>
      <c r="O23" s="32"/>
      <c r="P23" s="17"/>
      <c r="Q23" s="15"/>
      <c r="R23" s="17"/>
      <c r="S23" s="17"/>
      <c r="T23" s="17">
        <v>49000</v>
      </c>
      <c r="U23" s="17">
        <v>2450</v>
      </c>
      <c r="V23" s="17"/>
      <c r="W23" s="17"/>
      <c r="X23" s="17"/>
      <c r="Y23" s="17">
        <f t="shared" si="4"/>
        <v>100</v>
      </c>
      <c r="Z23" s="76" t="s">
        <v>1211</v>
      </c>
      <c r="AA23" s="95" t="s">
        <v>1212</v>
      </c>
      <c r="AB23" s="81" t="s">
        <v>1273</v>
      </c>
      <c r="AC23" s="24" t="s">
        <v>748</v>
      </c>
      <c r="AF23" s="3">
        <v>100</v>
      </c>
      <c r="AG23" s="3">
        <v>100</v>
      </c>
    </row>
    <row r="24" ht="21.6" customHeight="1" spans="1:33">
      <c r="A24" s="14">
        <v>11</v>
      </c>
      <c r="B24" s="56" t="s">
        <v>1274</v>
      </c>
      <c r="C24" s="15" t="s">
        <v>1275</v>
      </c>
      <c r="D24" s="15" t="s">
        <v>1276</v>
      </c>
      <c r="E24" s="15" t="s">
        <v>1277</v>
      </c>
      <c r="F24" s="273" t="s">
        <v>1278</v>
      </c>
      <c r="G24" s="15" t="s">
        <v>1208</v>
      </c>
      <c r="H24" s="17">
        <v>530</v>
      </c>
      <c r="I24" s="15" t="s">
        <v>1221</v>
      </c>
      <c r="J24" s="17">
        <v>1</v>
      </c>
      <c r="K24" s="15" t="s">
        <v>1210</v>
      </c>
      <c r="L24" s="16">
        <v>40099</v>
      </c>
      <c r="M24" s="16">
        <f t="shared" si="1"/>
        <v>40099</v>
      </c>
      <c r="N24" s="16">
        <v>45295</v>
      </c>
      <c r="O24" s="32"/>
      <c r="P24" s="17"/>
      <c r="Q24" s="15"/>
      <c r="R24" s="17"/>
      <c r="S24" s="17"/>
      <c r="T24" s="17">
        <v>1960000</v>
      </c>
      <c r="U24" s="17">
        <v>98000</v>
      </c>
      <c r="V24" s="17"/>
      <c r="W24" s="17"/>
      <c r="X24" s="17"/>
      <c r="Y24" s="17">
        <f t="shared" si="4"/>
        <v>150</v>
      </c>
      <c r="Z24" s="76" t="s">
        <v>1211</v>
      </c>
      <c r="AA24" s="95" t="s">
        <v>1212</v>
      </c>
      <c r="AB24" s="81" t="s">
        <v>1279</v>
      </c>
      <c r="AC24" s="24" t="s">
        <v>749</v>
      </c>
      <c r="AF24" s="3">
        <v>200</v>
      </c>
      <c r="AG24" s="3">
        <v>100</v>
      </c>
    </row>
    <row r="25" ht="21.6" customHeight="1" spans="1:33">
      <c r="A25" s="14">
        <v>12</v>
      </c>
      <c r="B25" s="56" t="s">
        <v>1280</v>
      </c>
      <c r="C25" s="15" t="s">
        <v>1281</v>
      </c>
      <c r="D25" s="15" t="s">
        <v>1282</v>
      </c>
      <c r="E25" s="15" t="s">
        <v>1283</v>
      </c>
      <c r="F25" s="273" t="s">
        <v>1284</v>
      </c>
      <c r="G25" s="15" t="s">
        <v>1208</v>
      </c>
      <c r="H25" s="17">
        <v>80</v>
      </c>
      <c r="I25" s="15" t="s">
        <v>1221</v>
      </c>
      <c r="J25" s="17">
        <v>1</v>
      </c>
      <c r="K25" s="15" t="s">
        <v>1210</v>
      </c>
      <c r="L25" s="16">
        <v>42214</v>
      </c>
      <c r="M25" s="16">
        <f t="shared" si="1"/>
        <v>42214</v>
      </c>
      <c r="N25" s="16">
        <v>45960</v>
      </c>
      <c r="O25" s="32"/>
      <c r="P25" s="17"/>
      <c r="Q25" s="15"/>
      <c r="R25" s="17"/>
      <c r="S25" s="17"/>
      <c r="T25" s="17">
        <v>213675.21</v>
      </c>
      <c r="U25" s="17">
        <v>0</v>
      </c>
      <c r="V25" s="17"/>
      <c r="W25" s="17"/>
      <c r="X25" s="17"/>
      <c r="Y25" s="17">
        <f t="shared" si="4"/>
        <v>400</v>
      </c>
      <c r="Z25" s="76" t="s">
        <v>1211</v>
      </c>
      <c r="AA25" s="95" t="s">
        <v>1212</v>
      </c>
      <c r="AB25" s="81" t="s">
        <v>1285</v>
      </c>
      <c r="AC25" s="24" t="s">
        <v>750</v>
      </c>
      <c r="AF25" s="3">
        <v>500</v>
      </c>
      <c r="AG25" s="3">
        <v>300</v>
      </c>
    </row>
    <row r="26" ht="21.6" customHeight="1" spans="1:33">
      <c r="A26" s="14">
        <v>13</v>
      </c>
      <c r="B26" s="56" t="s">
        <v>1286</v>
      </c>
      <c r="C26" s="15" t="s">
        <v>1287</v>
      </c>
      <c r="D26" s="15" t="s">
        <v>1288</v>
      </c>
      <c r="E26" s="15"/>
      <c r="F26" s="273" t="s">
        <v>1278</v>
      </c>
      <c r="G26" s="15" t="s">
        <v>1208</v>
      </c>
      <c r="H26" s="17">
        <v>60</v>
      </c>
      <c r="I26" s="15" t="s">
        <v>1221</v>
      </c>
      <c r="J26" s="17">
        <v>1</v>
      </c>
      <c r="K26" s="15" t="s">
        <v>1210</v>
      </c>
      <c r="L26" s="16">
        <v>42214</v>
      </c>
      <c r="M26" s="16">
        <f t="shared" si="1"/>
        <v>42214</v>
      </c>
      <c r="N26" s="16">
        <v>45960</v>
      </c>
      <c r="O26" s="32"/>
      <c r="P26" s="17"/>
      <c r="Q26" s="15"/>
      <c r="R26" s="17"/>
      <c r="S26" s="17"/>
      <c r="T26" s="17">
        <v>42735.04</v>
      </c>
      <c r="U26" s="17">
        <v>0</v>
      </c>
      <c r="V26" s="17"/>
      <c r="W26" s="17"/>
      <c r="X26" s="17"/>
      <c r="Y26" s="17">
        <f t="shared" si="4"/>
        <v>100</v>
      </c>
      <c r="Z26" s="76" t="s">
        <v>1211</v>
      </c>
      <c r="AA26" s="95" t="s">
        <v>1212</v>
      </c>
      <c r="AB26" s="81" t="s">
        <v>1289</v>
      </c>
      <c r="AC26" s="24" t="s">
        <v>751</v>
      </c>
      <c r="AF26" s="3">
        <v>100</v>
      </c>
      <c r="AG26" s="3">
        <v>100</v>
      </c>
    </row>
    <row r="27" ht="21.6" customHeight="1" spans="1:33">
      <c r="A27" s="14">
        <v>14</v>
      </c>
      <c r="B27" s="56" t="s">
        <v>1290</v>
      </c>
      <c r="C27" s="15" t="s">
        <v>1291</v>
      </c>
      <c r="D27" s="15" t="s">
        <v>1292</v>
      </c>
      <c r="E27" s="15"/>
      <c r="F27" s="273" t="s">
        <v>1278</v>
      </c>
      <c r="G27" s="15" t="s">
        <v>1208</v>
      </c>
      <c r="H27" s="17">
        <v>100</v>
      </c>
      <c r="I27" s="15" t="s">
        <v>1221</v>
      </c>
      <c r="J27" s="17">
        <v>1</v>
      </c>
      <c r="K27" s="15" t="s">
        <v>1210</v>
      </c>
      <c r="L27" s="16">
        <v>42214</v>
      </c>
      <c r="M27" s="16">
        <f t="shared" si="1"/>
        <v>42214</v>
      </c>
      <c r="N27" s="16">
        <v>45960</v>
      </c>
      <c r="O27" s="32"/>
      <c r="P27" s="17"/>
      <c r="Q27" s="15"/>
      <c r="R27" s="17"/>
      <c r="S27" s="17"/>
      <c r="T27" s="17">
        <v>145299.15</v>
      </c>
      <c r="U27" s="17">
        <v>0</v>
      </c>
      <c r="V27" s="17"/>
      <c r="W27" s="17"/>
      <c r="X27" s="17"/>
      <c r="Y27" s="17">
        <f t="shared" si="4"/>
        <v>100</v>
      </c>
      <c r="Z27" s="76" t="s">
        <v>1211</v>
      </c>
      <c r="AA27" s="95" t="s">
        <v>1212</v>
      </c>
      <c r="AB27" s="81" t="s">
        <v>1293</v>
      </c>
      <c r="AC27" s="24" t="s">
        <v>752</v>
      </c>
      <c r="AF27" s="3">
        <v>100</v>
      </c>
      <c r="AG27" s="3">
        <v>100</v>
      </c>
    </row>
    <row r="28" ht="21.6" customHeight="1" spans="1:33">
      <c r="A28" s="14">
        <v>15</v>
      </c>
      <c r="B28" s="56" t="s">
        <v>1294</v>
      </c>
      <c r="C28" s="15" t="s">
        <v>1295</v>
      </c>
      <c r="D28" s="15" t="s">
        <v>1296</v>
      </c>
      <c r="E28" s="15"/>
      <c r="F28" s="273" t="s">
        <v>1278</v>
      </c>
      <c r="G28" s="15" t="s">
        <v>1208</v>
      </c>
      <c r="H28" s="17">
        <v>130</v>
      </c>
      <c r="I28" s="15" t="s">
        <v>1221</v>
      </c>
      <c r="J28" s="17">
        <v>1</v>
      </c>
      <c r="K28" s="15" t="s">
        <v>1210</v>
      </c>
      <c r="L28" s="16">
        <v>42214</v>
      </c>
      <c r="M28" s="16">
        <f t="shared" si="1"/>
        <v>42214</v>
      </c>
      <c r="N28" s="16">
        <v>45960</v>
      </c>
      <c r="O28" s="32"/>
      <c r="P28" s="17"/>
      <c r="Q28" s="15"/>
      <c r="R28" s="17"/>
      <c r="S28" s="17"/>
      <c r="T28" s="17">
        <v>239316.24</v>
      </c>
      <c r="U28" s="17">
        <v>0</v>
      </c>
      <c r="V28" s="17"/>
      <c r="W28" s="17"/>
      <c r="X28" s="17"/>
      <c r="Y28" s="17">
        <f t="shared" si="4"/>
        <v>100</v>
      </c>
      <c r="Z28" s="76" t="s">
        <v>1211</v>
      </c>
      <c r="AA28" s="95" t="s">
        <v>1212</v>
      </c>
      <c r="AB28" s="81" t="s">
        <v>1297</v>
      </c>
      <c r="AC28" s="24" t="s">
        <v>753</v>
      </c>
      <c r="AF28" s="3">
        <v>100</v>
      </c>
      <c r="AG28" s="3">
        <v>100</v>
      </c>
    </row>
    <row r="29" ht="21.6" customHeight="1" spans="1:33">
      <c r="A29" s="14">
        <v>16</v>
      </c>
      <c r="B29" s="56" t="s">
        <v>1298</v>
      </c>
      <c r="C29" s="15" t="s">
        <v>1299</v>
      </c>
      <c r="D29" s="15" t="s">
        <v>1206</v>
      </c>
      <c r="E29" s="15" t="s">
        <v>1300</v>
      </c>
      <c r="F29" s="274" t="s">
        <v>1207</v>
      </c>
      <c r="G29" s="15" t="s">
        <v>1208</v>
      </c>
      <c r="H29" s="17">
        <v>850</v>
      </c>
      <c r="I29" s="15" t="s">
        <v>1221</v>
      </c>
      <c r="J29" s="17">
        <v>1</v>
      </c>
      <c r="K29" s="15" t="s">
        <v>1210</v>
      </c>
      <c r="L29" s="16">
        <v>42362</v>
      </c>
      <c r="M29" s="16">
        <f t="shared" si="1"/>
        <v>42362</v>
      </c>
      <c r="N29" s="16">
        <v>42338</v>
      </c>
      <c r="O29" s="32"/>
      <c r="P29" s="17"/>
      <c r="Q29" s="15"/>
      <c r="R29" s="17"/>
      <c r="S29" s="17"/>
      <c r="T29" s="17">
        <v>290000</v>
      </c>
      <c r="U29" s="17">
        <v>0</v>
      </c>
      <c r="V29" s="17"/>
      <c r="W29" s="17" t="e">
        <f>H29*#REF!</f>
        <v>#REF!</v>
      </c>
      <c r="X29" s="17" t="e">
        <f t="shared" si="2"/>
        <v>#REF!</v>
      </c>
      <c r="Y29" s="17" t="e">
        <f t="shared" si="3"/>
        <v>#REF!</v>
      </c>
      <c r="Z29" s="76" t="s">
        <v>1211</v>
      </c>
      <c r="AA29" s="95" t="s">
        <v>1212</v>
      </c>
      <c r="AB29" s="282" t="s">
        <v>1301</v>
      </c>
      <c r="AC29" s="24" t="s">
        <v>754</v>
      </c>
      <c r="AF29" s="3">
        <v>500</v>
      </c>
      <c r="AG29" s="3">
        <v>300</v>
      </c>
    </row>
    <row r="30" ht="21.6" customHeight="1" spans="1:33">
      <c r="A30" s="14">
        <v>17</v>
      </c>
      <c r="B30" s="56" t="s">
        <v>1302</v>
      </c>
      <c r="C30" s="15" t="s">
        <v>1303</v>
      </c>
      <c r="D30" s="15" t="s">
        <v>1206</v>
      </c>
      <c r="E30" s="15"/>
      <c r="F30" s="274" t="s">
        <v>1304</v>
      </c>
      <c r="G30" s="15" t="s">
        <v>1208</v>
      </c>
      <c r="H30" s="17">
        <v>1000</v>
      </c>
      <c r="I30" s="15" t="s">
        <v>1221</v>
      </c>
      <c r="J30" s="17">
        <v>1</v>
      </c>
      <c r="K30" s="15" t="s">
        <v>1210</v>
      </c>
      <c r="L30" s="16">
        <v>42362</v>
      </c>
      <c r="M30" s="16">
        <f t="shared" si="1"/>
        <v>42362</v>
      </c>
      <c r="N30" s="16">
        <v>42338</v>
      </c>
      <c r="O30" s="32"/>
      <c r="P30" s="17"/>
      <c r="Q30" s="15"/>
      <c r="R30" s="17"/>
      <c r="S30" s="17"/>
      <c r="T30" s="17">
        <v>870000</v>
      </c>
      <c r="U30" s="17">
        <v>0</v>
      </c>
      <c r="V30" s="17"/>
      <c r="W30" s="17"/>
      <c r="X30" s="17"/>
      <c r="Y30" s="17">
        <f t="shared" si="4"/>
        <v>400</v>
      </c>
      <c r="Z30" s="76" t="s">
        <v>1211</v>
      </c>
      <c r="AA30" s="95" t="s">
        <v>1212</v>
      </c>
      <c r="AB30" s="283"/>
      <c r="AC30" s="24" t="s">
        <v>755</v>
      </c>
      <c r="AF30" s="3">
        <v>500</v>
      </c>
      <c r="AG30" s="3">
        <v>300</v>
      </c>
    </row>
    <row r="31" ht="21.6" customHeight="1" spans="1:33">
      <c r="A31" s="14">
        <v>18</v>
      </c>
      <c r="B31" s="56" t="s">
        <v>1305</v>
      </c>
      <c r="C31" s="15" t="s">
        <v>1306</v>
      </c>
      <c r="D31" s="15" t="s">
        <v>1206</v>
      </c>
      <c r="E31" s="15" t="s">
        <v>1307</v>
      </c>
      <c r="F31" s="274" t="s">
        <v>1304</v>
      </c>
      <c r="G31" s="15" t="s">
        <v>1208</v>
      </c>
      <c r="H31" s="17">
        <v>700</v>
      </c>
      <c r="I31" s="15" t="s">
        <v>1221</v>
      </c>
      <c r="J31" s="17">
        <v>1</v>
      </c>
      <c r="K31" s="15" t="s">
        <v>1210</v>
      </c>
      <c r="L31" s="16">
        <v>42362</v>
      </c>
      <c r="M31" s="16">
        <f t="shared" si="1"/>
        <v>42362</v>
      </c>
      <c r="N31" s="16">
        <v>42338</v>
      </c>
      <c r="O31" s="32"/>
      <c r="P31" s="17"/>
      <c r="Q31" s="15"/>
      <c r="R31" s="17"/>
      <c r="S31" s="17"/>
      <c r="T31" s="17">
        <v>450000</v>
      </c>
      <c r="U31" s="17">
        <v>0</v>
      </c>
      <c r="V31" s="17"/>
      <c r="W31" s="17"/>
      <c r="X31" s="17"/>
      <c r="Y31" s="17">
        <f t="shared" si="4"/>
        <v>400</v>
      </c>
      <c r="Z31" s="76" t="s">
        <v>1211</v>
      </c>
      <c r="AA31" s="95" t="s">
        <v>1212</v>
      </c>
      <c r="AB31" s="283"/>
      <c r="AC31" s="24" t="s">
        <v>756</v>
      </c>
      <c r="AF31" s="3">
        <v>500</v>
      </c>
      <c r="AG31" s="3">
        <v>300</v>
      </c>
    </row>
    <row r="32" ht="21.6" customHeight="1" spans="1:29">
      <c r="A32" s="14">
        <v>19</v>
      </c>
      <c r="B32" s="56" t="s">
        <v>1308</v>
      </c>
      <c r="C32" s="15" t="s">
        <v>1309</v>
      </c>
      <c r="D32" s="15" t="s">
        <v>1206</v>
      </c>
      <c r="E32" s="15" t="s">
        <v>1310</v>
      </c>
      <c r="F32" s="274" t="s">
        <v>1311</v>
      </c>
      <c r="G32" s="15" t="s">
        <v>1208</v>
      </c>
      <c r="H32" s="17">
        <v>1200</v>
      </c>
      <c r="I32" s="15" t="s">
        <v>1248</v>
      </c>
      <c r="J32" s="17">
        <v>1</v>
      </c>
      <c r="K32" s="15" t="s">
        <v>1210</v>
      </c>
      <c r="L32" s="16">
        <v>42362</v>
      </c>
      <c r="M32" s="16">
        <f t="shared" si="1"/>
        <v>42362</v>
      </c>
      <c r="N32" s="16">
        <v>42338</v>
      </c>
      <c r="O32" s="32"/>
      <c r="P32" s="17"/>
      <c r="Q32" s="15"/>
      <c r="R32" s="17"/>
      <c r="S32" s="17"/>
      <c r="T32" s="17">
        <v>265000</v>
      </c>
      <c r="U32" s="17">
        <v>0</v>
      </c>
      <c r="V32" s="17"/>
      <c r="W32" s="17"/>
      <c r="X32" s="17"/>
      <c r="Y32" s="17">
        <f>SUM(Y33:Y35)</f>
        <v>1050</v>
      </c>
      <c r="Z32" s="76" t="s">
        <v>1211</v>
      </c>
      <c r="AA32" s="95" t="s">
        <v>1212</v>
      </c>
      <c r="AB32" s="284"/>
      <c r="AC32" s="24" t="s">
        <v>757</v>
      </c>
    </row>
    <row r="33" ht="21.6" customHeight="1" spans="1:33">
      <c r="A33" s="14"/>
      <c r="B33" s="56"/>
      <c r="C33" s="15" t="s">
        <v>1312</v>
      </c>
      <c r="D33" s="15"/>
      <c r="E33" s="15"/>
      <c r="F33" s="274"/>
      <c r="G33" s="15" t="s">
        <v>1208</v>
      </c>
      <c r="H33" s="17"/>
      <c r="I33" s="15" t="s">
        <v>1221</v>
      </c>
      <c r="J33" s="17">
        <v>1</v>
      </c>
      <c r="K33" s="15"/>
      <c r="L33" s="16"/>
      <c r="M33" s="16"/>
      <c r="N33" s="16"/>
      <c r="O33" s="32"/>
      <c r="P33" s="17"/>
      <c r="Q33" s="15"/>
      <c r="R33" s="17"/>
      <c r="S33" s="17"/>
      <c r="T33" s="17"/>
      <c r="U33" s="17"/>
      <c r="V33" s="17"/>
      <c r="W33" s="17"/>
      <c r="X33" s="17"/>
      <c r="Y33" s="17">
        <f t="shared" si="4"/>
        <v>250</v>
      </c>
      <c r="Z33" s="76" t="s">
        <v>1211</v>
      </c>
      <c r="AA33" s="95" t="s">
        <v>1212</v>
      </c>
      <c r="AB33" s="284"/>
      <c r="AC33" s="24"/>
      <c r="AF33" s="3">
        <v>200</v>
      </c>
      <c r="AG33" s="3">
        <v>300</v>
      </c>
    </row>
    <row r="34" ht="21.6" customHeight="1" spans="1:33">
      <c r="A34" s="14"/>
      <c r="B34" s="56"/>
      <c r="C34" s="15" t="s">
        <v>1313</v>
      </c>
      <c r="D34" s="15"/>
      <c r="E34" s="15"/>
      <c r="F34" s="274"/>
      <c r="G34" s="15" t="s">
        <v>1208</v>
      </c>
      <c r="H34" s="17"/>
      <c r="I34" s="15" t="s">
        <v>1221</v>
      </c>
      <c r="J34" s="17">
        <v>1</v>
      </c>
      <c r="K34" s="15"/>
      <c r="L34" s="16"/>
      <c r="M34" s="16"/>
      <c r="N34" s="16"/>
      <c r="O34" s="32"/>
      <c r="P34" s="17"/>
      <c r="Q34" s="15"/>
      <c r="R34" s="17"/>
      <c r="S34" s="17"/>
      <c r="T34" s="17"/>
      <c r="U34" s="17"/>
      <c r="V34" s="17"/>
      <c r="W34" s="17"/>
      <c r="X34" s="17"/>
      <c r="Y34" s="17">
        <f t="shared" si="4"/>
        <v>400</v>
      </c>
      <c r="Z34" s="76" t="s">
        <v>1211</v>
      </c>
      <c r="AA34" s="95" t="s">
        <v>1212</v>
      </c>
      <c r="AB34" s="284"/>
      <c r="AC34" s="24"/>
      <c r="AF34" s="3">
        <v>500</v>
      </c>
      <c r="AG34" s="3">
        <v>300</v>
      </c>
    </row>
    <row r="35" ht="21.6" customHeight="1" spans="1:33">
      <c r="A35" s="14"/>
      <c r="B35" s="56"/>
      <c r="C35" s="15" t="s">
        <v>1314</v>
      </c>
      <c r="D35" s="15"/>
      <c r="E35" s="15"/>
      <c r="F35" s="274"/>
      <c r="G35" s="15" t="s">
        <v>1208</v>
      </c>
      <c r="H35" s="17"/>
      <c r="I35" s="15" t="s">
        <v>1221</v>
      </c>
      <c r="J35" s="17">
        <v>1</v>
      </c>
      <c r="K35" s="15"/>
      <c r="L35" s="16"/>
      <c r="M35" s="16"/>
      <c r="N35" s="16"/>
      <c r="O35" s="32"/>
      <c r="P35" s="17"/>
      <c r="Q35" s="15"/>
      <c r="R35" s="17"/>
      <c r="S35" s="17"/>
      <c r="T35" s="17"/>
      <c r="U35" s="17"/>
      <c r="V35" s="17"/>
      <c r="W35" s="17"/>
      <c r="X35" s="17"/>
      <c r="Y35" s="17">
        <f t="shared" si="4"/>
        <v>400</v>
      </c>
      <c r="Z35" s="76" t="s">
        <v>1211</v>
      </c>
      <c r="AA35" s="95" t="s">
        <v>1212</v>
      </c>
      <c r="AB35" s="284"/>
      <c r="AC35" s="24"/>
      <c r="AF35" s="3">
        <v>500</v>
      </c>
      <c r="AG35" s="3">
        <v>300</v>
      </c>
    </row>
    <row r="36" ht="21.6" customHeight="1" spans="1:33">
      <c r="A36" s="14">
        <v>20</v>
      </c>
      <c r="B36" s="56">
        <v>101000001188</v>
      </c>
      <c r="C36" s="15" t="s">
        <v>1315</v>
      </c>
      <c r="D36" s="15"/>
      <c r="E36" s="15"/>
      <c r="F36" s="273" t="s">
        <v>1316</v>
      </c>
      <c r="G36" s="15" t="s">
        <v>1208</v>
      </c>
      <c r="H36" s="17">
        <v>2</v>
      </c>
      <c r="I36" s="15" t="s">
        <v>1221</v>
      </c>
      <c r="J36" s="17">
        <v>1</v>
      </c>
      <c r="K36" s="15" t="s">
        <v>1317</v>
      </c>
      <c r="L36" s="16">
        <v>40522</v>
      </c>
      <c r="M36" s="16">
        <f t="shared" si="1"/>
        <v>40522</v>
      </c>
      <c r="N36" s="16">
        <v>45964</v>
      </c>
      <c r="O36" s="32"/>
      <c r="P36" s="17"/>
      <c r="Q36" s="15"/>
      <c r="R36" s="17"/>
      <c r="S36" s="17"/>
      <c r="T36" s="17">
        <v>160000</v>
      </c>
      <c r="U36" s="17">
        <v>0</v>
      </c>
      <c r="V36" s="17"/>
      <c r="W36" s="17"/>
      <c r="X36" s="17"/>
      <c r="Y36" s="17">
        <f t="shared" si="4"/>
        <v>100</v>
      </c>
      <c r="Z36" s="76" t="s">
        <v>1211</v>
      </c>
      <c r="AA36" s="95" t="s">
        <v>1212</v>
      </c>
      <c r="AB36" s="285" t="s">
        <v>1318</v>
      </c>
      <c r="AC36" s="24"/>
      <c r="AF36" s="3">
        <v>100</v>
      </c>
      <c r="AG36" s="3">
        <v>100</v>
      </c>
    </row>
    <row r="37" ht="21.6" customHeight="1" spans="1:33">
      <c r="A37" s="14">
        <v>21</v>
      </c>
      <c r="B37" s="56">
        <v>101000001227</v>
      </c>
      <c r="C37" s="15" t="s">
        <v>1319</v>
      </c>
      <c r="D37" s="15"/>
      <c r="E37" s="15"/>
      <c r="F37" s="273" t="s">
        <v>1320</v>
      </c>
      <c r="G37" s="15" t="s">
        <v>1208</v>
      </c>
      <c r="H37" s="17">
        <v>5</v>
      </c>
      <c r="I37" s="15" t="s">
        <v>1221</v>
      </c>
      <c r="J37" s="17">
        <v>1</v>
      </c>
      <c r="K37" s="15" t="s">
        <v>1317</v>
      </c>
      <c r="L37" s="16">
        <v>40801</v>
      </c>
      <c r="M37" s="16">
        <f t="shared" si="1"/>
        <v>40801</v>
      </c>
      <c r="N37" s="16">
        <v>45964</v>
      </c>
      <c r="O37" s="32"/>
      <c r="P37" s="17"/>
      <c r="Q37" s="15"/>
      <c r="R37" s="17"/>
      <c r="S37" s="17"/>
      <c r="T37" s="17">
        <v>49400</v>
      </c>
      <c r="U37" s="17">
        <v>0</v>
      </c>
      <c r="V37" s="17"/>
      <c r="W37" s="17"/>
      <c r="X37" s="17"/>
      <c r="Y37" s="17">
        <f t="shared" si="4"/>
        <v>75</v>
      </c>
      <c r="Z37" s="76" t="s">
        <v>1211</v>
      </c>
      <c r="AA37" s="93" t="s">
        <v>1212</v>
      </c>
      <c r="AB37" s="285" t="s">
        <v>1321</v>
      </c>
      <c r="AC37" s="24"/>
      <c r="AF37" s="3">
        <v>100</v>
      </c>
      <c r="AG37" s="3">
        <v>50</v>
      </c>
    </row>
    <row r="38" ht="21.6" customHeight="1" spans="1:33">
      <c r="A38" s="14">
        <v>22</v>
      </c>
      <c r="B38" s="56">
        <v>101000002744</v>
      </c>
      <c r="C38" s="15" t="s">
        <v>1322</v>
      </c>
      <c r="D38" s="15"/>
      <c r="E38" s="15" t="s">
        <v>1323</v>
      </c>
      <c r="F38" s="273" t="s">
        <v>1324</v>
      </c>
      <c r="G38" s="15" t="s">
        <v>1208</v>
      </c>
      <c r="H38" s="17">
        <v>200</v>
      </c>
      <c r="I38" s="15" t="s">
        <v>1221</v>
      </c>
      <c r="J38" s="17">
        <v>1</v>
      </c>
      <c r="K38" s="15" t="s">
        <v>1317</v>
      </c>
      <c r="L38" s="16">
        <v>40522</v>
      </c>
      <c r="M38" s="16">
        <f t="shared" si="1"/>
        <v>40522</v>
      </c>
      <c r="N38" s="16">
        <v>45964</v>
      </c>
      <c r="O38" s="32"/>
      <c r="P38" s="17"/>
      <c r="Q38" s="15"/>
      <c r="R38" s="17"/>
      <c r="S38" s="17"/>
      <c r="T38" s="17">
        <v>80000</v>
      </c>
      <c r="U38" s="17">
        <v>0</v>
      </c>
      <c r="V38" s="17"/>
      <c r="W38" s="17"/>
      <c r="X38" s="17"/>
      <c r="Y38" s="17">
        <f t="shared" si="4"/>
        <v>150</v>
      </c>
      <c r="Z38" s="76" t="s">
        <v>1211</v>
      </c>
      <c r="AA38" s="93" t="s">
        <v>1212</v>
      </c>
      <c r="AB38" s="285" t="s">
        <v>1325</v>
      </c>
      <c r="AC38" s="24"/>
      <c r="AF38" s="3">
        <v>200</v>
      </c>
      <c r="AG38" s="3">
        <v>100</v>
      </c>
    </row>
    <row r="39" ht="21.6" customHeight="1" spans="1:33">
      <c r="A39" s="14">
        <v>23</v>
      </c>
      <c r="B39" s="56">
        <v>101000000839</v>
      </c>
      <c r="C39" s="15" t="s">
        <v>1326</v>
      </c>
      <c r="D39" s="15"/>
      <c r="E39" s="15" t="s">
        <v>1327</v>
      </c>
      <c r="F39" s="273" t="s">
        <v>1320</v>
      </c>
      <c r="G39" s="15" t="s">
        <v>1208</v>
      </c>
      <c r="H39" s="17">
        <v>5</v>
      </c>
      <c r="I39" s="15" t="s">
        <v>1221</v>
      </c>
      <c r="J39" s="17">
        <v>1</v>
      </c>
      <c r="K39" s="15" t="s">
        <v>1317</v>
      </c>
      <c r="L39" s="16">
        <v>40611</v>
      </c>
      <c r="M39" s="16">
        <f t="shared" si="1"/>
        <v>40611</v>
      </c>
      <c r="N39" s="16">
        <v>45964</v>
      </c>
      <c r="O39" s="32"/>
      <c r="P39" s="17"/>
      <c r="Q39" s="15"/>
      <c r="R39" s="17"/>
      <c r="S39" s="17"/>
      <c r="T39" s="17">
        <v>24800</v>
      </c>
      <c r="U39" s="17">
        <v>0</v>
      </c>
      <c r="V39" s="17"/>
      <c r="W39" s="17"/>
      <c r="X39" s="17"/>
      <c r="Y39" s="17">
        <f t="shared" si="4"/>
        <v>100</v>
      </c>
      <c r="Z39" s="76" t="s">
        <v>1211</v>
      </c>
      <c r="AA39" s="93" t="s">
        <v>1212</v>
      </c>
      <c r="AB39" s="285" t="s">
        <v>1328</v>
      </c>
      <c r="AC39" s="24"/>
      <c r="AF39" s="3">
        <v>100</v>
      </c>
      <c r="AG39" s="3">
        <v>100</v>
      </c>
    </row>
    <row r="40" ht="21.6" customHeight="1" spans="1:33">
      <c r="A40" s="14">
        <v>24</v>
      </c>
      <c r="B40" s="56">
        <v>101000002118</v>
      </c>
      <c r="C40" s="15" t="s">
        <v>1326</v>
      </c>
      <c r="D40" s="15"/>
      <c r="E40" s="15" t="s">
        <v>1327</v>
      </c>
      <c r="F40" s="273" t="s">
        <v>1320</v>
      </c>
      <c r="G40" s="15" t="s">
        <v>1208</v>
      </c>
      <c r="H40" s="17">
        <v>5</v>
      </c>
      <c r="I40" s="15" t="s">
        <v>1221</v>
      </c>
      <c r="J40" s="17">
        <v>1</v>
      </c>
      <c r="K40" s="15" t="s">
        <v>1317</v>
      </c>
      <c r="L40" s="16">
        <v>40611</v>
      </c>
      <c r="M40" s="16">
        <f t="shared" si="1"/>
        <v>40611</v>
      </c>
      <c r="N40" s="16">
        <v>45964</v>
      </c>
      <c r="O40" s="32"/>
      <c r="P40" s="17"/>
      <c r="Q40" s="15"/>
      <c r="R40" s="17"/>
      <c r="S40" s="17"/>
      <c r="T40" s="17">
        <v>24800</v>
      </c>
      <c r="U40" s="17">
        <v>0</v>
      </c>
      <c r="V40" s="17"/>
      <c r="W40" s="17"/>
      <c r="X40" s="17"/>
      <c r="Y40" s="17">
        <f t="shared" si="4"/>
        <v>100</v>
      </c>
      <c r="Z40" s="76" t="s">
        <v>1211</v>
      </c>
      <c r="AA40" s="93" t="s">
        <v>1212</v>
      </c>
      <c r="AB40" s="285" t="s">
        <v>1329</v>
      </c>
      <c r="AC40" s="24"/>
      <c r="AF40" s="3">
        <v>100</v>
      </c>
      <c r="AG40" s="3">
        <v>100</v>
      </c>
    </row>
    <row r="41" ht="21.6" customHeight="1" spans="1:33">
      <c r="A41" s="14">
        <v>25</v>
      </c>
      <c r="B41" s="56" t="s">
        <v>1330</v>
      </c>
      <c r="C41" s="15" t="s">
        <v>1331</v>
      </c>
      <c r="D41" s="15" t="s">
        <v>1332</v>
      </c>
      <c r="E41" s="15"/>
      <c r="F41" s="273" t="s">
        <v>1333</v>
      </c>
      <c r="G41" s="15" t="s">
        <v>1208</v>
      </c>
      <c r="H41" s="17">
        <v>400</v>
      </c>
      <c r="I41" s="15" t="s">
        <v>1221</v>
      </c>
      <c r="J41" s="17">
        <v>1</v>
      </c>
      <c r="K41" s="15" t="s">
        <v>1317</v>
      </c>
      <c r="L41" s="16">
        <v>40738</v>
      </c>
      <c r="M41" s="16">
        <f t="shared" si="1"/>
        <v>40738</v>
      </c>
      <c r="N41" s="16">
        <v>44391</v>
      </c>
      <c r="O41" s="32"/>
      <c r="P41" s="17"/>
      <c r="Q41" s="15"/>
      <c r="R41" s="17"/>
      <c r="S41" s="17"/>
      <c r="T41" s="17">
        <v>270000</v>
      </c>
      <c r="U41" s="17">
        <v>0</v>
      </c>
      <c r="V41" s="17"/>
      <c r="W41" s="17"/>
      <c r="X41" s="17"/>
      <c r="Y41" s="17">
        <f t="shared" si="4"/>
        <v>100</v>
      </c>
      <c r="Z41" s="76" t="s">
        <v>1211</v>
      </c>
      <c r="AA41" s="93" t="s">
        <v>1212</v>
      </c>
      <c r="AB41" s="285" t="s">
        <v>1334</v>
      </c>
      <c r="AC41" s="24"/>
      <c r="AF41" s="3">
        <v>100</v>
      </c>
      <c r="AG41" s="3">
        <v>100</v>
      </c>
    </row>
    <row r="42" ht="21.6" customHeight="1" spans="1:33">
      <c r="A42" s="14">
        <v>26</v>
      </c>
      <c r="B42" s="56" t="s">
        <v>1335</v>
      </c>
      <c r="C42" s="15" t="s">
        <v>1336</v>
      </c>
      <c r="D42" s="15" t="s">
        <v>1337</v>
      </c>
      <c r="E42" s="15"/>
      <c r="F42" s="273" t="s">
        <v>1338</v>
      </c>
      <c r="G42" s="15" t="s">
        <v>1208</v>
      </c>
      <c r="H42" s="17">
        <v>500</v>
      </c>
      <c r="I42" s="15" t="s">
        <v>1221</v>
      </c>
      <c r="J42" s="17">
        <v>1</v>
      </c>
      <c r="K42" s="15" t="s">
        <v>1317</v>
      </c>
      <c r="L42" s="16">
        <v>40099</v>
      </c>
      <c r="M42" s="16">
        <f t="shared" si="1"/>
        <v>40099</v>
      </c>
      <c r="N42" s="16">
        <v>44117</v>
      </c>
      <c r="O42" s="32"/>
      <c r="P42" s="17"/>
      <c r="Q42" s="15"/>
      <c r="R42" s="17"/>
      <c r="S42" s="17"/>
      <c r="T42" s="17">
        <v>4820000</v>
      </c>
      <c r="U42" s="17">
        <v>241000</v>
      </c>
      <c r="V42" s="17"/>
      <c r="W42" s="17" t="e">
        <f>H42*#REF!</f>
        <v>#REF!</v>
      </c>
      <c r="X42" s="17" t="e">
        <f t="shared" si="2"/>
        <v>#REF!</v>
      </c>
      <c r="Y42" s="17" t="e">
        <f t="shared" si="3"/>
        <v>#REF!</v>
      </c>
      <c r="Z42" s="76" t="s">
        <v>1211</v>
      </c>
      <c r="AA42" s="93" t="s">
        <v>1212</v>
      </c>
      <c r="AB42" s="285" t="s">
        <v>1339</v>
      </c>
      <c r="AC42" s="24"/>
      <c r="AF42" s="3">
        <v>500</v>
      </c>
      <c r="AG42" s="3">
        <v>300</v>
      </c>
    </row>
    <row r="43" ht="21.6" customHeight="1" spans="1:33">
      <c r="A43" s="14">
        <v>27</v>
      </c>
      <c r="B43" s="56" t="s">
        <v>1340</v>
      </c>
      <c r="C43" s="15" t="s">
        <v>1341</v>
      </c>
      <c r="D43" s="15"/>
      <c r="E43" s="15"/>
      <c r="F43" s="273" t="s">
        <v>1338</v>
      </c>
      <c r="G43" s="15" t="s">
        <v>1208</v>
      </c>
      <c r="H43" s="17">
        <v>200</v>
      </c>
      <c r="I43" s="15" t="s">
        <v>1221</v>
      </c>
      <c r="J43" s="17">
        <v>1</v>
      </c>
      <c r="K43" s="15" t="s">
        <v>1317</v>
      </c>
      <c r="L43" s="16">
        <v>41171</v>
      </c>
      <c r="M43" s="16">
        <f t="shared" si="1"/>
        <v>41171</v>
      </c>
      <c r="N43" s="16">
        <v>44823</v>
      </c>
      <c r="O43" s="32"/>
      <c r="P43" s="17"/>
      <c r="Q43" s="15"/>
      <c r="R43" s="17"/>
      <c r="S43" s="17"/>
      <c r="T43" s="17">
        <v>1776302.64</v>
      </c>
      <c r="U43" s="17">
        <v>0</v>
      </c>
      <c r="V43" s="17"/>
      <c r="W43" s="17" t="e">
        <f>H43*#REF!</f>
        <v>#REF!</v>
      </c>
      <c r="X43" s="17" t="e">
        <f t="shared" si="2"/>
        <v>#REF!</v>
      </c>
      <c r="Y43" s="17" t="e">
        <f t="shared" si="3"/>
        <v>#REF!</v>
      </c>
      <c r="Z43" s="76" t="s">
        <v>1211</v>
      </c>
      <c r="AA43" s="93" t="s">
        <v>1212</v>
      </c>
      <c r="AB43" s="285" t="s">
        <v>1342</v>
      </c>
      <c r="AC43" s="24"/>
      <c r="AF43" s="3">
        <v>300</v>
      </c>
      <c r="AG43" s="3">
        <v>300</v>
      </c>
    </row>
    <row r="44" ht="21.6" customHeight="1" spans="1:33">
      <c r="A44" s="14">
        <v>28</v>
      </c>
      <c r="B44" s="81" t="s">
        <v>1343</v>
      </c>
      <c r="C44" s="15" t="s">
        <v>1344</v>
      </c>
      <c r="D44" s="81" t="s">
        <v>1345</v>
      </c>
      <c r="E44" s="15" t="s">
        <v>1346</v>
      </c>
      <c r="F44" s="273" t="s">
        <v>1347</v>
      </c>
      <c r="G44" s="15" t="s">
        <v>1208</v>
      </c>
      <c r="H44" s="17">
        <v>200</v>
      </c>
      <c r="I44" s="15" t="s">
        <v>1221</v>
      </c>
      <c r="J44" s="217">
        <v>1</v>
      </c>
      <c r="K44" s="15" t="s">
        <v>1348</v>
      </c>
      <c r="L44" s="16">
        <v>41997</v>
      </c>
      <c r="M44" s="16">
        <f t="shared" si="1"/>
        <v>41997</v>
      </c>
      <c r="N44" s="16">
        <v>45838</v>
      </c>
      <c r="O44" s="32"/>
      <c r="P44" s="17"/>
      <c r="Q44" s="15"/>
      <c r="R44" s="17"/>
      <c r="S44" s="17"/>
      <c r="T44" s="17">
        <v>900000</v>
      </c>
      <c r="U44" s="17">
        <v>0</v>
      </c>
      <c r="V44" s="17"/>
      <c r="W44" s="17"/>
      <c r="X44" s="17"/>
      <c r="Y44" s="17">
        <f t="shared" ref="Y44:Y51" si="5">(AF44+AG44)/2</f>
        <v>300</v>
      </c>
      <c r="Z44" s="76" t="s">
        <v>1211</v>
      </c>
      <c r="AA44" s="81" t="s">
        <v>1212</v>
      </c>
      <c r="AB44" s="81" t="s">
        <v>1349</v>
      </c>
      <c r="AC44" s="24"/>
      <c r="AF44" s="3">
        <v>300</v>
      </c>
      <c r="AG44" s="3">
        <v>300</v>
      </c>
    </row>
    <row r="45" ht="21.6" customHeight="1" spans="1:33">
      <c r="A45" s="14">
        <v>29</v>
      </c>
      <c r="B45" s="81" t="s">
        <v>1350</v>
      </c>
      <c r="C45" s="15" t="s">
        <v>1351</v>
      </c>
      <c r="D45" s="81" t="s">
        <v>1352</v>
      </c>
      <c r="E45" s="15" t="s">
        <v>1353</v>
      </c>
      <c r="F45" s="273" t="s">
        <v>1354</v>
      </c>
      <c r="G45" s="15" t="s">
        <v>1208</v>
      </c>
      <c r="H45" s="17">
        <v>300</v>
      </c>
      <c r="I45" s="15" t="s">
        <v>1221</v>
      </c>
      <c r="J45" s="217">
        <v>1</v>
      </c>
      <c r="K45" s="15" t="s">
        <v>1348</v>
      </c>
      <c r="L45" s="16">
        <v>40834</v>
      </c>
      <c r="M45" s="16">
        <f t="shared" si="1"/>
        <v>40834</v>
      </c>
      <c r="N45" s="16">
        <v>45432</v>
      </c>
      <c r="O45" s="32"/>
      <c r="P45" s="17"/>
      <c r="Q45" s="15"/>
      <c r="R45" s="17"/>
      <c r="S45" s="17"/>
      <c r="T45" s="17">
        <v>795000</v>
      </c>
      <c r="U45" s="17">
        <v>39750</v>
      </c>
      <c r="V45" s="17"/>
      <c r="W45" s="17"/>
      <c r="X45" s="17"/>
      <c r="Y45" s="17">
        <f t="shared" si="5"/>
        <v>400</v>
      </c>
      <c r="Z45" s="76" t="s">
        <v>1211</v>
      </c>
      <c r="AA45" s="81" t="s">
        <v>1212</v>
      </c>
      <c r="AB45" s="81" t="s">
        <v>1355</v>
      </c>
      <c r="AC45" s="24"/>
      <c r="AF45" s="3">
        <v>500</v>
      </c>
      <c r="AG45" s="3">
        <v>300</v>
      </c>
    </row>
    <row r="46" ht="21.6" customHeight="1" spans="1:33">
      <c r="A46" s="14">
        <v>30</v>
      </c>
      <c r="B46" s="81" t="s">
        <v>1356</v>
      </c>
      <c r="C46" s="15" t="s">
        <v>1357</v>
      </c>
      <c r="D46" s="81" t="s">
        <v>821</v>
      </c>
      <c r="E46" s="15" t="s">
        <v>1358</v>
      </c>
      <c r="F46" s="273" t="s">
        <v>1359</v>
      </c>
      <c r="G46" s="15" t="s">
        <v>1208</v>
      </c>
      <c r="H46" s="17">
        <v>500</v>
      </c>
      <c r="I46" s="15" t="s">
        <v>1221</v>
      </c>
      <c r="J46" s="217">
        <v>1</v>
      </c>
      <c r="K46" s="15" t="s">
        <v>1348</v>
      </c>
      <c r="L46" s="16">
        <v>40590</v>
      </c>
      <c r="M46" s="16">
        <f t="shared" si="1"/>
        <v>40590</v>
      </c>
      <c r="N46" s="16">
        <v>45788</v>
      </c>
      <c r="O46" s="32"/>
      <c r="P46" s="17"/>
      <c r="Q46" s="15"/>
      <c r="R46" s="17"/>
      <c r="S46" s="17"/>
      <c r="T46" s="17">
        <v>720000</v>
      </c>
      <c r="U46" s="17">
        <v>36000</v>
      </c>
      <c r="V46" s="17"/>
      <c r="W46" s="17"/>
      <c r="X46" s="17"/>
      <c r="Y46" s="17">
        <f t="shared" si="5"/>
        <v>400</v>
      </c>
      <c r="Z46" s="76" t="s">
        <v>1211</v>
      </c>
      <c r="AA46" s="81" t="s">
        <v>1212</v>
      </c>
      <c r="AB46" s="81" t="s">
        <v>1360</v>
      </c>
      <c r="AC46" s="24"/>
      <c r="AF46" s="3">
        <v>500</v>
      </c>
      <c r="AG46" s="3">
        <v>300</v>
      </c>
    </row>
    <row r="47" ht="21.6" customHeight="1" spans="1:33">
      <c r="A47" s="14">
        <v>31</v>
      </c>
      <c r="B47" s="81" t="s">
        <v>1361</v>
      </c>
      <c r="C47" s="15" t="s">
        <v>1362</v>
      </c>
      <c r="D47" s="81" t="s">
        <v>1363</v>
      </c>
      <c r="E47" s="15" t="s">
        <v>1353</v>
      </c>
      <c r="F47" s="273" t="s">
        <v>1364</v>
      </c>
      <c r="G47" s="15" t="s">
        <v>1208</v>
      </c>
      <c r="H47" s="17">
        <v>100</v>
      </c>
      <c r="I47" s="15" t="s">
        <v>1221</v>
      </c>
      <c r="J47" s="217">
        <v>1</v>
      </c>
      <c r="K47" s="15" t="s">
        <v>1348</v>
      </c>
      <c r="L47" s="16">
        <v>39903</v>
      </c>
      <c r="M47" s="16">
        <f t="shared" si="1"/>
        <v>39903</v>
      </c>
      <c r="N47" s="16">
        <v>45352</v>
      </c>
      <c r="O47" s="32"/>
      <c r="P47" s="17"/>
      <c r="Q47" s="15"/>
      <c r="R47" s="17"/>
      <c r="S47" s="17"/>
      <c r="T47" s="17">
        <v>669609.9</v>
      </c>
      <c r="U47" s="17">
        <v>33480.5</v>
      </c>
      <c r="V47" s="17"/>
      <c r="W47" s="17"/>
      <c r="X47" s="17"/>
      <c r="Y47" s="17">
        <f t="shared" si="5"/>
        <v>100</v>
      </c>
      <c r="Z47" s="76" t="s">
        <v>1211</v>
      </c>
      <c r="AA47" s="81" t="s">
        <v>1212</v>
      </c>
      <c r="AB47" s="81" t="s">
        <v>1365</v>
      </c>
      <c r="AC47" s="24"/>
      <c r="AF47" s="3">
        <v>100</v>
      </c>
      <c r="AG47" s="3">
        <v>100</v>
      </c>
    </row>
    <row r="48" ht="21.6" customHeight="1" spans="1:33">
      <c r="A48" s="14">
        <v>32</v>
      </c>
      <c r="B48" s="81" t="s">
        <v>1366</v>
      </c>
      <c r="C48" s="15" t="s">
        <v>1367</v>
      </c>
      <c r="D48" s="81" t="s">
        <v>1368</v>
      </c>
      <c r="E48" s="15" t="s">
        <v>1323</v>
      </c>
      <c r="F48" s="273" t="s">
        <v>1364</v>
      </c>
      <c r="G48" s="15" t="s">
        <v>1208</v>
      </c>
      <c r="H48" s="17">
        <v>300</v>
      </c>
      <c r="I48" s="15" t="s">
        <v>1221</v>
      </c>
      <c r="J48" s="217">
        <v>1</v>
      </c>
      <c r="K48" s="15" t="s">
        <v>1348</v>
      </c>
      <c r="L48" s="16">
        <v>40834</v>
      </c>
      <c r="M48" s="16">
        <f t="shared" si="1"/>
        <v>40834</v>
      </c>
      <c r="N48" s="16">
        <v>45927</v>
      </c>
      <c r="O48" s="32"/>
      <c r="P48" s="17"/>
      <c r="Q48" s="15"/>
      <c r="R48" s="17"/>
      <c r="S48" s="17"/>
      <c r="T48" s="17">
        <v>665000</v>
      </c>
      <c r="U48" s="17">
        <v>33250</v>
      </c>
      <c r="V48" s="17"/>
      <c r="W48" s="17"/>
      <c r="X48" s="17"/>
      <c r="Y48" s="17">
        <f t="shared" si="5"/>
        <v>300</v>
      </c>
      <c r="Z48" s="76" t="s">
        <v>1211</v>
      </c>
      <c r="AA48" s="81" t="s">
        <v>1212</v>
      </c>
      <c r="AB48" s="81" t="s">
        <v>1369</v>
      </c>
      <c r="AC48" s="24"/>
      <c r="AF48" s="3">
        <v>300</v>
      </c>
      <c r="AG48" s="3">
        <v>300</v>
      </c>
    </row>
    <row r="49" ht="21.6" customHeight="1" spans="1:33">
      <c r="A49" s="14">
        <v>33</v>
      </c>
      <c r="B49" s="81" t="s">
        <v>1370</v>
      </c>
      <c r="C49" s="15" t="s">
        <v>1371</v>
      </c>
      <c r="D49" s="81" t="s">
        <v>1372</v>
      </c>
      <c r="E49" s="15" t="s">
        <v>1373</v>
      </c>
      <c r="F49" s="273" t="s">
        <v>1374</v>
      </c>
      <c r="G49" s="15" t="s">
        <v>1208</v>
      </c>
      <c r="H49" s="17">
        <v>200</v>
      </c>
      <c r="I49" s="15" t="s">
        <v>1221</v>
      </c>
      <c r="J49" s="217">
        <v>1</v>
      </c>
      <c r="K49" s="15" t="s">
        <v>1348</v>
      </c>
      <c r="L49" s="16">
        <v>40148</v>
      </c>
      <c r="M49" s="16">
        <f t="shared" si="1"/>
        <v>40148</v>
      </c>
      <c r="N49" s="16">
        <v>45463</v>
      </c>
      <c r="O49" s="32"/>
      <c r="P49" s="17"/>
      <c r="Q49" s="15"/>
      <c r="R49" s="17"/>
      <c r="S49" s="17"/>
      <c r="T49" s="17">
        <v>145000</v>
      </c>
      <c r="U49" s="17">
        <v>7250</v>
      </c>
      <c r="V49" s="17"/>
      <c r="W49" s="17"/>
      <c r="X49" s="17"/>
      <c r="Y49" s="17">
        <f t="shared" si="5"/>
        <v>300</v>
      </c>
      <c r="Z49" s="76" t="s">
        <v>1211</v>
      </c>
      <c r="AA49" s="81" t="s">
        <v>1212</v>
      </c>
      <c r="AB49" s="81" t="s">
        <v>1375</v>
      </c>
      <c r="AC49" s="24"/>
      <c r="AF49" s="3">
        <v>300</v>
      </c>
      <c r="AG49" s="3">
        <v>300</v>
      </c>
    </row>
    <row r="50" ht="21.6" customHeight="1" spans="1:33">
      <c r="A50" s="14">
        <v>34</v>
      </c>
      <c r="B50" s="81" t="s">
        <v>1376</v>
      </c>
      <c r="C50" s="15" t="s">
        <v>1377</v>
      </c>
      <c r="D50" s="81"/>
      <c r="E50" s="15" t="s">
        <v>1378</v>
      </c>
      <c r="F50" s="273" t="s">
        <v>1379</v>
      </c>
      <c r="G50" s="15" t="s">
        <v>1208</v>
      </c>
      <c r="H50" s="17">
        <v>10</v>
      </c>
      <c r="I50" s="15" t="s">
        <v>1221</v>
      </c>
      <c r="J50" s="217">
        <v>1</v>
      </c>
      <c r="K50" s="15" t="s">
        <v>1348</v>
      </c>
      <c r="L50" s="16">
        <v>40406</v>
      </c>
      <c r="M50" s="16">
        <f t="shared" si="1"/>
        <v>40406</v>
      </c>
      <c r="N50" s="16">
        <v>45672</v>
      </c>
      <c r="O50" s="32"/>
      <c r="P50" s="17"/>
      <c r="Q50" s="15"/>
      <c r="R50" s="17"/>
      <c r="S50" s="17"/>
      <c r="T50" s="17">
        <v>148500</v>
      </c>
      <c r="U50" s="17">
        <v>7425</v>
      </c>
      <c r="V50" s="17"/>
      <c r="W50" s="17"/>
      <c r="X50" s="17"/>
      <c r="Y50" s="17">
        <f t="shared" si="5"/>
        <v>100</v>
      </c>
      <c r="Z50" s="76" t="s">
        <v>1211</v>
      </c>
      <c r="AA50" s="81" t="s">
        <v>1212</v>
      </c>
      <c r="AB50" s="81" t="s">
        <v>1380</v>
      </c>
      <c r="AC50" s="24"/>
      <c r="AF50" s="3">
        <v>100</v>
      </c>
      <c r="AG50" s="3">
        <v>100</v>
      </c>
    </row>
    <row r="51" ht="21.6" customHeight="1" spans="1:33">
      <c r="A51" s="14">
        <v>35</v>
      </c>
      <c r="B51" s="81" t="s">
        <v>1381</v>
      </c>
      <c r="C51" s="15" t="s">
        <v>1382</v>
      </c>
      <c r="D51" s="81" t="s">
        <v>1383</v>
      </c>
      <c r="E51" s="15"/>
      <c r="F51" s="273" t="s">
        <v>1384</v>
      </c>
      <c r="G51" s="15" t="s">
        <v>1208</v>
      </c>
      <c r="H51" s="17">
        <v>10</v>
      </c>
      <c r="I51" s="15" t="s">
        <v>1221</v>
      </c>
      <c r="J51" s="217">
        <v>1</v>
      </c>
      <c r="K51" s="15" t="s">
        <v>1348</v>
      </c>
      <c r="L51" s="16">
        <v>41141</v>
      </c>
      <c r="M51" s="16">
        <f t="shared" si="1"/>
        <v>41141</v>
      </c>
      <c r="N51" s="16">
        <v>45656</v>
      </c>
      <c r="O51" s="32"/>
      <c r="P51" s="17"/>
      <c r="Q51" s="15"/>
      <c r="R51" s="17"/>
      <c r="S51" s="17"/>
      <c r="T51" s="17">
        <v>29000</v>
      </c>
      <c r="U51" s="17">
        <v>0</v>
      </c>
      <c r="V51" s="17"/>
      <c r="W51" s="17"/>
      <c r="X51" s="17"/>
      <c r="Y51" s="17">
        <f t="shared" si="5"/>
        <v>100</v>
      </c>
      <c r="Z51" s="76" t="s">
        <v>1211</v>
      </c>
      <c r="AA51" s="81" t="s">
        <v>1212</v>
      </c>
      <c r="AB51" s="81" t="s">
        <v>1385</v>
      </c>
      <c r="AC51" s="24"/>
      <c r="AF51" s="3">
        <v>100</v>
      </c>
      <c r="AG51" s="3">
        <v>100</v>
      </c>
    </row>
    <row r="52" ht="21.6" customHeight="1" spans="1:33">
      <c r="A52" s="14">
        <v>36</v>
      </c>
      <c r="B52" s="947" t="s">
        <v>1386</v>
      </c>
      <c r="C52" s="81" t="s">
        <v>1387</v>
      </c>
      <c r="D52" s="81" t="s">
        <v>1388</v>
      </c>
      <c r="E52" s="15"/>
      <c r="F52" s="273" t="s">
        <v>1389</v>
      </c>
      <c r="G52" s="15" t="s">
        <v>1208</v>
      </c>
      <c r="H52" s="17">
        <v>500</v>
      </c>
      <c r="I52" s="15" t="s">
        <v>1221</v>
      </c>
      <c r="J52" s="281">
        <v>1</v>
      </c>
      <c r="K52" s="15" t="s">
        <v>1390</v>
      </c>
      <c r="L52" s="16">
        <v>39226</v>
      </c>
      <c r="M52" s="16">
        <f t="shared" si="1"/>
        <v>39226</v>
      </c>
      <c r="N52" s="16">
        <v>42148</v>
      </c>
      <c r="O52" s="32"/>
      <c r="P52" s="17"/>
      <c r="Q52" s="15"/>
      <c r="R52" s="17"/>
      <c r="S52" s="17"/>
      <c r="T52" s="17">
        <v>93000</v>
      </c>
      <c r="U52" s="17">
        <v>0</v>
      </c>
      <c r="V52" s="17"/>
      <c r="W52" s="17" t="e">
        <f>H52*#REF!</f>
        <v>#REF!</v>
      </c>
      <c r="X52" s="17" t="e">
        <f t="shared" si="2"/>
        <v>#REF!</v>
      </c>
      <c r="Y52" s="17" t="e">
        <f t="shared" si="3"/>
        <v>#REF!</v>
      </c>
      <c r="Z52" s="76" t="s">
        <v>1211</v>
      </c>
      <c r="AA52" s="81" t="s">
        <v>1212</v>
      </c>
      <c r="AB52" s="286" t="s">
        <v>1391</v>
      </c>
      <c r="AC52" s="24"/>
      <c r="AF52" s="3">
        <v>100</v>
      </c>
      <c r="AG52" s="3">
        <v>100</v>
      </c>
    </row>
    <row r="53" ht="21.6" customHeight="1" spans="1:33">
      <c r="A53" s="14">
        <v>37</v>
      </c>
      <c r="B53" s="947" t="s">
        <v>1392</v>
      </c>
      <c r="C53" s="81" t="s">
        <v>1387</v>
      </c>
      <c r="D53" s="81" t="s">
        <v>1388</v>
      </c>
      <c r="E53" s="15"/>
      <c r="F53" s="273" t="s">
        <v>1389</v>
      </c>
      <c r="G53" s="15" t="s">
        <v>1208</v>
      </c>
      <c r="H53" s="17">
        <v>500</v>
      </c>
      <c r="I53" s="15" t="s">
        <v>1221</v>
      </c>
      <c r="J53" s="281">
        <v>1</v>
      </c>
      <c r="K53" s="15" t="s">
        <v>1390</v>
      </c>
      <c r="L53" s="16">
        <v>39226</v>
      </c>
      <c r="M53" s="16">
        <f t="shared" si="1"/>
        <v>39226</v>
      </c>
      <c r="N53" s="16">
        <v>42148</v>
      </c>
      <c r="O53" s="32"/>
      <c r="P53" s="17"/>
      <c r="Q53" s="15"/>
      <c r="R53" s="17"/>
      <c r="S53" s="17"/>
      <c r="T53" s="17">
        <v>93000</v>
      </c>
      <c r="U53" s="17">
        <v>0</v>
      </c>
      <c r="V53" s="17"/>
      <c r="W53" s="17" t="e">
        <f>H53*#REF!</f>
        <v>#REF!</v>
      </c>
      <c r="X53" s="17" t="e">
        <f t="shared" si="2"/>
        <v>#REF!</v>
      </c>
      <c r="Y53" s="17" t="e">
        <f t="shared" si="3"/>
        <v>#REF!</v>
      </c>
      <c r="Z53" s="76" t="s">
        <v>1211</v>
      </c>
      <c r="AA53" s="81" t="s">
        <v>1212</v>
      </c>
      <c r="AB53" s="286" t="s">
        <v>1391</v>
      </c>
      <c r="AC53" s="24"/>
      <c r="AF53" s="3">
        <v>100</v>
      </c>
      <c r="AG53" s="3">
        <v>50</v>
      </c>
    </row>
    <row r="54" ht="21.6" customHeight="1" spans="1:33">
      <c r="A54" s="14">
        <v>38</v>
      </c>
      <c r="B54" s="947" t="s">
        <v>1393</v>
      </c>
      <c r="C54" s="81" t="s">
        <v>1394</v>
      </c>
      <c r="D54" s="81" t="s">
        <v>1395</v>
      </c>
      <c r="E54" s="15"/>
      <c r="F54" s="273" t="s">
        <v>1396</v>
      </c>
      <c r="G54" s="15" t="s">
        <v>1208</v>
      </c>
      <c r="H54" s="17">
        <v>5</v>
      </c>
      <c r="I54" s="15" t="s">
        <v>1221</v>
      </c>
      <c r="J54" s="281">
        <v>1</v>
      </c>
      <c r="K54" s="15" t="s">
        <v>1390</v>
      </c>
      <c r="L54" s="16">
        <v>40099</v>
      </c>
      <c r="M54" s="16">
        <f t="shared" si="1"/>
        <v>40099</v>
      </c>
      <c r="N54" s="16">
        <v>43769</v>
      </c>
      <c r="O54" s="32"/>
      <c r="P54" s="17"/>
      <c r="Q54" s="15"/>
      <c r="R54" s="17"/>
      <c r="S54" s="17"/>
      <c r="T54" s="17">
        <v>270000</v>
      </c>
      <c r="U54" s="17">
        <v>13500</v>
      </c>
      <c r="V54" s="17"/>
      <c r="W54" s="17"/>
      <c r="X54" s="17"/>
      <c r="Y54" s="17">
        <f t="shared" ref="Y54" si="6">(AF54+AG54)/2</f>
        <v>200</v>
      </c>
      <c r="Z54" s="76" t="s">
        <v>1211</v>
      </c>
      <c r="AA54" s="81" t="s">
        <v>1212</v>
      </c>
      <c r="AB54" s="286" t="s">
        <v>1397</v>
      </c>
      <c r="AC54" s="24"/>
      <c r="AF54" s="3">
        <v>200</v>
      </c>
      <c r="AG54" s="3">
        <v>200</v>
      </c>
    </row>
    <row r="55" ht="21.6" customHeight="1" spans="1:33">
      <c r="A55" s="14">
        <v>39</v>
      </c>
      <c r="B55" s="81" t="s">
        <v>1398</v>
      </c>
      <c r="C55" s="81" t="s">
        <v>1399</v>
      </c>
      <c r="D55" s="81" t="s">
        <v>1400</v>
      </c>
      <c r="E55" s="15" t="s">
        <v>1401</v>
      </c>
      <c r="F55" s="273" t="s">
        <v>1402</v>
      </c>
      <c r="G55" s="15" t="s">
        <v>1208</v>
      </c>
      <c r="H55" s="17">
        <v>1000</v>
      </c>
      <c r="I55" s="15" t="s">
        <v>1221</v>
      </c>
      <c r="J55" s="281">
        <v>1</v>
      </c>
      <c r="K55" s="15" t="s">
        <v>1390</v>
      </c>
      <c r="L55" s="16">
        <v>40651</v>
      </c>
      <c r="M55" s="16">
        <f t="shared" si="1"/>
        <v>40651</v>
      </c>
      <c r="N55" s="16">
        <v>44316</v>
      </c>
      <c r="O55" s="32"/>
      <c r="P55" s="17"/>
      <c r="Q55" s="15"/>
      <c r="R55" s="17"/>
      <c r="S55" s="17"/>
      <c r="T55" s="17">
        <v>1180000</v>
      </c>
      <c r="U55" s="17">
        <v>59000</v>
      </c>
      <c r="V55" s="17"/>
      <c r="W55" s="17"/>
      <c r="X55" s="17"/>
      <c r="Y55" s="17">
        <f t="shared" ref="Y55" si="7">(AF55+AG55)/2</f>
        <v>1350</v>
      </c>
      <c r="Z55" s="76" t="s">
        <v>1211</v>
      </c>
      <c r="AA55" s="81" t="s">
        <v>1212</v>
      </c>
      <c r="AB55" s="286" t="s">
        <v>1403</v>
      </c>
      <c r="AC55" s="24"/>
      <c r="AF55" s="3">
        <v>1500</v>
      </c>
      <c r="AG55" s="3">
        <v>1200</v>
      </c>
    </row>
    <row r="56" ht="21.6" customHeight="1" spans="1:33">
      <c r="A56" s="14">
        <v>40</v>
      </c>
      <c r="B56" s="81" t="s">
        <v>1404</v>
      </c>
      <c r="C56" s="81" t="s">
        <v>1405</v>
      </c>
      <c r="D56" s="81" t="s">
        <v>1206</v>
      </c>
      <c r="E56" s="15" t="s">
        <v>1406</v>
      </c>
      <c r="F56" s="273" t="s">
        <v>1407</v>
      </c>
      <c r="G56" s="15" t="s">
        <v>1208</v>
      </c>
      <c r="H56" s="17">
        <v>50</v>
      </c>
      <c r="I56" s="15" t="s">
        <v>1221</v>
      </c>
      <c r="J56" s="217">
        <v>1</v>
      </c>
      <c r="K56" s="15" t="s">
        <v>1408</v>
      </c>
      <c r="L56" s="16">
        <v>40522</v>
      </c>
      <c r="M56" s="16">
        <f t="shared" si="1"/>
        <v>40522</v>
      </c>
      <c r="N56" s="16">
        <v>44896</v>
      </c>
      <c r="O56" s="32"/>
      <c r="P56" s="17"/>
      <c r="Q56" s="15"/>
      <c r="R56" s="17"/>
      <c r="S56" s="17"/>
      <c r="T56" s="17">
        <v>528300</v>
      </c>
      <c r="U56" s="17">
        <v>26415</v>
      </c>
      <c r="V56" s="17"/>
      <c r="W56" s="17" t="e">
        <f>#REF!*'4-8-5机器设备'!H56</f>
        <v>#REF!</v>
      </c>
      <c r="X56" s="17" t="e">
        <f t="shared" si="2"/>
        <v>#REF!</v>
      </c>
      <c r="Y56" s="17" t="e">
        <f t="shared" si="3"/>
        <v>#REF!</v>
      </c>
      <c r="Z56" s="76" t="s">
        <v>1211</v>
      </c>
      <c r="AA56" s="81" t="s">
        <v>1212</v>
      </c>
      <c r="AB56" s="81" t="s">
        <v>1409</v>
      </c>
      <c r="AC56" s="24"/>
      <c r="AF56" s="3">
        <v>500</v>
      </c>
      <c r="AG56" s="3">
        <v>200</v>
      </c>
    </row>
    <row r="57" ht="21.6" customHeight="1" spans="1:33">
      <c r="A57" s="14">
        <v>41</v>
      </c>
      <c r="B57" s="81" t="s">
        <v>1410</v>
      </c>
      <c r="C57" s="81" t="s">
        <v>1411</v>
      </c>
      <c r="D57" s="81" t="s">
        <v>1412</v>
      </c>
      <c r="E57" s="15" t="s">
        <v>1413</v>
      </c>
      <c r="F57" s="273" t="s">
        <v>1407</v>
      </c>
      <c r="G57" s="15" t="s">
        <v>1208</v>
      </c>
      <c r="H57" s="17">
        <v>10</v>
      </c>
      <c r="I57" s="15" t="s">
        <v>1221</v>
      </c>
      <c r="J57" s="217">
        <v>1</v>
      </c>
      <c r="K57" s="15" t="s">
        <v>1408</v>
      </c>
      <c r="L57" s="16">
        <v>40522</v>
      </c>
      <c r="M57" s="16">
        <f t="shared" si="1"/>
        <v>40522</v>
      </c>
      <c r="N57" s="16">
        <v>44025</v>
      </c>
      <c r="O57" s="32"/>
      <c r="P57" s="17"/>
      <c r="Q57" s="15"/>
      <c r="R57" s="17"/>
      <c r="S57" s="17"/>
      <c r="T57" s="17">
        <v>670000</v>
      </c>
      <c r="U57" s="17">
        <v>33500</v>
      </c>
      <c r="V57" s="17"/>
      <c r="W57" s="17" t="e">
        <f>#REF!*'4-8-5机器设备'!H57</f>
        <v>#REF!</v>
      </c>
      <c r="X57" s="17" t="e">
        <f t="shared" si="2"/>
        <v>#REF!</v>
      </c>
      <c r="Y57" s="17" t="e">
        <f t="shared" si="3"/>
        <v>#REF!</v>
      </c>
      <c r="Z57" s="76" t="s">
        <v>1211</v>
      </c>
      <c r="AA57" s="81" t="s">
        <v>1212</v>
      </c>
      <c r="AB57" s="81" t="s">
        <v>1414</v>
      </c>
      <c r="AC57" s="24"/>
      <c r="AF57" s="3">
        <v>100</v>
      </c>
      <c r="AG57" s="3">
        <v>100</v>
      </c>
    </row>
    <row r="58" ht="21.6" customHeight="1" spans="1:29">
      <c r="A58" s="14">
        <v>42</v>
      </c>
      <c r="B58" s="81" t="s">
        <v>1415</v>
      </c>
      <c r="C58" s="81" t="s">
        <v>1416</v>
      </c>
      <c r="D58" s="81" t="s">
        <v>1417</v>
      </c>
      <c r="E58" s="15"/>
      <c r="F58" s="273" t="s">
        <v>1407</v>
      </c>
      <c r="G58" s="15" t="s">
        <v>1208</v>
      </c>
      <c r="H58" s="17">
        <v>2000</v>
      </c>
      <c r="I58" s="15" t="s">
        <v>1221</v>
      </c>
      <c r="J58" s="217">
        <v>1</v>
      </c>
      <c r="K58" s="15" t="s">
        <v>1408</v>
      </c>
      <c r="L58" s="16">
        <v>40522</v>
      </c>
      <c r="M58" s="16">
        <f t="shared" si="1"/>
        <v>40522</v>
      </c>
      <c r="N58" s="16">
        <v>44844</v>
      </c>
      <c r="O58" s="32"/>
      <c r="P58" s="17"/>
      <c r="Q58" s="15"/>
      <c r="R58" s="17"/>
      <c r="S58" s="17"/>
      <c r="T58" s="17">
        <v>1530000</v>
      </c>
      <c r="U58" s="17">
        <v>0</v>
      </c>
      <c r="V58" s="17"/>
      <c r="W58" s="17"/>
      <c r="X58" s="17"/>
      <c r="Y58" s="17">
        <f>H58*1.5</f>
        <v>3000</v>
      </c>
      <c r="Z58" s="76" t="s">
        <v>1418</v>
      </c>
      <c r="AA58" s="81" t="s">
        <v>1212</v>
      </c>
      <c r="AB58" s="81" t="s">
        <v>1419</v>
      </c>
      <c r="AC58" s="24"/>
    </row>
    <row r="59" ht="21.6" customHeight="1" spans="1:29">
      <c r="A59" s="14">
        <v>43</v>
      </c>
      <c r="B59" s="81" t="s">
        <v>1420</v>
      </c>
      <c r="C59" s="81" t="s">
        <v>1421</v>
      </c>
      <c r="D59" s="81" t="s">
        <v>1422</v>
      </c>
      <c r="E59" s="15"/>
      <c r="F59" s="273" t="s">
        <v>1407</v>
      </c>
      <c r="G59" s="15" t="s">
        <v>1208</v>
      </c>
      <c r="H59" s="17">
        <v>500</v>
      </c>
      <c r="I59" s="15" t="s">
        <v>1221</v>
      </c>
      <c r="J59" s="217">
        <v>1</v>
      </c>
      <c r="K59" s="15" t="s">
        <v>1408</v>
      </c>
      <c r="L59" s="16">
        <v>40522</v>
      </c>
      <c r="M59" s="16">
        <f t="shared" si="1"/>
        <v>40522</v>
      </c>
      <c r="N59" s="16">
        <v>44238</v>
      </c>
      <c r="O59" s="32"/>
      <c r="P59" s="17"/>
      <c r="Q59" s="15"/>
      <c r="R59" s="17"/>
      <c r="S59" s="17"/>
      <c r="T59" s="17">
        <v>918800</v>
      </c>
      <c r="U59" s="17">
        <v>45940</v>
      </c>
      <c r="V59" s="17"/>
      <c r="W59" s="17"/>
      <c r="X59" s="17"/>
      <c r="Y59" s="17">
        <f t="shared" ref="Y59:Y61" si="8">H59*1.5</f>
        <v>750</v>
      </c>
      <c r="Z59" s="76" t="s">
        <v>1418</v>
      </c>
      <c r="AA59" s="81" t="s">
        <v>1212</v>
      </c>
      <c r="AB59" s="81" t="s">
        <v>1423</v>
      </c>
      <c r="AC59" s="24"/>
    </row>
    <row r="60" ht="21.6" customHeight="1" spans="1:29">
      <c r="A60" s="14">
        <v>44</v>
      </c>
      <c r="B60" s="947" t="s">
        <v>1424</v>
      </c>
      <c r="C60" s="81" t="s">
        <v>1425</v>
      </c>
      <c r="D60" s="81" t="s">
        <v>1426</v>
      </c>
      <c r="E60" s="15"/>
      <c r="F60" s="273" t="s">
        <v>1407</v>
      </c>
      <c r="G60" s="15" t="s">
        <v>1208</v>
      </c>
      <c r="H60" s="17">
        <v>500</v>
      </c>
      <c r="I60" s="15" t="s">
        <v>1221</v>
      </c>
      <c r="J60" s="217">
        <v>1</v>
      </c>
      <c r="K60" s="15" t="s">
        <v>1408</v>
      </c>
      <c r="L60" s="16">
        <v>40522</v>
      </c>
      <c r="M60" s="16">
        <f t="shared" si="1"/>
        <v>40522</v>
      </c>
      <c r="N60" s="16">
        <v>44717</v>
      </c>
      <c r="O60" s="32"/>
      <c r="P60" s="17"/>
      <c r="Q60" s="15"/>
      <c r="R60" s="17"/>
      <c r="S60" s="17"/>
      <c r="T60" s="17">
        <v>1220000</v>
      </c>
      <c r="U60" s="17">
        <v>0</v>
      </c>
      <c r="V60" s="17"/>
      <c r="W60" s="17"/>
      <c r="X60" s="17"/>
      <c r="Y60" s="17">
        <f t="shared" si="8"/>
        <v>750</v>
      </c>
      <c r="Z60" s="76" t="s">
        <v>1418</v>
      </c>
      <c r="AA60" s="81" t="s">
        <v>1212</v>
      </c>
      <c r="AB60" s="81" t="s">
        <v>1427</v>
      </c>
      <c r="AC60" s="24"/>
    </row>
    <row r="61" ht="21.6" customHeight="1" spans="1:29">
      <c r="A61" s="14">
        <v>45</v>
      </c>
      <c r="B61" s="947" t="s">
        <v>1428</v>
      </c>
      <c r="C61" s="81" t="s">
        <v>1429</v>
      </c>
      <c r="D61" s="81" t="s">
        <v>1206</v>
      </c>
      <c r="E61" s="15"/>
      <c r="F61" s="273" t="s">
        <v>1407</v>
      </c>
      <c r="G61" s="15" t="s">
        <v>1208</v>
      </c>
      <c r="H61" s="17">
        <v>900</v>
      </c>
      <c r="I61" s="15" t="s">
        <v>1221</v>
      </c>
      <c r="J61" s="217">
        <v>1</v>
      </c>
      <c r="K61" s="15" t="s">
        <v>1408</v>
      </c>
      <c r="L61" s="16">
        <v>40522</v>
      </c>
      <c r="M61" s="16">
        <f t="shared" si="1"/>
        <v>40522</v>
      </c>
      <c r="N61" s="16">
        <v>44230</v>
      </c>
      <c r="O61" s="32"/>
      <c r="P61" s="17"/>
      <c r="Q61" s="15"/>
      <c r="R61" s="17"/>
      <c r="S61" s="17"/>
      <c r="T61" s="17">
        <v>520000</v>
      </c>
      <c r="U61" s="17">
        <v>26000</v>
      </c>
      <c r="V61" s="17"/>
      <c r="W61" s="17"/>
      <c r="X61" s="17"/>
      <c r="Y61" s="17">
        <f t="shared" si="8"/>
        <v>1350</v>
      </c>
      <c r="Z61" s="76" t="s">
        <v>1418</v>
      </c>
      <c r="AA61" s="81" t="s">
        <v>1212</v>
      </c>
      <c r="AB61" s="81" t="s">
        <v>1430</v>
      </c>
      <c r="AC61" s="24"/>
    </row>
    <row r="62" ht="21.6" customHeight="1" spans="1:33">
      <c r="A62" s="14">
        <v>46</v>
      </c>
      <c r="B62" s="275" t="s">
        <v>1431</v>
      </c>
      <c r="C62" s="82" t="s">
        <v>1432</v>
      </c>
      <c r="D62" s="15"/>
      <c r="E62" s="15"/>
      <c r="F62" s="273" t="s">
        <v>1433</v>
      </c>
      <c r="G62" s="15" t="s">
        <v>1208</v>
      </c>
      <c r="H62" s="17">
        <v>12</v>
      </c>
      <c r="I62" s="15" t="s">
        <v>1221</v>
      </c>
      <c r="J62" s="17">
        <v>1</v>
      </c>
      <c r="K62" s="15" t="s">
        <v>1434</v>
      </c>
      <c r="L62" s="16">
        <v>40026</v>
      </c>
      <c r="M62" s="16">
        <f t="shared" si="1"/>
        <v>40026</v>
      </c>
      <c r="N62" s="16">
        <v>44713</v>
      </c>
      <c r="O62" s="32"/>
      <c r="P62" s="17"/>
      <c r="Q62" s="15"/>
      <c r="R62" s="17"/>
      <c r="S62" s="17"/>
      <c r="T62" s="17">
        <v>598000</v>
      </c>
      <c r="U62" s="17">
        <v>29900</v>
      </c>
      <c r="V62" s="17"/>
      <c r="W62" s="17"/>
      <c r="X62" s="17"/>
      <c r="Y62" s="17">
        <f t="shared" ref="Y62:Y65" si="9">(AF62+AG62)/2</f>
        <v>100</v>
      </c>
      <c r="Z62" s="76" t="s">
        <v>1211</v>
      </c>
      <c r="AA62" s="81" t="s">
        <v>1212</v>
      </c>
      <c r="AB62" s="81" t="s">
        <v>1435</v>
      </c>
      <c r="AC62" s="24"/>
      <c r="AF62" s="3">
        <v>100</v>
      </c>
      <c r="AG62" s="3">
        <v>100</v>
      </c>
    </row>
    <row r="63" ht="21.6" customHeight="1" spans="1:33">
      <c r="A63" s="14">
        <v>47</v>
      </c>
      <c r="B63" s="276" t="s">
        <v>1436</v>
      </c>
      <c r="C63" s="277" t="s">
        <v>1437</v>
      </c>
      <c r="D63" s="278" t="s">
        <v>1438</v>
      </c>
      <c r="E63" s="15" t="s">
        <v>1439</v>
      </c>
      <c r="F63" s="273" t="s">
        <v>1440</v>
      </c>
      <c r="G63" s="15" t="s">
        <v>1208</v>
      </c>
      <c r="H63" s="17">
        <v>2500</v>
      </c>
      <c r="I63" s="15" t="s">
        <v>1221</v>
      </c>
      <c r="J63" s="17">
        <v>1</v>
      </c>
      <c r="K63" s="15" t="s">
        <v>1441</v>
      </c>
      <c r="L63" s="16">
        <v>40466</v>
      </c>
      <c r="M63" s="16">
        <f t="shared" si="1"/>
        <v>40466</v>
      </c>
      <c r="N63" s="16">
        <v>45566</v>
      </c>
      <c r="O63" s="32"/>
      <c r="P63" s="17"/>
      <c r="Q63" s="15"/>
      <c r="R63" s="17"/>
      <c r="S63" s="17"/>
      <c r="T63" s="17">
        <v>2370000</v>
      </c>
      <c r="U63" s="17">
        <v>118500</v>
      </c>
      <c r="V63" s="17"/>
      <c r="W63" s="17"/>
      <c r="X63" s="17"/>
      <c r="Y63" s="17">
        <f t="shared" si="9"/>
        <v>1500</v>
      </c>
      <c r="Z63" s="76" t="s">
        <v>1211</v>
      </c>
      <c r="AA63" s="81" t="s">
        <v>1212</v>
      </c>
      <c r="AB63" s="287" t="s">
        <v>1442</v>
      </c>
      <c r="AC63" s="24"/>
      <c r="AF63" s="3">
        <v>2000</v>
      </c>
      <c r="AG63" s="3">
        <v>1000</v>
      </c>
    </row>
    <row r="64" ht="21.6" customHeight="1" spans="1:33">
      <c r="A64" s="14">
        <v>48</v>
      </c>
      <c r="B64" s="948" t="s">
        <v>1443</v>
      </c>
      <c r="C64" s="84" t="s">
        <v>1444</v>
      </c>
      <c r="D64" s="275" t="s">
        <v>1445</v>
      </c>
      <c r="E64" s="15" t="s">
        <v>1446</v>
      </c>
      <c r="F64" s="279" t="s">
        <v>1447</v>
      </c>
      <c r="G64" s="15" t="s">
        <v>1208</v>
      </c>
      <c r="H64" s="17">
        <v>2.5</v>
      </c>
      <c r="I64" s="15" t="s">
        <v>1221</v>
      </c>
      <c r="J64" s="17">
        <v>1</v>
      </c>
      <c r="K64" s="15" t="s">
        <v>1448</v>
      </c>
      <c r="L64" s="16">
        <v>41558</v>
      </c>
      <c r="M64" s="16">
        <f t="shared" si="1"/>
        <v>41558</v>
      </c>
      <c r="N64" s="16">
        <v>45510</v>
      </c>
      <c r="O64" s="32"/>
      <c r="P64" s="17"/>
      <c r="Q64" s="15"/>
      <c r="R64" s="17"/>
      <c r="S64" s="17"/>
      <c r="T64" s="17">
        <v>256410.25</v>
      </c>
      <c r="U64" s="17">
        <v>0</v>
      </c>
      <c r="V64" s="17"/>
      <c r="W64" s="17"/>
      <c r="X64" s="17"/>
      <c r="Y64" s="17">
        <f t="shared" si="9"/>
        <v>150</v>
      </c>
      <c r="Z64" s="76" t="s">
        <v>1211</v>
      </c>
      <c r="AA64" s="81" t="s">
        <v>1212</v>
      </c>
      <c r="AB64" s="82" t="s">
        <v>1449</v>
      </c>
      <c r="AC64" s="24"/>
      <c r="AF64" s="3">
        <v>200</v>
      </c>
      <c r="AG64" s="3">
        <v>100</v>
      </c>
    </row>
    <row r="65" ht="21.6" customHeight="1" spans="1:33">
      <c r="A65" s="14">
        <v>49</v>
      </c>
      <c r="B65" s="948" t="s">
        <v>1450</v>
      </c>
      <c r="C65" s="84" t="s">
        <v>1451</v>
      </c>
      <c r="D65" s="275" t="s">
        <v>1452</v>
      </c>
      <c r="E65" s="15" t="s">
        <v>1453</v>
      </c>
      <c r="F65" s="279" t="s">
        <v>1454</v>
      </c>
      <c r="G65" s="15" t="s">
        <v>1208</v>
      </c>
      <c r="H65" s="17">
        <v>100</v>
      </c>
      <c r="I65" s="15" t="s">
        <v>1221</v>
      </c>
      <c r="J65" s="17">
        <v>1</v>
      </c>
      <c r="K65" s="15" t="s">
        <v>1448</v>
      </c>
      <c r="L65" s="16">
        <v>41917</v>
      </c>
      <c r="M65" s="16">
        <f t="shared" si="1"/>
        <v>41917</v>
      </c>
      <c r="N65" s="16">
        <v>44896</v>
      </c>
      <c r="O65" s="32"/>
      <c r="P65" s="17"/>
      <c r="Q65" s="15"/>
      <c r="R65" s="17"/>
      <c r="S65" s="17"/>
      <c r="T65" s="17">
        <v>51282.05</v>
      </c>
      <c r="U65" s="17">
        <v>0</v>
      </c>
      <c r="V65" s="17"/>
      <c r="W65" s="17"/>
      <c r="X65" s="17"/>
      <c r="Y65" s="17">
        <f t="shared" si="9"/>
        <v>200</v>
      </c>
      <c r="Z65" s="76" t="s">
        <v>1211</v>
      </c>
      <c r="AA65" s="81" t="s">
        <v>1212</v>
      </c>
      <c r="AB65" s="82" t="s">
        <v>1455</v>
      </c>
      <c r="AC65" s="24"/>
      <c r="AF65" s="3">
        <v>200</v>
      </c>
      <c r="AG65" s="3">
        <v>200</v>
      </c>
    </row>
    <row r="66" spans="1:33">
      <c r="A66" s="14" t="str">
        <f t="shared" si="0"/>
        <v/>
      </c>
      <c r="B66" s="56"/>
      <c r="C66" s="15"/>
      <c r="D66" s="15"/>
      <c r="E66" s="15"/>
      <c r="F66" s="15"/>
      <c r="G66" s="15"/>
      <c r="H66" s="17"/>
      <c r="I66" s="15"/>
      <c r="J66" s="17"/>
      <c r="K66" s="15"/>
      <c r="L66" s="16"/>
      <c r="M66" s="16"/>
      <c r="N66" s="16"/>
      <c r="O66" s="32"/>
      <c r="P66" s="17"/>
      <c r="Q66" s="15"/>
      <c r="R66" s="17"/>
      <c r="S66" s="17"/>
      <c r="T66" s="17"/>
      <c r="U66" s="17"/>
      <c r="V66" s="17"/>
      <c r="W66" s="17"/>
      <c r="X66" s="17"/>
      <c r="Y66" s="17"/>
      <c r="Z66" s="17"/>
      <c r="AA66" s="17"/>
      <c r="AB66" s="15"/>
      <c r="AC66" s="24" t="s">
        <v>758</v>
      </c>
      <c r="AD66" s="5" t="str">
        <f t="array" ref="AD66:AD71">""</f>
        <v/>
      </c>
      <c r="AF66" s="3">
        <f>SUM(AF10:AF65)</f>
        <v>14300</v>
      </c>
      <c r="AG66" s="3">
        <f t="shared" ref="AG66" si="10">SUM(AG10:AG65)</f>
        <v>10250</v>
      </c>
    </row>
    <row r="67" spans="1:30">
      <c r="A67" s="56" t="s">
        <v>1456</v>
      </c>
      <c r="B67" s="56"/>
      <c r="C67" s="15"/>
      <c r="D67" s="15"/>
      <c r="E67" s="15"/>
      <c r="F67" s="15"/>
      <c r="G67" s="15"/>
      <c r="H67" s="17"/>
      <c r="I67" s="15"/>
      <c r="J67" s="17"/>
      <c r="K67" s="15"/>
      <c r="L67" s="16"/>
      <c r="M67" s="16"/>
      <c r="N67" s="16"/>
      <c r="O67" s="32"/>
      <c r="P67" s="17"/>
      <c r="Q67" s="15"/>
      <c r="R67" s="17">
        <f t="shared" ref="R67:X67" si="11">SUM(R8:R66)</f>
        <v>0</v>
      </c>
      <c r="S67" s="17">
        <f t="shared" si="11"/>
        <v>0</v>
      </c>
      <c r="T67" s="17">
        <f t="shared" si="11"/>
        <v>28258013.39</v>
      </c>
      <c r="U67" s="17">
        <f t="shared" si="11"/>
        <v>897180.41</v>
      </c>
      <c r="V67" s="17">
        <f t="shared" si="11"/>
        <v>0</v>
      </c>
      <c r="W67" s="17" t="e">
        <f t="shared" si="11"/>
        <v>#REF!</v>
      </c>
      <c r="X67" s="17" t="e">
        <f t="shared" si="11"/>
        <v>#REF!</v>
      </c>
      <c r="Y67" s="17" t="e">
        <f>ROUND(SUM(Y8:Y65)-Y32-Y15,-2)</f>
        <v>#REF!</v>
      </c>
      <c r="Z67" s="17"/>
      <c r="AA67" s="17"/>
      <c r="AB67" s="15"/>
      <c r="AC67" s="5"/>
      <c r="AD67" s="5" t="str">
        <v/>
      </c>
    </row>
    <row r="68" spans="1:30">
      <c r="A68" s="56" t="s">
        <v>1457</v>
      </c>
      <c r="B68" s="56"/>
      <c r="C68" s="15"/>
      <c r="D68" s="15"/>
      <c r="E68" s="15"/>
      <c r="F68" s="15"/>
      <c r="G68" s="15"/>
      <c r="H68" s="17"/>
      <c r="I68" s="15"/>
      <c r="J68" s="17"/>
      <c r="K68" s="15"/>
      <c r="L68" s="16"/>
      <c r="M68" s="16"/>
      <c r="N68" s="16"/>
      <c r="O68" s="32"/>
      <c r="P68" s="17"/>
      <c r="Q68" s="15"/>
      <c r="R68" s="17"/>
      <c r="S68" s="17">
        <f>V67</f>
        <v>0</v>
      </c>
      <c r="T68" s="17"/>
      <c r="U68" s="17">
        <f>V67</f>
        <v>0</v>
      </c>
      <c r="V68" s="17"/>
      <c r="W68" s="17"/>
      <c r="X68" s="17"/>
      <c r="Y68" s="17"/>
      <c r="Z68" s="17"/>
      <c r="AA68" s="17"/>
      <c r="AB68" s="15"/>
      <c r="AC68" s="5"/>
      <c r="AD68" s="5" t="str">
        <v/>
      </c>
    </row>
    <row r="69" customHeight="1" spans="1:30">
      <c r="A69" s="20" t="s">
        <v>1458</v>
      </c>
      <c r="B69" s="20"/>
      <c r="C69" s="20"/>
      <c r="D69" s="263"/>
      <c r="E69" s="263"/>
      <c r="F69" s="263"/>
      <c r="G69" s="263"/>
      <c r="H69" s="17"/>
      <c r="I69" s="263"/>
      <c r="J69" s="17"/>
      <c r="K69" s="288"/>
      <c r="L69" s="289"/>
      <c r="M69" s="289"/>
      <c r="N69" s="289"/>
      <c r="O69" s="27"/>
      <c r="P69" s="17"/>
      <c r="Q69" s="27"/>
      <c r="R69" s="17">
        <f t="shared" ref="R69:U69" si="12">R67-R68</f>
        <v>0</v>
      </c>
      <c r="S69" s="17">
        <f t="shared" si="12"/>
        <v>0</v>
      </c>
      <c r="T69" s="17">
        <f t="shared" si="12"/>
        <v>28258013.39</v>
      </c>
      <c r="U69" s="17">
        <f t="shared" si="12"/>
        <v>897180.41</v>
      </c>
      <c r="V69" s="17"/>
      <c r="W69" s="17" t="e">
        <f>W67</f>
        <v>#REF!</v>
      </c>
      <c r="X69" s="17" t="e">
        <f>X67</f>
        <v>#REF!</v>
      </c>
      <c r="Y69" s="17" t="e">
        <f>Y67</f>
        <v>#REF!</v>
      </c>
      <c r="Z69" s="290"/>
      <c r="AA69" s="290"/>
      <c r="AB69" s="257"/>
      <c r="AC69" s="5"/>
      <c r="AD69" s="5" t="str">
        <v/>
      </c>
    </row>
    <row r="70" customHeight="1" spans="1:30">
      <c r="A70" s="3" t="str">
        <f>基本信息输入表!$K$6&amp;"填表人："&amp;基本信息输入表!$M$62</f>
        <v>被评估单位填表人：</v>
      </c>
      <c r="Y70" s="3" t="str">
        <f>"评估人员："&amp;基本信息输入表!$Q$62</f>
        <v>评估人员：</v>
      </c>
      <c r="AC70" s="5"/>
      <c r="AD70" s="5" t="str">
        <v/>
      </c>
    </row>
    <row r="71" customHeight="1" spans="1:30">
      <c r="A71" s="3" t="str">
        <f>"填表日期："&amp;YEAR(基本信息输入表!$O$62)&amp;"年"&amp;MONTH(基本信息输入表!$O$62)&amp;"月"&amp;DAY(基本信息输入表!$O$62)&amp;"日"</f>
        <v>填表日期：1900年1月0日</v>
      </c>
      <c r="AC71" s="5"/>
      <c r="AD71" s="5" t="str">
        <v/>
      </c>
    </row>
    <row r="72" customHeight="1" spans="25:29">
      <c r="Y72" s="291" t="e">
        <f>sheet59_9</f>
        <v>#REF!</v>
      </c>
      <c r="Z72" s="3" t="e">
        <f>sheet59_7-sheet59_4</f>
        <v>#REF!</v>
      </c>
      <c r="AA72" s="292" t="e">
        <f>Z72/sheet59_4</f>
        <v>#REF!</v>
      </c>
      <c r="AC72" s="5"/>
    </row>
    <row r="73" customHeight="1" spans="29:29">
      <c r="AC73" s="5"/>
    </row>
    <row r="74" customHeight="1" spans="29:29">
      <c r="AC74" s="5"/>
    </row>
    <row r="75" customHeight="1" spans="29:29">
      <c r="AC75" s="5"/>
    </row>
    <row r="76" customHeight="1" spans="29:29">
      <c r="AC76" s="5"/>
    </row>
    <row r="77" customHeight="1" spans="29:29">
      <c r="AC77" s="5"/>
    </row>
    <row r="78" customHeight="1" spans="29:29">
      <c r="AC78" s="5"/>
    </row>
    <row r="79" customHeight="1" spans="29:29">
      <c r="AC79" s="5"/>
    </row>
    <row r="80" customHeight="1" spans="29:29">
      <c r="AC80" s="5"/>
    </row>
    <row r="81" customHeight="1" spans="29:29">
      <c r="AC81" s="5"/>
    </row>
    <row r="82" customHeight="1" spans="29:29">
      <c r="AC82" s="5"/>
    </row>
    <row r="83" customHeight="1" spans="29:29">
      <c r="AC83" s="5"/>
    </row>
    <row r="84" customHeight="1" spans="29:29">
      <c r="AC84" s="5"/>
    </row>
  </sheetData>
  <autoFilter ref="A7:AE72">
    <extLst/>
  </autoFilter>
  <mergeCells count="32">
    <mergeCell ref="A2:AB2"/>
    <mergeCell ref="A3:AB3"/>
    <mergeCell ref="Y4:AB4"/>
    <mergeCell ref="X5:AB5"/>
    <mergeCell ref="R6:S6"/>
    <mergeCell ref="T6:U6"/>
    <mergeCell ref="W6:Y6"/>
    <mergeCell ref="A67:C67"/>
    <mergeCell ref="A68:C68"/>
    <mergeCell ref="A69:C69"/>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V6:V7"/>
    <mergeCell ref="Z6:Z7"/>
    <mergeCell ref="AA6:AA7"/>
    <mergeCell ref="AB6:AB7"/>
    <mergeCell ref="AB29:AB32"/>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0" fitToHeight="0" orientation="landscape"/>
  <headerFooter scaleWithDoc="0">
    <oddFooter>&amp;C&amp;"宋体,常规"&amp;10第&amp;"Arial Narrow,常规"&amp;P&amp;"宋体,常规"页，共&amp;"Arial Narrow,常规"&amp;N&amp;"宋体,常规"页</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基本信息输入表"/>
  <dimension ref="A1:ED128"/>
  <sheetViews>
    <sheetView showGridLines="0" workbookViewId="0">
      <selection activeCell="M10" sqref="M10:R10"/>
    </sheetView>
  </sheetViews>
  <sheetFormatPr defaultColWidth="9" defaultRowHeight="15.75"/>
  <cols>
    <col min="1" max="1" width="2.7" style="680" customWidth="1"/>
    <col min="2" max="2" width="2.5" style="680" customWidth="1"/>
    <col min="3" max="3" width="4.7" style="680" customWidth="1"/>
    <col min="4" max="10" width="2.7" style="680" customWidth="1"/>
    <col min="11" max="11" width="13.7" style="680" customWidth="1"/>
    <col min="12" max="12" width="2.7" style="680" customWidth="1"/>
    <col min="13" max="13" width="7" style="680" customWidth="1"/>
    <col min="14" max="15" width="7.7" style="680" customWidth="1"/>
    <col min="16" max="16" width="10.7" style="680" customWidth="1"/>
    <col min="17" max="17" width="10.7" style="680" customWidth="1" outlineLevel="1"/>
    <col min="18" max="18" width="8.5" style="680" customWidth="1" outlineLevel="1"/>
    <col min="19" max="19" width="9" style="680" outlineLevel="1"/>
    <col min="20" max="20" width="9" style="680" outlineLevel="1" collapsed="1"/>
    <col min="21" max="134" width="9" style="680"/>
    <col min="135" max="16384" width="9" style="681"/>
  </cols>
  <sheetData>
    <row r="1" spans="1:3">
      <c r="A1" s="6" t="s">
        <v>333</v>
      </c>
      <c r="B1" s="682"/>
      <c r="C1" s="682"/>
    </row>
    <row r="4" spans="1:18">
      <c r="A4" s="683"/>
      <c r="B4" s="684"/>
      <c r="C4" s="684"/>
      <c r="D4" s="684"/>
      <c r="E4" s="684"/>
      <c r="F4" s="684"/>
      <c r="G4" s="684"/>
      <c r="H4" s="684"/>
      <c r="I4" s="684"/>
      <c r="J4" s="684"/>
      <c r="K4" s="684"/>
      <c r="L4" s="684"/>
      <c r="M4" s="684"/>
      <c r="N4" s="684"/>
      <c r="O4" s="684"/>
      <c r="P4" s="684"/>
      <c r="Q4" s="684"/>
      <c r="R4" s="684"/>
    </row>
    <row r="5" spans="1:1">
      <c r="A5" s="685" t="s">
        <v>334</v>
      </c>
    </row>
    <row r="6" spans="1:18">
      <c r="A6" s="686"/>
      <c r="B6" s="680" t="s">
        <v>335</v>
      </c>
      <c r="K6" s="692" t="s">
        <v>336</v>
      </c>
      <c r="M6" s="693" t="s">
        <v>337</v>
      </c>
      <c r="N6" s="694"/>
      <c r="O6" s="694"/>
      <c r="P6" s="694"/>
      <c r="Q6" s="694"/>
      <c r="R6" s="694"/>
    </row>
    <row r="7" spans="1:18">
      <c r="A7" s="686"/>
      <c r="B7" s="680" t="s">
        <v>338</v>
      </c>
      <c r="M7" s="695">
        <v>46037</v>
      </c>
      <c r="N7" s="695"/>
      <c r="O7" s="695"/>
      <c r="P7" s="695"/>
      <c r="Q7" s="695"/>
      <c r="R7" s="695"/>
    </row>
    <row r="8" spans="1:18">
      <c r="A8" s="686"/>
      <c r="B8" s="680" t="s">
        <v>339</v>
      </c>
      <c r="M8" s="696" t="s">
        <v>340</v>
      </c>
      <c r="N8" s="696"/>
      <c r="O8" s="696"/>
      <c r="P8" s="696"/>
      <c r="Q8" s="696"/>
      <c r="R8" s="696"/>
    </row>
    <row r="9" spans="1:18">
      <c r="A9" s="686"/>
      <c r="B9" s="680" t="s">
        <v>341</v>
      </c>
      <c r="M9" s="697"/>
      <c r="N9" s="697"/>
      <c r="O9" s="697"/>
      <c r="P9" s="697"/>
      <c r="Q9" s="697"/>
      <c r="R9" s="697"/>
    </row>
    <row r="10" spans="1:18">
      <c r="A10" s="686"/>
      <c r="B10" s="680" t="s">
        <v>342</v>
      </c>
      <c r="C10" s="687"/>
      <c r="M10" s="696" t="s">
        <v>343</v>
      </c>
      <c r="N10" s="697"/>
      <c r="O10" s="697"/>
      <c r="P10" s="697"/>
      <c r="Q10" s="697"/>
      <c r="R10" s="697"/>
    </row>
    <row r="11" spans="1:18">
      <c r="A11" s="686"/>
      <c r="B11" s="680" t="s">
        <v>344</v>
      </c>
      <c r="M11" s="698"/>
      <c r="N11" s="698"/>
      <c r="O11" s="698"/>
      <c r="P11" s="698"/>
      <c r="Q11" s="698"/>
      <c r="R11" s="698"/>
    </row>
    <row r="12" spans="1:20">
      <c r="A12" s="686"/>
      <c r="C12" s="687" t="s">
        <v>345</v>
      </c>
      <c r="D12" s="687" t="s">
        <v>346</v>
      </c>
      <c r="M12" s="699" t="s">
        <v>347</v>
      </c>
      <c r="N12" s="699"/>
      <c r="O12" s="699" t="s">
        <v>348</v>
      </c>
      <c r="P12" s="700"/>
      <c r="Q12" s="699" t="s">
        <v>349</v>
      </c>
      <c r="R12" s="699"/>
      <c r="S12" s="689" t="s">
        <v>350</v>
      </c>
      <c r="T12" s="689" t="s">
        <v>351</v>
      </c>
    </row>
    <row r="13" hidden="1" spans="1:20">
      <c r="A13" s="686"/>
      <c r="B13" s="688"/>
      <c r="C13" s="689" t="s">
        <v>352</v>
      </c>
      <c r="D13" s="690" t="s">
        <v>353</v>
      </c>
      <c r="M13" s="699"/>
      <c r="N13" s="699"/>
      <c r="O13" s="701"/>
      <c r="P13" s="700"/>
      <c r="Q13" s="699"/>
      <c r="R13" s="699"/>
      <c r="S13" s="706"/>
      <c r="T13" s="706"/>
    </row>
    <row r="14" hidden="1" spans="1:20">
      <c r="A14" s="686"/>
      <c r="B14" s="688"/>
      <c r="C14" s="689" t="s">
        <v>352</v>
      </c>
      <c r="D14" s="690" t="s">
        <v>354</v>
      </c>
      <c r="M14" s="699"/>
      <c r="N14" s="699"/>
      <c r="O14" s="701"/>
      <c r="P14" s="700"/>
      <c r="Q14" s="699"/>
      <c r="R14" s="699"/>
      <c r="S14" s="706"/>
      <c r="T14" s="706"/>
    </row>
    <row r="15" hidden="1" spans="1:20">
      <c r="A15" s="686"/>
      <c r="B15" s="688"/>
      <c r="C15" s="689" t="s">
        <v>352</v>
      </c>
      <c r="D15" s="690" t="s">
        <v>355</v>
      </c>
      <c r="M15" s="699"/>
      <c r="N15" s="699"/>
      <c r="O15" s="701"/>
      <c r="P15" s="700"/>
      <c r="Q15" s="699"/>
      <c r="R15" s="699"/>
      <c r="S15" s="706"/>
      <c r="T15" s="707"/>
    </row>
    <row r="16" hidden="1" spans="1:20">
      <c r="A16" s="686"/>
      <c r="B16" s="688"/>
      <c r="C16" s="689" t="s">
        <v>352</v>
      </c>
      <c r="D16" s="690" t="s">
        <v>356</v>
      </c>
      <c r="M16" s="699"/>
      <c r="N16" s="699"/>
      <c r="O16" s="701"/>
      <c r="P16" s="700"/>
      <c r="Q16" s="699"/>
      <c r="R16" s="699"/>
      <c r="S16" s="706"/>
      <c r="T16" s="706"/>
    </row>
    <row r="17" hidden="1" spans="1:20">
      <c r="A17" s="686"/>
      <c r="B17" s="688"/>
      <c r="C17" s="689" t="s">
        <v>352</v>
      </c>
      <c r="D17" s="690" t="s">
        <v>357</v>
      </c>
      <c r="M17" s="699"/>
      <c r="N17" s="699"/>
      <c r="O17" s="701"/>
      <c r="P17" s="700"/>
      <c r="Q17" s="699"/>
      <c r="R17" s="699"/>
      <c r="S17" s="706"/>
      <c r="T17" s="706"/>
    </row>
    <row r="18" hidden="1" spans="1:20">
      <c r="A18" s="686"/>
      <c r="B18" s="688"/>
      <c r="C18" s="689" t="s">
        <v>352</v>
      </c>
      <c r="D18" s="690" t="s">
        <v>358</v>
      </c>
      <c r="M18" s="699"/>
      <c r="N18" s="699"/>
      <c r="O18" s="701"/>
      <c r="P18" s="700"/>
      <c r="Q18" s="699"/>
      <c r="R18" s="699"/>
      <c r="S18" s="706"/>
      <c r="T18" s="706"/>
    </row>
    <row r="19" hidden="1" spans="1:20">
      <c r="A19" s="686"/>
      <c r="B19" s="688"/>
      <c r="C19" s="689" t="s">
        <v>352</v>
      </c>
      <c r="D19" s="690" t="s">
        <v>359</v>
      </c>
      <c r="M19" s="699"/>
      <c r="N19" s="699"/>
      <c r="O19" s="701"/>
      <c r="P19" s="700"/>
      <c r="Q19" s="699"/>
      <c r="R19" s="699"/>
      <c r="S19" s="706"/>
      <c r="T19" s="706"/>
    </row>
    <row r="20" hidden="1" spans="1:20">
      <c r="A20" s="686"/>
      <c r="B20" s="688"/>
      <c r="C20" s="689" t="s">
        <v>352</v>
      </c>
      <c r="D20" s="690" t="s">
        <v>360</v>
      </c>
      <c r="M20" s="699"/>
      <c r="N20" s="699"/>
      <c r="O20" s="701"/>
      <c r="P20" s="700"/>
      <c r="Q20" s="699"/>
      <c r="R20" s="699"/>
      <c r="S20" s="706"/>
      <c r="T20" s="706"/>
    </row>
    <row r="21" hidden="1" spans="1:20">
      <c r="A21" s="686"/>
      <c r="B21" s="688"/>
      <c r="C21" s="689" t="s">
        <v>352</v>
      </c>
      <c r="D21" s="690" t="s">
        <v>361</v>
      </c>
      <c r="M21" s="699"/>
      <c r="N21" s="699"/>
      <c r="O21" s="701"/>
      <c r="P21" s="700"/>
      <c r="Q21" s="699"/>
      <c r="R21" s="699"/>
      <c r="S21" s="706"/>
      <c r="T21" s="706"/>
    </row>
    <row r="22" hidden="1" spans="1:20">
      <c r="A22" s="686"/>
      <c r="B22" s="688"/>
      <c r="C22" s="689" t="s">
        <v>352</v>
      </c>
      <c r="D22" s="690" t="s">
        <v>362</v>
      </c>
      <c r="M22" s="702"/>
      <c r="N22" s="703"/>
      <c r="O22" s="704"/>
      <c r="P22" s="705"/>
      <c r="Q22" s="699"/>
      <c r="R22" s="699"/>
      <c r="S22" s="706"/>
      <c r="T22" s="706"/>
    </row>
    <row r="23" hidden="1" spans="1:20">
      <c r="A23" s="686"/>
      <c r="B23" s="688"/>
      <c r="C23" s="689" t="s">
        <v>352</v>
      </c>
      <c r="D23" s="690" t="s">
        <v>363</v>
      </c>
      <c r="M23" s="699"/>
      <c r="N23" s="699"/>
      <c r="O23" s="701"/>
      <c r="P23" s="700"/>
      <c r="Q23" s="699"/>
      <c r="R23" s="699"/>
      <c r="S23" s="706"/>
      <c r="T23" s="706"/>
    </row>
    <row r="24" hidden="1" spans="1:20">
      <c r="A24" s="686"/>
      <c r="B24" s="688"/>
      <c r="C24" s="689" t="s">
        <v>352</v>
      </c>
      <c r="D24" s="690" t="s">
        <v>364</v>
      </c>
      <c r="M24" s="699"/>
      <c r="N24" s="699"/>
      <c r="O24" s="701"/>
      <c r="P24" s="700"/>
      <c r="Q24" s="699"/>
      <c r="R24" s="699"/>
      <c r="S24" s="706"/>
      <c r="T24" s="706"/>
    </row>
    <row r="25" hidden="1" spans="1:20">
      <c r="A25" s="686"/>
      <c r="B25" s="688"/>
      <c r="C25" s="689" t="s">
        <v>352</v>
      </c>
      <c r="D25" s="690" t="s">
        <v>365</v>
      </c>
      <c r="M25" s="702"/>
      <c r="N25" s="703"/>
      <c r="O25" s="704"/>
      <c r="P25" s="705"/>
      <c r="Q25" s="699"/>
      <c r="R25" s="699"/>
      <c r="S25" s="706"/>
      <c r="T25" s="706"/>
    </row>
    <row r="26" hidden="1" spans="1:20">
      <c r="A26" s="686"/>
      <c r="B26" s="688"/>
      <c r="C26" s="689" t="s">
        <v>352</v>
      </c>
      <c r="D26" s="690" t="s">
        <v>366</v>
      </c>
      <c r="M26" s="699"/>
      <c r="N26" s="699"/>
      <c r="O26" s="701"/>
      <c r="P26" s="700"/>
      <c r="Q26" s="699"/>
      <c r="R26" s="699"/>
      <c r="S26" s="706"/>
      <c r="T26" s="706"/>
    </row>
    <row r="27" hidden="1" spans="1:20">
      <c r="A27" s="686"/>
      <c r="B27" s="688"/>
      <c r="C27" s="689" t="s">
        <v>352</v>
      </c>
      <c r="D27" s="690" t="s">
        <v>367</v>
      </c>
      <c r="M27" s="699"/>
      <c r="N27" s="699"/>
      <c r="O27" s="701"/>
      <c r="P27" s="700"/>
      <c r="Q27" s="699"/>
      <c r="R27" s="699"/>
      <c r="S27" s="706"/>
      <c r="T27" s="706"/>
    </row>
    <row r="28" hidden="1" spans="1:20">
      <c r="A28" s="686"/>
      <c r="B28" s="688"/>
      <c r="C28" s="689" t="s">
        <v>352</v>
      </c>
      <c r="D28" s="690" t="s">
        <v>368</v>
      </c>
      <c r="M28" s="699"/>
      <c r="N28" s="699"/>
      <c r="O28" s="701"/>
      <c r="P28" s="700"/>
      <c r="Q28" s="699"/>
      <c r="R28" s="699"/>
      <c r="S28" s="706"/>
      <c r="T28" s="706"/>
    </row>
    <row r="29" hidden="1" spans="1:20">
      <c r="A29" s="686"/>
      <c r="B29" s="688"/>
      <c r="C29" s="689" t="s">
        <v>352</v>
      </c>
      <c r="D29" s="690" t="s">
        <v>369</v>
      </c>
      <c r="M29" s="699"/>
      <c r="N29" s="699"/>
      <c r="O29" s="701"/>
      <c r="P29" s="700"/>
      <c r="Q29" s="699"/>
      <c r="R29" s="699"/>
      <c r="S29" s="706"/>
      <c r="T29" s="706"/>
    </row>
    <row r="30" hidden="1" spans="1:20">
      <c r="A30" s="686"/>
      <c r="B30" s="688"/>
      <c r="C30" s="689" t="s">
        <v>352</v>
      </c>
      <c r="D30" s="690" t="s">
        <v>370</v>
      </c>
      <c r="M30" s="699"/>
      <c r="N30" s="699"/>
      <c r="O30" s="701"/>
      <c r="P30" s="700"/>
      <c r="Q30" s="699"/>
      <c r="R30" s="699"/>
      <c r="S30" s="706"/>
      <c r="T30" s="706"/>
    </row>
    <row r="31" hidden="1" spans="1:20">
      <c r="A31" s="686"/>
      <c r="B31" s="688"/>
      <c r="C31" s="689" t="s">
        <v>352</v>
      </c>
      <c r="D31" s="690" t="s">
        <v>371</v>
      </c>
      <c r="M31" s="699"/>
      <c r="N31" s="699"/>
      <c r="O31" s="701"/>
      <c r="P31" s="700"/>
      <c r="Q31" s="699"/>
      <c r="R31" s="699"/>
      <c r="S31" s="706"/>
      <c r="T31" s="706"/>
    </row>
    <row r="32" hidden="1" spans="1:20">
      <c r="A32" s="686"/>
      <c r="B32" s="688"/>
      <c r="C32" s="689" t="s">
        <v>352</v>
      </c>
      <c r="D32" s="690" t="s">
        <v>372</v>
      </c>
      <c r="M32" s="699"/>
      <c r="N32" s="699"/>
      <c r="O32" s="701"/>
      <c r="P32" s="700"/>
      <c r="Q32" s="699"/>
      <c r="R32" s="699"/>
      <c r="S32" s="706"/>
      <c r="T32" s="706"/>
    </row>
    <row r="33" hidden="1" spans="1:20">
      <c r="A33" s="686"/>
      <c r="B33" s="688"/>
      <c r="C33" s="689" t="s">
        <v>352</v>
      </c>
      <c r="D33" s="690" t="s">
        <v>373</v>
      </c>
      <c r="M33" s="699"/>
      <c r="N33" s="699"/>
      <c r="O33" s="701"/>
      <c r="P33" s="700"/>
      <c r="Q33" s="699"/>
      <c r="R33" s="699"/>
      <c r="S33" s="706"/>
      <c r="T33" s="706"/>
    </row>
    <row r="34" hidden="1" spans="1:20">
      <c r="A34" s="686"/>
      <c r="B34" s="688"/>
      <c r="C34" s="689" t="s">
        <v>352</v>
      </c>
      <c r="D34" s="690" t="s">
        <v>374</v>
      </c>
      <c r="M34" s="699"/>
      <c r="N34" s="699"/>
      <c r="O34" s="701"/>
      <c r="P34" s="700"/>
      <c r="Q34" s="699"/>
      <c r="R34" s="699"/>
      <c r="S34" s="706"/>
      <c r="T34" s="706"/>
    </row>
    <row r="35" hidden="1" spans="1:20">
      <c r="A35" s="686"/>
      <c r="B35" s="688"/>
      <c r="C35" s="689" t="s">
        <v>352</v>
      </c>
      <c r="D35" s="690" t="s">
        <v>375</v>
      </c>
      <c r="M35" s="699"/>
      <c r="N35" s="699"/>
      <c r="O35" s="701"/>
      <c r="P35" s="700"/>
      <c r="Q35" s="699"/>
      <c r="R35" s="699"/>
      <c r="S35" s="706"/>
      <c r="T35" s="706"/>
    </row>
    <row r="36" hidden="1" spans="1:20">
      <c r="A36" s="686"/>
      <c r="B36" s="688"/>
      <c r="C36" s="689" t="s">
        <v>352</v>
      </c>
      <c r="D36" s="690" t="s">
        <v>376</v>
      </c>
      <c r="M36" s="699"/>
      <c r="N36" s="699"/>
      <c r="O36" s="701"/>
      <c r="P36" s="700"/>
      <c r="Q36" s="699"/>
      <c r="R36" s="699"/>
      <c r="S36" s="706"/>
      <c r="T36" s="706"/>
    </row>
    <row r="37" hidden="1" spans="1:20">
      <c r="A37" s="686"/>
      <c r="B37" s="688"/>
      <c r="C37" s="689" t="s">
        <v>352</v>
      </c>
      <c r="D37" s="690" t="s">
        <v>377</v>
      </c>
      <c r="M37" s="699"/>
      <c r="N37" s="699"/>
      <c r="O37" s="701"/>
      <c r="P37" s="700"/>
      <c r="Q37" s="699"/>
      <c r="R37" s="699"/>
      <c r="S37" s="706"/>
      <c r="T37" s="706"/>
    </row>
    <row r="38" hidden="1" spans="1:20">
      <c r="A38" s="686"/>
      <c r="B38" s="688"/>
      <c r="C38" s="689" t="s">
        <v>352</v>
      </c>
      <c r="D38" s="690" t="s">
        <v>378</v>
      </c>
      <c r="M38" s="699"/>
      <c r="N38" s="699"/>
      <c r="O38" s="701"/>
      <c r="P38" s="700"/>
      <c r="Q38" s="699"/>
      <c r="R38" s="699"/>
      <c r="S38" s="706"/>
      <c r="T38" s="706"/>
    </row>
    <row r="39" hidden="1" spans="1:20">
      <c r="A39" s="686"/>
      <c r="B39" s="688"/>
      <c r="C39" s="689" t="s">
        <v>352</v>
      </c>
      <c r="D39" s="690" t="s">
        <v>379</v>
      </c>
      <c r="M39" s="699"/>
      <c r="N39" s="699"/>
      <c r="O39" s="701"/>
      <c r="P39" s="700"/>
      <c r="Q39" s="699"/>
      <c r="R39" s="699"/>
      <c r="S39" s="706"/>
      <c r="T39" s="706"/>
    </row>
    <row r="40" hidden="1" spans="1:20">
      <c r="A40" s="686"/>
      <c r="B40" s="688"/>
      <c r="C40" s="689" t="s">
        <v>352</v>
      </c>
      <c r="D40" s="690" t="s">
        <v>380</v>
      </c>
      <c r="M40" s="699"/>
      <c r="N40" s="699"/>
      <c r="O40" s="701"/>
      <c r="P40" s="700"/>
      <c r="Q40" s="699"/>
      <c r="R40" s="699"/>
      <c r="S40" s="706"/>
      <c r="T40" s="706"/>
    </row>
    <row r="41" hidden="1" spans="1:20">
      <c r="A41" s="686"/>
      <c r="B41" s="688"/>
      <c r="C41" s="689" t="s">
        <v>352</v>
      </c>
      <c r="D41" s="690" t="s">
        <v>381</v>
      </c>
      <c r="M41" s="699"/>
      <c r="N41" s="699"/>
      <c r="O41" s="701"/>
      <c r="P41" s="700"/>
      <c r="Q41" s="699"/>
      <c r="R41" s="699"/>
      <c r="S41" s="706"/>
      <c r="T41" s="706"/>
    </row>
    <row r="42" hidden="1" spans="1:20">
      <c r="A42" s="686"/>
      <c r="B42" s="688"/>
      <c r="C42" s="689" t="s">
        <v>352</v>
      </c>
      <c r="D42" s="690" t="s">
        <v>382</v>
      </c>
      <c r="M42" s="702"/>
      <c r="N42" s="703"/>
      <c r="O42" s="704"/>
      <c r="P42" s="705"/>
      <c r="Q42" s="699"/>
      <c r="R42" s="699"/>
      <c r="S42" s="706"/>
      <c r="T42" s="706"/>
    </row>
    <row r="43" hidden="1" spans="1:20">
      <c r="A43" s="686"/>
      <c r="B43" s="688"/>
      <c r="C43" s="689" t="s">
        <v>352</v>
      </c>
      <c r="D43" s="690" t="s">
        <v>383</v>
      </c>
      <c r="M43" s="699"/>
      <c r="N43" s="699"/>
      <c r="O43" s="701"/>
      <c r="P43" s="700"/>
      <c r="Q43" s="699"/>
      <c r="R43" s="699"/>
      <c r="S43" s="706"/>
      <c r="T43" s="706"/>
    </row>
    <row r="44" hidden="1" spans="1:20">
      <c r="A44" s="686"/>
      <c r="B44" s="688"/>
      <c r="C44" s="689" t="s">
        <v>352</v>
      </c>
      <c r="D44" s="690" t="s">
        <v>384</v>
      </c>
      <c r="M44" s="699"/>
      <c r="N44" s="699"/>
      <c r="O44" s="701"/>
      <c r="P44" s="700"/>
      <c r="Q44" s="699"/>
      <c r="R44" s="699"/>
      <c r="S44" s="706"/>
      <c r="T44" s="706"/>
    </row>
    <row r="45" spans="1:20">
      <c r="A45" s="686"/>
      <c r="B45" s="688"/>
      <c r="C45" s="689" t="s">
        <v>352</v>
      </c>
      <c r="D45" s="690" t="s">
        <v>385</v>
      </c>
      <c r="M45" s="699"/>
      <c r="N45" s="699"/>
      <c r="O45" s="701"/>
      <c r="P45" s="700"/>
      <c r="Q45" s="699"/>
      <c r="R45" s="699"/>
      <c r="S45" s="706"/>
      <c r="T45" s="706"/>
    </row>
    <row r="46" hidden="1" spans="1:20">
      <c r="A46" s="686"/>
      <c r="B46" s="688"/>
      <c r="C46" s="689" t="s">
        <v>352</v>
      </c>
      <c r="D46" s="690" t="s">
        <v>386</v>
      </c>
      <c r="M46" s="699"/>
      <c r="N46" s="699"/>
      <c r="O46" s="701"/>
      <c r="P46" s="700"/>
      <c r="Q46" s="699"/>
      <c r="R46" s="699"/>
      <c r="S46" s="706"/>
      <c r="T46" s="706"/>
    </row>
    <row r="47" hidden="1" spans="1:20">
      <c r="A47" s="686"/>
      <c r="B47" s="688"/>
      <c r="C47" s="689" t="s">
        <v>352</v>
      </c>
      <c r="D47" s="690" t="s">
        <v>387</v>
      </c>
      <c r="M47" s="699"/>
      <c r="N47" s="699"/>
      <c r="O47" s="701"/>
      <c r="P47" s="700"/>
      <c r="Q47" s="699"/>
      <c r="R47" s="699"/>
      <c r="S47" s="706"/>
      <c r="T47" s="706"/>
    </row>
    <row r="48" hidden="1" spans="1:20">
      <c r="A48" s="686"/>
      <c r="B48" s="688"/>
      <c r="C48" s="689" t="s">
        <v>352</v>
      </c>
      <c r="D48" s="690" t="s">
        <v>388</v>
      </c>
      <c r="M48" s="699"/>
      <c r="N48" s="699"/>
      <c r="O48" s="701"/>
      <c r="P48" s="700"/>
      <c r="Q48" s="699"/>
      <c r="R48" s="699"/>
      <c r="S48" s="706"/>
      <c r="T48" s="706"/>
    </row>
    <row r="49" hidden="1" spans="1:20">
      <c r="A49" s="686"/>
      <c r="B49" s="688"/>
      <c r="C49" s="689" t="s">
        <v>352</v>
      </c>
      <c r="D49" s="690" t="s">
        <v>389</v>
      </c>
      <c r="M49" s="699"/>
      <c r="N49" s="699"/>
      <c r="O49" s="701"/>
      <c r="P49" s="700"/>
      <c r="Q49" s="699"/>
      <c r="R49" s="699"/>
      <c r="S49" s="706"/>
      <c r="T49" s="706"/>
    </row>
    <row r="50" hidden="1" spans="1:20">
      <c r="A50" s="686"/>
      <c r="B50" s="688"/>
      <c r="C50" s="689" t="s">
        <v>352</v>
      </c>
      <c r="D50" s="690" t="s">
        <v>390</v>
      </c>
      <c r="M50" s="702"/>
      <c r="N50" s="703"/>
      <c r="O50" s="704"/>
      <c r="P50" s="705"/>
      <c r="Q50" s="699"/>
      <c r="R50" s="699"/>
      <c r="S50" s="706"/>
      <c r="T50" s="706"/>
    </row>
    <row r="51" hidden="1" spans="1:20">
      <c r="A51" s="686"/>
      <c r="B51" s="688"/>
      <c r="C51" s="689" t="s">
        <v>352</v>
      </c>
      <c r="D51" s="690" t="s">
        <v>391</v>
      </c>
      <c r="M51" s="702"/>
      <c r="N51" s="703"/>
      <c r="O51" s="704"/>
      <c r="P51" s="705"/>
      <c r="Q51" s="699"/>
      <c r="R51" s="699"/>
      <c r="S51" s="706"/>
      <c r="T51" s="706"/>
    </row>
    <row r="52" hidden="1" spans="1:20">
      <c r="A52" s="686"/>
      <c r="B52" s="688"/>
      <c r="C52" s="689" t="s">
        <v>352</v>
      </c>
      <c r="D52" s="690" t="s">
        <v>392</v>
      </c>
      <c r="M52" s="699"/>
      <c r="N52" s="699"/>
      <c r="O52" s="701"/>
      <c r="P52" s="700"/>
      <c r="Q52" s="699"/>
      <c r="R52" s="699"/>
      <c r="S52" s="706"/>
      <c r="T52" s="706"/>
    </row>
    <row r="53" hidden="1" spans="1:20">
      <c r="A53" s="686"/>
      <c r="B53" s="688"/>
      <c r="C53" s="689" t="s">
        <v>352</v>
      </c>
      <c r="D53" s="690" t="s">
        <v>393</v>
      </c>
      <c r="M53" s="699"/>
      <c r="N53" s="699"/>
      <c r="O53" s="701"/>
      <c r="P53" s="700"/>
      <c r="Q53" s="699"/>
      <c r="R53" s="699"/>
      <c r="S53" s="706"/>
      <c r="T53" s="706"/>
    </row>
    <row r="54" hidden="1" spans="1:20">
      <c r="A54" s="686"/>
      <c r="B54" s="688"/>
      <c r="C54" s="689" t="s">
        <v>352</v>
      </c>
      <c r="D54" s="690" t="s">
        <v>394</v>
      </c>
      <c r="M54" s="699"/>
      <c r="N54" s="699"/>
      <c r="O54" s="701"/>
      <c r="P54" s="700"/>
      <c r="Q54" s="699"/>
      <c r="R54" s="699"/>
      <c r="S54" s="706"/>
      <c r="T54" s="706"/>
    </row>
    <row r="55" hidden="1" spans="1:20">
      <c r="A55" s="686"/>
      <c r="B55" s="688"/>
      <c r="C55" s="689" t="s">
        <v>352</v>
      </c>
      <c r="D55" s="690" t="s">
        <v>395</v>
      </c>
      <c r="M55" s="699"/>
      <c r="N55" s="699"/>
      <c r="O55" s="701"/>
      <c r="P55" s="700"/>
      <c r="Q55" s="699"/>
      <c r="R55" s="699"/>
      <c r="S55" s="706"/>
      <c r="T55" s="706"/>
    </row>
    <row r="56" hidden="1" spans="1:24">
      <c r="A56" s="686"/>
      <c r="B56" s="688"/>
      <c r="C56" s="689" t="s">
        <v>352</v>
      </c>
      <c r="D56" s="690" t="s">
        <v>396</v>
      </c>
      <c r="M56" s="699"/>
      <c r="N56" s="699"/>
      <c r="O56" s="701"/>
      <c r="P56" s="700"/>
      <c r="Q56" s="699"/>
      <c r="R56" s="699"/>
      <c r="S56" s="706"/>
      <c r="T56" s="706"/>
      <c r="U56" s="708"/>
      <c r="V56" s="708"/>
      <c r="W56" s="709"/>
      <c r="X56" s="710"/>
    </row>
    <row r="57" s="679" customFormat="1" spans="1:134">
      <c r="A57" s="686"/>
      <c r="B57" s="688"/>
      <c r="C57" s="689" t="s">
        <v>352</v>
      </c>
      <c r="D57" s="691" t="s">
        <v>397</v>
      </c>
      <c r="E57" s="680"/>
      <c r="F57" s="680"/>
      <c r="G57" s="680"/>
      <c r="H57" s="680"/>
      <c r="I57" s="680"/>
      <c r="J57" s="680"/>
      <c r="K57" s="680"/>
      <c r="L57" s="680"/>
      <c r="M57" s="699"/>
      <c r="N57" s="699"/>
      <c r="O57" s="701"/>
      <c r="P57" s="700"/>
      <c r="Q57" s="699"/>
      <c r="R57" s="699"/>
      <c r="S57" s="706"/>
      <c r="T57" s="706"/>
      <c r="U57" s="680"/>
      <c r="V57" s="680"/>
      <c r="W57" s="680"/>
      <c r="X57" s="680"/>
      <c r="Y57" s="680"/>
      <c r="Z57" s="680"/>
      <c r="AA57" s="680"/>
      <c r="AB57" s="680"/>
      <c r="AC57" s="680"/>
      <c r="AD57" s="680"/>
      <c r="AE57" s="680"/>
      <c r="AF57" s="680"/>
      <c r="AG57" s="680"/>
      <c r="AH57" s="680"/>
      <c r="AI57" s="680"/>
      <c r="AJ57" s="680"/>
      <c r="AK57" s="680"/>
      <c r="AL57" s="680"/>
      <c r="AM57" s="680"/>
      <c r="AN57" s="680"/>
      <c r="AO57" s="680"/>
      <c r="AP57" s="680"/>
      <c r="AQ57" s="680"/>
      <c r="AR57" s="680"/>
      <c r="AS57" s="680"/>
      <c r="AT57" s="680"/>
      <c r="AU57" s="680"/>
      <c r="AV57" s="680"/>
      <c r="AW57" s="680"/>
      <c r="AX57" s="680"/>
      <c r="AY57" s="680"/>
      <c r="AZ57" s="680"/>
      <c r="BA57" s="680"/>
      <c r="BB57" s="680"/>
      <c r="BC57" s="680"/>
      <c r="BD57" s="680"/>
      <c r="BE57" s="680"/>
      <c r="BF57" s="680"/>
      <c r="BG57" s="680"/>
      <c r="BH57" s="680"/>
      <c r="BI57" s="680"/>
      <c r="BJ57" s="680"/>
      <c r="BK57" s="680"/>
      <c r="BL57" s="680"/>
      <c r="BM57" s="680"/>
      <c r="BN57" s="680"/>
      <c r="BO57" s="680"/>
      <c r="BP57" s="680"/>
      <c r="BQ57" s="680"/>
      <c r="BR57" s="680"/>
      <c r="BS57" s="680"/>
      <c r="BT57" s="680"/>
      <c r="BU57" s="680"/>
      <c r="BV57" s="680"/>
      <c r="BW57" s="680"/>
      <c r="BX57" s="680"/>
      <c r="BY57" s="680"/>
      <c r="BZ57" s="680"/>
      <c r="CA57" s="680"/>
      <c r="CB57" s="680"/>
      <c r="CC57" s="680"/>
      <c r="CD57" s="680"/>
      <c r="CE57" s="680"/>
      <c r="CF57" s="680"/>
      <c r="CG57" s="680"/>
      <c r="CH57" s="680"/>
      <c r="CI57" s="680"/>
      <c r="CJ57" s="680"/>
      <c r="CK57" s="680"/>
      <c r="CL57" s="680"/>
      <c r="CM57" s="680"/>
      <c r="CN57" s="680"/>
      <c r="CO57" s="680"/>
      <c r="CP57" s="680"/>
      <c r="CQ57" s="680"/>
      <c r="CR57" s="680"/>
      <c r="CS57" s="680"/>
      <c r="CT57" s="680"/>
      <c r="CU57" s="680"/>
      <c r="CV57" s="680"/>
      <c r="CW57" s="680"/>
      <c r="CX57" s="680"/>
      <c r="CY57" s="680"/>
      <c r="CZ57" s="680"/>
      <c r="DA57" s="680"/>
      <c r="DB57" s="680"/>
      <c r="DC57" s="680"/>
      <c r="DD57" s="680"/>
      <c r="DE57" s="680"/>
      <c r="DF57" s="680"/>
      <c r="DG57" s="680"/>
      <c r="DH57" s="680"/>
      <c r="DI57" s="680"/>
      <c r="DJ57" s="680"/>
      <c r="DK57" s="680"/>
      <c r="DL57" s="680"/>
      <c r="DM57" s="680"/>
      <c r="DN57" s="680"/>
      <c r="DO57" s="680"/>
      <c r="DP57" s="680"/>
      <c r="DQ57" s="680"/>
      <c r="DR57" s="680"/>
      <c r="DS57" s="680"/>
      <c r="DT57" s="680"/>
      <c r="DU57" s="680"/>
      <c r="DV57" s="680"/>
      <c r="DW57" s="680"/>
      <c r="DX57" s="680"/>
      <c r="DY57" s="680"/>
      <c r="DZ57" s="680"/>
      <c r="EA57" s="680"/>
      <c r="EB57" s="680"/>
      <c r="EC57" s="680"/>
      <c r="ED57" s="680"/>
    </row>
    <row r="58" s="679" customFormat="1" spans="1:134">
      <c r="A58" s="686"/>
      <c r="B58" s="688"/>
      <c r="C58" s="689" t="s">
        <v>352</v>
      </c>
      <c r="D58" s="691" t="s">
        <v>398</v>
      </c>
      <c r="E58" s="680"/>
      <c r="F58" s="680"/>
      <c r="G58" s="680"/>
      <c r="H58" s="680"/>
      <c r="I58" s="680"/>
      <c r="J58" s="680"/>
      <c r="K58" s="680"/>
      <c r="L58" s="680"/>
      <c r="M58" s="699"/>
      <c r="N58" s="699"/>
      <c r="O58" s="701"/>
      <c r="P58" s="700"/>
      <c r="Q58" s="699"/>
      <c r="R58" s="699"/>
      <c r="S58" s="706"/>
      <c r="T58" s="706"/>
      <c r="U58" s="680"/>
      <c r="V58" s="680"/>
      <c r="W58" s="680"/>
      <c r="X58" s="680"/>
      <c r="Y58" s="680"/>
      <c r="Z58" s="680"/>
      <c r="AA58" s="680"/>
      <c r="AB58" s="680"/>
      <c r="AC58" s="680"/>
      <c r="AD58" s="680"/>
      <c r="AE58" s="680"/>
      <c r="AF58" s="680"/>
      <c r="AG58" s="680"/>
      <c r="AH58" s="680"/>
      <c r="AI58" s="680"/>
      <c r="AJ58" s="680"/>
      <c r="AK58" s="680"/>
      <c r="AL58" s="680"/>
      <c r="AM58" s="680"/>
      <c r="AN58" s="680"/>
      <c r="AO58" s="680"/>
      <c r="AP58" s="680"/>
      <c r="AQ58" s="680"/>
      <c r="AR58" s="680"/>
      <c r="AS58" s="680"/>
      <c r="AT58" s="680"/>
      <c r="AU58" s="680"/>
      <c r="AV58" s="680"/>
      <c r="AW58" s="680"/>
      <c r="AX58" s="680"/>
      <c r="AY58" s="680"/>
      <c r="AZ58" s="680"/>
      <c r="BA58" s="680"/>
      <c r="BB58" s="680"/>
      <c r="BC58" s="680"/>
      <c r="BD58" s="680"/>
      <c r="BE58" s="680"/>
      <c r="BF58" s="680"/>
      <c r="BG58" s="680"/>
      <c r="BH58" s="680"/>
      <c r="BI58" s="680"/>
      <c r="BJ58" s="680"/>
      <c r="BK58" s="680"/>
      <c r="BL58" s="680"/>
      <c r="BM58" s="680"/>
      <c r="BN58" s="680"/>
      <c r="BO58" s="680"/>
      <c r="BP58" s="680"/>
      <c r="BQ58" s="680"/>
      <c r="BR58" s="680"/>
      <c r="BS58" s="680"/>
      <c r="BT58" s="680"/>
      <c r="BU58" s="680"/>
      <c r="BV58" s="680"/>
      <c r="BW58" s="680"/>
      <c r="BX58" s="680"/>
      <c r="BY58" s="680"/>
      <c r="BZ58" s="680"/>
      <c r="CA58" s="680"/>
      <c r="CB58" s="680"/>
      <c r="CC58" s="680"/>
      <c r="CD58" s="680"/>
      <c r="CE58" s="680"/>
      <c r="CF58" s="680"/>
      <c r="CG58" s="680"/>
      <c r="CH58" s="680"/>
      <c r="CI58" s="680"/>
      <c r="CJ58" s="680"/>
      <c r="CK58" s="680"/>
      <c r="CL58" s="680"/>
      <c r="CM58" s="680"/>
      <c r="CN58" s="680"/>
      <c r="CO58" s="680"/>
      <c r="CP58" s="680"/>
      <c r="CQ58" s="680"/>
      <c r="CR58" s="680"/>
      <c r="CS58" s="680"/>
      <c r="CT58" s="680"/>
      <c r="CU58" s="680"/>
      <c r="CV58" s="680"/>
      <c r="CW58" s="680"/>
      <c r="CX58" s="680"/>
      <c r="CY58" s="680"/>
      <c r="CZ58" s="680"/>
      <c r="DA58" s="680"/>
      <c r="DB58" s="680"/>
      <c r="DC58" s="680"/>
      <c r="DD58" s="680"/>
      <c r="DE58" s="680"/>
      <c r="DF58" s="680"/>
      <c r="DG58" s="680"/>
      <c r="DH58" s="680"/>
      <c r="DI58" s="680"/>
      <c r="DJ58" s="680"/>
      <c r="DK58" s="680"/>
      <c r="DL58" s="680"/>
      <c r="DM58" s="680"/>
      <c r="DN58" s="680"/>
      <c r="DO58" s="680"/>
      <c r="DP58" s="680"/>
      <c r="DQ58" s="680"/>
      <c r="DR58" s="680"/>
      <c r="DS58" s="680"/>
      <c r="DT58" s="680"/>
      <c r="DU58" s="680"/>
      <c r="DV58" s="680"/>
      <c r="DW58" s="680"/>
      <c r="DX58" s="680"/>
      <c r="DY58" s="680"/>
      <c r="DZ58" s="680"/>
      <c r="EA58" s="680"/>
      <c r="EB58" s="680"/>
      <c r="EC58" s="680"/>
      <c r="ED58" s="680"/>
    </row>
    <row r="59" s="679" customFormat="1" spans="1:134">
      <c r="A59" s="686"/>
      <c r="B59" s="688"/>
      <c r="C59" s="689" t="s">
        <v>352</v>
      </c>
      <c r="D59" s="691" t="s">
        <v>399</v>
      </c>
      <c r="E59" s="680"/>
      <c r="F59" s="680"/>
      <c r="G59" s="680"/>
      <c r="H59" s="680"/>
      <c r="I59" s="680"/>
      <c r="J59" s="680"/>
      <c r="K59" s="680"/>
      <c r="L59" s="680"/>
      <c r="M59" s="699"/>
      <c r="N59" s="699"/>
      <c r="O59" s="701"/>
      <c r="P59" s="700"/>
      <c r="Q59" s="699"/>
      <c r="R59" s="699"/>
      <c r="S59" s="706"/>
      <c r="T59" s="706"/>
      <c r="U59" s="680"/>
      <c r="V59" s="680"/>
      <c r="W59" s="680"/>
      <c r="X59" s="680"/>
      <c r="Y59" s="680"/>
      <c r="Z59" s="680"/>
      <c r="AA59" s="680"/>
      <c r="AB59" s="680"/>
      <c r="AC59" s="680"/>
      <c r="AD59" s="680"/>
      <c r="AE59" s="680"/>
      <c r="AF59" s="680"/>
      <c r="AG59" s="680"/>
      <c r="AH59" s="680"/>
      <c r="AI59" s="680"/>
      <c r="AJ59" s="680"/>
      <c r="AK59" s="680"/>
      <c r="AL59" s="680"/>
      <c r="AM59" s="680"/>
      <c r="AN59" s="680"/>
      <c r="AO59" s="680"/>
      <c r="AP59" s="680"/>
      <c r="AQ59" s="680"/>
      <c r="AR59" s="680"/>
      <c r="AS59" s="680"/>
      <c r="AT59" s="680"/>
      <c r="AU59" s="680"/>
      <c r="AV59" s="680"/>
      <c r="AW59" s="680"/>
      <c r="AX59" s="680"/>
      <c r="AY59" s="680"/>
      <c r="AZ59" s="680"/>
      <c r="BA59" s="680"/>
      <c r="BB59" s="680"/>
      <c r="BC59" s="680"/>
      <c r="BD59" s="680"/>
      <c r="BE59" s="680"/>
      <c r="BF59" s="680"/>
      <c r="BG59" s="680"/>
      <c r="BH59" s="680"/>
      <c r="BI59" s="680"/>
      <c r="BJ59" s="680"/>
      <c r="BK59" s="680"/>
      <c r="BL59" s="680"/>
      <c r="BM59" s="680"/>
      <c r="BN59" s="680"/>
      <c r="BO59" s="680"/>
      <c r="BP59" s="680"/>
      <c r="BQ59" s="680"/>
      <c r="BR59" s="680"/>
      <c r="BS59" s="680"/>
      <c r="BT59" s="680"/>
      <c r="BU59" s="680"/>
      <c r="BV59" s="680"/>
      <c r="BW59" s="680"/>
      <c r="BX59" s="680"/>
      <c r="BY59" s="680"/>
      <c r="BZ59" s="680"/>
      <c r="CA59" s="680"/>
      <c r="CB59" s="680"/>
      <c r="CC59" s="680"/>
      <c r="CD59" s="680"/>
      <c r="CE59" s="680"/>
      <c r="CF59" s="680"/>
      <c r="CG59" s="680"/>
      <c r="CH59" s="680"/>
      <c r="CI59" s="680"/>
      <c r="CJ59" s="680"/>
      <c r="CK59" s="680"/>
      <c r="CL59" s="680"/>
      <c r="CM59" s="680"/>
      <c r="CN59" s="680"/>
      <c r="CO59" s="680"/>
      <c r="CP59" s="680"/>
      <c r="CQ59" s="680"/>
      <c r="CR59" s="680"/>
      <c r="CS59" s="680"/>
      <c r="CT59" s="680"/>
      <c r="CU59" s="680"/>
      <c r="CV59" s="680"/>
      <c r="CW59" s="680"/>
      <c r="CX59" s="680"/>
      <c r="CY59" s="680"/>
      <c r="CZ59" s="680"/>
      <c r="DA59" s="680"/>
      <c r="DB59" s="680"/>
      <c r="DC59" s="680"/>
      <c r="DD59" s="680"/>
      <c r="DE59" s="680"/>
      <c r="DF59" s="680"/>
      <c r="DG59" s="680"/>
      <c r="DH59" s="680"/>
      <c r="DI59" s="680"/>
      <c r="DJ59" s="680"/>
      <c r="DK59" s="680"/>
      <c r="DL59" s="680"/>
      <c r="DM59" s="680"/>
      <c r="DN59" s="680"/>
      <c r="DO59" s="680"/>
      <c r="DP59" s="680"/>
      <c r="DQ59" s="680"/>
      <c r="DR59" s="680"/>
      <c r="DS59" s="680"/>
      <c r="DT59" s="680"/>
      <c r="DU59" s="680"/>
      <c r="DV59" s="680"/>
      <c r="DW59" s="680"/>
      <c r="DX59" s="680"/>
      <c r="DY59" s="680"/>
      <c r="DZ59" s="680"/>
      <c r="EA59" s="680"/>
      <c r="EB59" s="680"/>
      <c r="EC59" s="680"/>
      <c r="ED59" s="680"/>
    </row>
    <row r="60" s="679" customFormat="1" spans="1:134">
      <c r="A60" s="686"/>
      <c r="B60" s="688"/>
      <c r="C60" s="689" t="s">
        <v>352</v>
      </c>
      <c r="D60" s="691" t="s">
        <v>400</v>
      </c>
      <c r="E60" s="680"/>
      <c r="F60" s="680"/>
      <c r="G60" s="680"/>
      <c r="H60" s="680"/>
      <c r="I60" s="680"/>
      <c r="J60" s="680"/>
      <c r="K60" s="680"/>
      <c r="L60" s="680"/>
      <c r="M60" s="699"/>
      <c r="N60" s="699"/>
      <c r="O60" s="701"/>
      <c r="P60" s="700"/>
      <c r="Q60" s="699"/>
      <c r="R60" s="699"/>
      <c r="S60" s="706"/>
      <c r="T60" s="706"/>
      <c r="U60" s="680"/>
      <c r="V60" s="680"/>
      <c r="W60" s="680"/>
      <c r="X60" s="680"/>
      <c r="Y60" s="680"/>
      <c r="Z60" s="680"/>
      <c r="AA60" s="680"/>
      <c r="AB60" s="680"/>
      <c r="AC60" s="680"/>
      <c r="AD60" s="680"/>
      <c r="AE60" s="680"/>
      <c r="AF60" s="680"/>
      <c r="AG60" s="680"/>
      <c r="AH60" s="680"/>
      <c r="AI60" s="680"/>
      <c r="AJ60" s="680"/>
      <c r="AK60" s="680"/>
      <c r="AL60" s="680"/>
      <c r="AM60" s="680"/>
      <c r="AN60" s="680"/>
      <c r="AO60" s="680"/>
      <c r="AP60" s="680"/>
      <c r="AQ60" s="680"/>
      <c r="AR60" s="680"/>
      <c r="AS60" s="680"/>
      <c r="AT60" s="680"/>
      <c r="AU60" s="680"/>
      <c r="AV60" s="680"/>
      <c r="AW60" s="680"/>
      <c r="AX60" s="680"/>
      <c r="AY60" s="680"/>
      <c r="AZ60" s="680"/>
      <c r="BA60" s="680"/>
      <c r="BB60" s="680"/>
      <c r="BC60" s="680"/>
      <c r="BD60" s="680"/>
      <c r="BE60" s="680"/>
      <c r="BF60" s="680"/>
      <c r="BG60" s="680"/>
      <c r="BH60" s="680"/>
      <c r="BI60" s="680"/>
      <c r="BJ60" s="680"/>
      <c r="BK60" s="680"/>
      <c r="BL60" s="680"/>
      <c r="BM60" s="680"/>
      <c r="BN60" s="680"/>
      <c r="BO60" s="680"/>
      <c r="BP60" s="680"/>
      <c r="BQ60" s="680"/>
      <c r="BR60" s="680"/>
      <c r="BS60" s="680"/>
      <c r="BT60" s="680"/>
      <c r="BU60" s="680"/>
      <c r="BV60" s="680"/>
      <c r="BW60" s="680"/>
      <c r="BX60" s="680"/>
      <c r="BY60" s="680"/>
      <c r="BZ60" s="680"/>
      <c r="CA60" s="680"/>
      <c r="CB60" s="680"/>
      <c r="CC60" s="680"/>
      <c r="CD60" s="680"/>
      <c r="CE60" s="680"/>
      <c r="CF60" s="680"/>
      <c r="CG60" s="680"/>
      <c r="CH60" s="680"/>
      <c r="CI60" s="680"/>
      <c r="CJ60" s="680"/>
      <c r="CK60" s="680"/>
      <c r="CL60" s="680"/>
      <c r="CM60" s="680"/>
      <c r="CN60" s="680"/>
      <c r="CO60" s="680"/>
      <c r="CP60" s="680"/>
      <c r="CQ60" s="680"/>
      <c r="CR60" s="680"/>
      <c r="CS60" s="680"/>
      <c r="CT60" s="680"/>
      <c r="CU60" s="680"/>
      <c r="CV60" s="680"/>
      <c r="CW60" s="680"/>
      <c r="CX60" s="680"/>
      <c r="CY60" s="680"/>
      <c r="CZ60" s="680"/>
      <c r="DA60" s="680"/>
      <c r="DB60" s="680"/>
      <c r="DC60" s="680"/>
      <c r="DD60" s="680"/>
      <c r="DE60" s="680"/>
      <c r="DF60" s="680"/>
      <c r="DG60" s="680"/>
      <c r="DH60" s="680"/>
      <c r="DI60" s="680"/>
      <c r="DJ60" s="680"/>
      <c r="DK60" s="680"/>
      <c r="DL60" s="680"/>
      <c r="DM60" s="680"/>
      <c r="DN60" s="680"/>
      <c r="DO60" s="680"/>
      <c r="DP60" s="680"/>
      <c r="DQ60" s="680"/>
      <c r="DR60" s="680"/>
      <c r="DS60" s="680"/>
      <c r="DT60" s="680"/>
      <c r="DU60" s="680"/>
      <c r="DV60" s="680"/>
      <c r="DW60" s="680"/>
      <c r="DX60" s="680"/>
      <c r="DY60" s="680"/>
      <c r="DZ60" s="680"/>
      <c r="EA60" s="680"/>
      <c r="EB60" s="680"/>
      <c r="EC60" s="680"/>
      <c r="ED60" s="680"/>
    </row>
    <row r="61" s="679" customFormat="1" spans="1:134">
      <c r="A61" s="686"/>
      <c r="B61" s="688"/>
      <c r="C61" s="689" t="s">
        <v>352</v>
      </c>
      <c r="D61" s="691" t="s">
        <v>401</v>
      </c>
      <c r="E61" s="680"/>
      <c r="F61" s="680"/>
      <c r="G61" s="680"/>
      <c r="H61" s="680"/>
      <c r="I61" s="680"/>
      <c r="J61" s="680"/>
      <c r="K61" s="680"/>
      <c r="L61" s="680"/>
      <c r="M61" s="699"/>
      <c r="N61" s="699"/>
      <c r="O61" s="701"/>
      <c r="P61" s="700"/>
      <c r="Q61" s="699"/>
      <c r="R61" s="699"/>
      <c r="S61" s="706"/>
      <c r="T61" s="706"/>
      <c r="U61" s="680"/>
      <c r="V61" s="680"/>
      <c r="W61" s="680"/>
      <c r="X61" s="680"/>
      <c r="Y61" s="680"/>
      <c r="Z61" s="680"/>
      <c r="AA61" s="680"/>
      <c r="AB61" s="680"/>
      <c r="AC61" s="680"/>
      <c r="AD61" s="680"/>
      <c r="AE61" s="680"/>
      <c r="AF61" s="680"/>
      <c r="AG61" s="680"/>
      <c r="AH61" s="680"/>
      <c r="AI61" s="680"/>
      <c r="AJ61" s="680"/>
      <c r="AK61" s="680"/>
      <c r="AL61" s="680"/>
      <c r="AM61" s="680"/>
      <c r="AN61" s="680"/>
      <c r="AO61" s="680"/>
      <c r="AP61" s="680"/>
      <c r="AQ61" s="680"/>
      <c r="AR61" s="680"/>
      <c r="AS61" s="680"/>
      <c r="AT61" s="680"/>
      <c r="AU61" s="680"/>
      <c r="AV61" s="680"/>
      <c r="AW61" s="680"/>
      <c r="AX61" s="680"/>
      <c r="AY61" s="680"/>
      <c r="AZ61" s="680"/>
      <c r="BA61" s="680"/>
      <c r="BB61" s="680"/>
      <c r="BC61" s="680"/>
      <c r="BD61" s="680"/>
      <c r="BE61" s="680"/>
      <c r="BF61" s="680"/>
      <c r="BG61" s="680"/>
      <c r="BH61" s="680"/>
      <c r="BI61" s="680"/>
      <c r="BJ61" s="680"/>
      <c r="BK61" s="680"/>
      <c r="BL61" s="680"/>
      <c r="BM61" s="680"/>
      <c r="BN61" s="680"/>
      <c r="BO61" s="680"/>
      <c r="BP61" s="680"/>
      <c r="BQ61" s="680"/>
      <c r="BR61" s="680"/>
      <c r="BS61" s="680"/>
      <c r="BT61" s="680"/>
      <c r="BU61" s="680"/>
      <c r="BV61" s="680"/>
      <c r="BW61" s="680"/>
      <c r="BX61" s="680"/>
      <c r="BY61" s="680"/>
      <c r="BZ61" s="680"/>
      <c r="CA61" s="680"/>
      <c r="CB61" s="680"/>
      <c r="CC61" s="680"/>
      <c r="CD61" s="680"/>
      <c r="CE61" s="680"/>
      <c r="CF61" s="680"/>
      <c r="CG61" s="680"/>
      <c r="CH61" s="680"/>
      <c r="CI61" s="680"/>
      <c r="CJ61" s="680"/>
      <c r="CK61" s="680"/>
      <c r="CL61" s="680"/>
      <c r="CM61" s="680"/>
      <c r="CN61" s="680"/>
      <c r="CO61" s="680"/>
      <c r="CP61" s="680"/>
      <c r="CQ61" s="680"/>
      <c r="CR61" s="680"/>
      <c r="CS61" s="680"/>
      <c r="CT61" s="680"/>
      <c r="CU61" s="680"/>
      <c r="CV61" s="680"/>
      <c r="CW61" s="680"/>
      <c r="CX61" s="680"/>
      <c r="CY61" s="680"/>
      <c r="CZ61" s="680"/>
      <c r="DA61" s="680"/>
      <c r="DB61" s="680"/>
      <c r="DC61" s="680"/>
      <c r="DD61" s="680"/>
      <c r="DE61" s="680"/>
      <c r="DF61" s="680"/>
      <c r="DG61" s="680"/>
      <c r="DH61" s="680"/>
      <c r="DI61" s="680"/>
      <c r="DJ61" s="680"/>
      <c r="DK61" s="680"/>
      <c r="DL61" s="680"/>
      <c r="DM61" s="680"/>
      <c r="DN61" s="680"/>
      <c r="DO61" s="680"/>
      <c r="DP61" s="680"/>
      <c r="DQ61" s="680"/>
      <c r="DR61" s="680"/>
      <c r="DS61" s="680"/>
      <c r="DT61" s="680"/>
      <c r="DU61" s="680"/>
      <c r="DV61" s="680"/>
      <c r="DW61" s="680"/>
      <c r="DX61" s="680"/>
      <c r="DY61" s="680"/>
      <c r="DZ61" s="680"/>
      <c r="EA61" s="680"/>
      <c r="EB61" s="680"/>
      <c r="EC61" s="680"/>
      <c r="ED61" s="680"/>
    </row>
    <row r="62" spans="1:20">
      <c r="A62" s="686"/>
      <c r="B62" s="688"/>
      <c r="C62" s="689" t="s">
        <v>352</v>
      </c>
      <c r="D62" s="690" t="s">
        <v>402</v>
      </c>
      <c r="M62" s="699"/>
      <c r="N62" s="699"/>
      <c r="O62" s="701"/>
      <c r="P62" s="700"/>
      <c r="Q62" s="699"/>
      <c r="R62" s="699"/>
      <c r="S62" s="706"/>
      <c r="T62" s="706"/>
    </row>
    <row r="63" spans="1:20">
      <c r="A63" s="686"/>
      <c r="B63" s="688"/>
      <c r="C63" s="689" t="s">
        <v>352</v>
      </c>
      <c r="D63" s="690" t="s">
        <v>403</v>
      </c>
      <c r="M63" s="699"/>
      <c r="N63" s="699"/>
      <c r="O63" s="701"/>
      <c r="P63" s="700"/>
      <c r="Q63" s="699"/>
      <c r="R63" s="699"/>
      <c r="S63" s="706"/>
      <c r="T63" s="706"/>
    </row>
    <row r="64" spans="1:20">
      <c r="A64" s="686"/>
      <c r="B64" s="688"/>
      <c r="C64" s="689" t="s">
        <v>352</v>
      </c>
      <c r="D64" s="690" t="s">
        <v>404</v>
      </c>
      <c r="M64" s="699"/>
      <c r="N64" s="699"/>
      <c r="O64" s="701"/>
      <c r="P64" s="700"/>
      <c r="Q64" s="699"/>
      <c r="R64" s="699"/>
      <c r="S64" s="706"/>
      <c r="T64" s="706"/>
    </row>
    <row r="65" spans="1:20">
      <c r="A65" s="686"/>
      <c r="B65" s="688"/>
      <c r="C65" s="689" t="s">
        <v>352</v>
      </c>
      <c r="D65" s="690" t="s">
        <v>405</v>
      </c>
      <c r="M65" s="699"/>
      <c r="N65" s="699"/>
      <c r="O65" s="701"/>
      <c r="P65" s="700"/>
      <c r="Q65" s="699"/>
      <c r="R65" s="699"/>
      <c r="S65" s="706"/>
      <c r="T65" s="706"/>
    </row>
    <row r="66" spans="1:20">
      <c r="A66" s="686"/>
      <c r="B66" s="688"/>
      <c r="C66" s="689" t="s">
        <v>352</v>
      </c>
      <c r="D66" s="690" t="s">
        <v>406</v>
      </c>
      <c r="M66" s="699"/>
      <c r="N66" s="699"/>
      <c r="O66" s="701"/>
      <c r="P66" s="700"/>
      <c r="Q66" s="699"/>
      <c r="R66" s="699"/>
      <c r="S66" s="706"/>
      <c r="T66" s="706"/>
    </row>
    <row r="67" spans="1:20">
      <c r="A67" s="686"/>
      <c r="B67" s="688"/>
      <c r="C67" s="689" t="s">
        <v>352</v>
      </c>
      <c r="D67" s="690" t="s">
        <v>407</v>
      </c>
      <c r="M67" s="699"/>
      <c r="N67" s="699"/>
      <c r="O67" s="701"/>
      <c r="P67" s="700"/>
      <c r="Q67" s="699"/>
      <c r="R67" s="699"/>
      <c r="S67" s="706"/>
      <c r="T67" s="706"/>
    </row>
    <row r="68" spans="1:20">
      <c r="A68" s="686"/>
      <c r="B68" s="688"/>
      <c r="C68" s="689" t="s">
        <v>352</v>
      </c>
      <c r="D68" s="690" t="s">
        <v>408</v>
      </c>
      <c r="M68" s="699"/>
      <c r="N68" s="699"/>
      <c r="O68" s="701"/>
      <c r="P68" s="700"/>
      <c r="Q68" s="699"/>
      <c r="R68" s="699"/>
      <c r="S68" s="706"/>
      <c r="T68" s="706"/>
    </row>
    <row r="69" spans="1:20">
      <c r="A69" s="686"/>
      <c r="B69" s="688"/>
      <c r="C69" s="689" t="s">
        <v>352</v>
      </c>
      <c r="D69" s="690" t="s">
        <v>409</v>
      </c>
      <c r="M69" s="699"/>
      <c r="N69" s="699"/>
      <c r="O69" s="701"/>
      <c r="P69" s="700"/>
      <c r="Q69" s="699"/>
      <c r="R69" s="699"/>
      <c r="S69" s="706"/>
      <c r="T69" s="706"/>
    </row>
    <row r="70" spans="1:20">
      <c r="A70" s="686"/>
      <c r="B70" s="688"/>
      <c r="C70" s="689" t="s">
        <v>352</v>
      </c>
      <c r="D70" s="690" t="s">
        <v>410</v>
      </c>
      <c r="M70" s="699"/>
      <c r="N70" s="699"/>
      <c r="O70" s="701"/>
      <c r="P70" s="700"/>
      <c r="Q70" s="699"/>
      <c r="R70" s="699"/>
      <c r="S70" s="706"/>
      <c r="T70" s="706"/>
    </row>
    <row r="71" spans="1:20">
      <c r="A71" s="686"/>
      <c r="B71" s="688"/>
      <c r="C71" s="689" t="s">
        <v>352</v>
      </c>
      <c r="D71" s="690" t="s">
        <v>411</v>
      </c>
      <c r="M71" s="699"/>
      <c r="N71" s="699"/>
      <c r="O71" s="701"/>
      <c r="P71" s="700"/>
      <c r="Q71" s="699"/>
      <c r="R71" s="699"/>
      <c r="S71" s="706"/>
      <c r="T71" s="706"/>
    </row>
    <row r="72" hidden="1" spans="1:20">
      <c r="A72" s="686"/>
      <c r="B72" s="688"/>
      <c r="C72" s="689" t="s">
        <v>352</v>
      </c>
      <c r="D72" s="690" t="s">
        <v>412</v>
      </c>
      <c r="M72" s="699"/>
      <c r="N72" s="699"/>
      <c r="O72" s="701"/>
      <c r="P72" s="700"/>
      <c r="Q72" s="699"/>
      <c r="R72" s="699"/>
      <c r="S72" s="706"/>
      <c r="T72" s="706"/>
    </row>
    <row r="73" hidden="1" spans="1:20">
      <c r="A73" s="686"/>
      <c r="B73" s="688"/>
      <c r="C73" s="689" t="s">
        <v>352</v>
      </c>
      <c r="D73" s="690" t="s">
        <v>413</v>
      </c>
      <c r="M73" s="702"/>
      <c r="N73" s="703"/>
      <c r="O73" s="704"/>
      <c r="P73" s="705"/>
      <c r="Q73" s="699"/>
      <c r="R73" s="699"/>
      <c r="S73" s="706"/>
      <c r="T73" s="706"/>
    </row>
    <row r="74" spans="1:20">
      <c r="A74" s="686"/>
      <c r="B74" s="688"/>
      <c r="C74" s="689" t="s">
        <v>352</v>
      </c>
      <c r="D74" s="690" t="s">
        <v>414</v>
      </c>
      <c r="M74" s="699"/>
      <c r="N74" s="699"/>
      <c r="O74" s="701"/>
      <c r="P74" s="700"/>
      <c r="Q74" s="699"/>
      <c r="R74" s="699"/>
      <c r="S74" s="706"/>
      <c r="T74" s="706"/>
    </row>
    <row r="75" spans="1:20">
      <c r="A75" s="686"/>
      <c r="B75" s="688"/>
      <c r="C75" s="689" t="s">
        <v>352</v>
      </c>
      <c r="D75" s="690" t="s">
        <v>415</v>
      </c>
      <c r="M75" s="699"/>
      <c r="N75" s="699"/>
      <c r="O75" s="701"/>
      <c r="P75" s="700"/>
      <c r="Q75" s="699"/>
      <c r="R75" s="699"/>
      <c r="S75" s="706"/>
      <c r="T75" s="706"/>
    </row>
    <row r="76" spans="1:20">
      <c r="A76" s="686"/>
      <c r="B76" s="688"/>
      <c r="C76" s="689" t="s">
        <v>352</v>
      </c>
      <c r="D76" s="690" t="s">
        <v>416</v>
      </c>
      <c r="M76" s="699"/>
      <c r="N76" s="699"/>
      <c r="O76" s="701"/>
      <c r="P76" s="700"/>
      <c r="Q76" s="699"/>
      <c r="R76" s="699"/>
      <c r="S76" s="706"/>
      <c r="T76" s="706"/>
    </row>
    <row r="77" spans="1:20">
      <c r="A77" s="686"/>
      <c r="B77" s="688"/>
      <c r="C77" s="689" t="s">
        <v>352</v>
      </c>
      <c r="D77" s="690" t="s">
        <v>417</v>
      </c>
      <c r="M77" s="699"/>
      <c r="N77" s="699"/>
      <c r="O77" s="701"/>
      <c r="P77" s="700"/>
      <c r="Q77" s="699"/>
      <c r="R77" s="699"/>
      <c r="S77" s="706"/>
      <c r="T77" s="706"/>
    </row>
    <row r="78" ht="15" hidden="1" customHeight="1" spans="1:20">
      <c r="A78" s="686"/>
      <c r="B78" s="688"/>
      <c r="C78" s="689" t="s">
        <v>352</v>
      </c>
      <c r="D78" s="690" t="s">
        <v>418</v>
      </c>
      <c r="M78" s="699"/>
      <c r="N78" s="699"/>
      <c r="O78" s="701"/>
      <c r="P78" s="700"/>
      <c r="Q78" s="699"/>
      <c r="R78" s="699"/>
      <c r="S78" s="706"/>
      <c r="T78" s="706"/>
    </row>
    <row r="79" hidden="1" spans="1:20">
      <c r="A79" s="686"/>
      <c r="B79" s="688"/>
      <c r="C79" s="689" t="s">
        <v>352</v>
      </c>
      <c r="D79" s="690" t="s">
        <v>419</v>
      </c>
      <c r="M79" s="699"/>
      <c r="N79" s="699"/>
      <c r="O79" s="701"/>
      <c r="P79" s="700"/>
      <c r="Q79" s="699"/>
      <c r="R79" s="699"/>
      <c r="S79" s="706"/>
      <c r="T79" s="706"/>
    </row>
    <row r="80" hidden="1" spans="1:20">
      <c r="A80" s="686"/>
      <c r="B80" s="688"/>
      <c r="C80" s="689" t="s">
        <v>352</v>
      </c>
      <c r="D80" s="690" t="s">
        <v>420</v>
      </c>
      <c r="M80" s="699"/>
      <c r="N80" s="699"/>
      <c r="O80" s="701"/>
      <c r="P80" s="700"/>
      <c r="Q80" s="699"/>
      <c r="R80" s="699"/>
      <c r="S80" s="706"/>
      <c r="T80" s="706"/>
    </row>
    <row r="81" hidden="1" spans="1:20">
      <c r="A81" s="686"/>
      <c r="B81" s="688"/>
      <c r="C81" s="689" t="s">
        <v>352</v>
      </c>
      <c r="D81" s="690" t="s">
        <v>421</v>
      </c>
      <c r="M81" s="699"/>
      <c r="N81" s="699"/>
      <c r="O81" s="701"/>
      <c r="P81" s="700"/>
      <c r="Q81" s="699"/>
      <c r="R81" s="699"/>
      <c r="S81" s="706"/>
      <c r="T81" s="706"/>
    </row>
    <row r="82" hidden="1" spans="1:20">
      <c r="A82" s="686"/>
      <c r="B82" s="688"/>
      <c r="C82" s="689" t="s">
        <v>352</v>
      </c>
      <c r="D82" s="690" t="s">
        <v>422</v>
      </c>
      <c r="M82" s="699"/>
      <c r="N82" s="699"/>
      <c r="O82" s="701"/>
      <c r="P82" s="700"/>
      <c r="Q82" s="699"/>
      <c r="R82" s="699"/>
      <c r="S82" s="706"/>
      <c r="T82" s="706"/>
    </row>
    <row r="83" hidden="1" spans="1:20">
      <c r="A83" s="686"/>
      <c r="B83" s="688"/>
      <c r="C83" s="689" t="s">
        <v>352</v>
      </c>
      <c r="D83" s="690" t="s">
        <v>423</v>
      </c>
      <c r="M83" s="699"/>
      <c r="N83" s="699"/>
      <c r="O83" s="701"/>
      <c r="P83" s="700"/>
      <c r="Q83" s="699"/>
      <c r="R83" s="699"/>
      <c r="S83" s="706"/>
      <c r="T83" s="706"/>
    </row>
    <row r="84" hidden="1" spans="1:20">
      <c r="A84" s="686"/>
      <c r="B84" s="688"/>
      <c r="C84" s="689" t="s">
        <v>352</v>
      </c>
      <c r="D84" s="690" t="s">
        <v>424</v>
      </c>
      <c r="M84" s="699"/>
      <c r="N84" s="699"/>
      <c r="O84" s="701"/>
      <c r="P84" s="700"/>
      <c r="Q84" s="699"/>
      <c r="R84" s="699"/>
      <c r="S84" s="706"/>
      <c r="T84" s="706"/>
    </row>
    <row r="85" hidden="1" spans="1:20">
      <c r="A85" s="686"/>
      <c r="B85" s="688"/>
      <c r="C85" s="689" t="s">
        <v>352</v>
      </c>
      <c r="D85" s="690" t="s">
        <v>425</v>
      </c>
      <c r="M85" s="699"/>
      <c r="N85" s="699"/>
      <c r="O85" s="701"/>
      <c r="P85" s="700"/>
      <c r="Q85" s="699"/>
      <c r="R85" s="699"/>
      <c r="S85" s="706"/>
      <c r="T85" s="706"/>
    </row>
    <row r="86" hidden="1" spans="1:20">
      <c r="A86" s="686"/>
      <c r="B86" s="688"/>
      <c r="C86" s="689" t="s">
        <v>352</v>
      </c>
      <c r="D86" s="690" t="s">
        <v>426</v>
      </c>
      <c r="M86" s="702"/>
      <c r="N86" s="703"/>
      <c r="O86" s="704"/>
      <c r="P86" s="705"/>
      <c r="Q86" s="699"/>
      <c r="R86" s="699"/>
      <c r="S86" s="706"/>
      <c r="T86" s="706"/>
    </row>
    <row r="87" hidden="1" spans="1:20">
      <c r="A87" s="686"/>
      <c r="B87" s="688"/>
      <c r="C87" s="689" t="s">
        <v>352</v>
      </c>
      <c r="D87" s="690" t="s">
        <v>427</v>
      </c>
      <c r="M87" s="699"/>
      <c r="N87" s="699"/>
      <c r="O87" s="701"/>
      <c r="P87" s="700"/>
      <c r="Q87" s="699"/>
      <c r="R87" s="699"/>
      <c r="S87" s="706"/>
      <c r="T87" s="706"/>
    </row>
    <row r="88" hidden="1" spans="1:20">
      <c r="A88" s="686"/>
      <c r="B88" s="688"/>
      <c r="C88" s="689" t="s">
        <v>352</v>
      </c>
      <c r="D88" s="690" t="s">
        <v>428</v>
      </c>
      <c r="M88" s="699"/>
      <c r="N88" s="699"/>
      <c r="O88" s="701"/>
      <c r="P88" s="700"/>
      <c r="Q88" s="699"/>
      <c r="R88" s="699"/>
      <c r="S88" s="706"/>
      <c r="T88" s="706"/>
    </row>
    <row r="89" hidden="1" spans="1:20">
      <c r="A89" s="686"/>
      <c r="B89" s="688"/>
      <c r="C89" s="689" t="s">
        <v>352</v>
      </c>
      <c r="D89" s="690" t="s">
        <v>429</v>
      </c>
      <c r="M89" s="699"/>
      <c r="N89" s="699"/>
      <c r="O89" s="701"/>
      <c r="P89" s="700"/>
      <c r="Q89" s="699"/>
      <c r="R89" s="699"/>
      <c r="S89" s="706"/>
      <c r="T89" s="706"/>
    </row>
    <row r="90" hidden="1" spans="1:20">
      <c r="A90" s="686"/>
      <c r="B90" s="688"/>
      <c r="C90" s="689" t="s">
        <v>352</v>
      </c>
      <c r="D90" s="690" t="s">
        <v>430</v>
      </c>
      <c r="M90" s="699"/>
      <c r="N90" s="699"/>
      <c r="O90" s="701"/>
      <c r="P90" s="700"/>
      <c r="Q90" s="699"/>
      <c r="R90" s="699"/>
      <c r="S90" s="706"/>
      <c r="T90" s="706"/>
    </row>
    <row r="91" hidden="1" spans="1:20">
      <c r="A91" s="686"/>
      <c r="B91" s="688"/>
      <c r="C91" s="689" t="s">
        <v>352</v>
      </c>
      <c r="D91" s="690" t="s">
        <v>431</v>
      </c>
      <c r="M91" s="699"/>
      <c r="N91" s="699"/>
      <c r="O91" s="701"/>
      <c r="P91" s="700"/>
      <c r="Q91" s="699"/>
      <c r="R91" s="699"/>
      <c r="S91" s="706"/>
      <c r="T91" s="706"/>
    </row>
    <row r="92" hidden="1" spans="1:20">
      <c r="A92" s="686"/>
      <c r="B92" s="688"/>
      <c r="C92" s="689" t="s">
        <v>352</v>
      </c>
      <c r="D92" s="690" t="s">
        <v>432</v>
      </c>
      <c r="M92" s="699"/>
      <c r="N92" s="699"/>
      <c r="O92" s="701"/>
      <c r="P92" s="700"/>
      <c r="Q92" s="699"/>
      <c r="R92" s="699"/>
      <c r="S92" s="706"/>
      <c r="T92" s="706"/>
    </row>
    <row r="93" hidden="1" spans="1:20">
      <c r="A93" s="686"/>
      <c r="B93" s="688"/>
      <c r="C93" s="689" t="s">
        <v>352</v>
      </c>
      <c r="D93" s="690" t="s">
        <v>433</v>
      </c>
      <c r="M93" s="699"/>
      <c r="N93" s="699"/>
      <c r="O93" s="701"/>
      <c r="P93" s="700"/>
      <c r="Q93" s="699"/>
      <c r="R93" s="699"/>
      <c r="S93" s="706"/>
      <c r="T93" s="706"/>
    </row>
    <row r="94" hidden="1" spans="1:20">
      <c r="A94" s="686"/>
      <c r="B94" s="688"/>
      <c r="C94" s="689" t="s">
        <v>352</v>
      </c>
      <c r="D94" s="690" t="s">
        <v>434</v>
      </c>
      <c r="M94" s="702"/>
      <c r="N94" s="703"/>
      <c r="O94" s="704"/>
      <c r="P94" s="705"/>
      <c r="Q94" s="699"/>
      <c r="R94" s="699"/>
      <c r="S94" s="706"/>
      <c r="T94" s="706"/>
    </row>
    <row r="95" hidden="1" spans="1:20">
      <c r="A95" s="686"/>
      <c r="B95" s="688"/>
      <c r="C95" s="689" t="s">
        <v>352</v>
      </c>
      <c r="D95" s="690" t="s">
        <v>435</v>
      </c>
      <c r="M95" s="699"/>
      <c r="N95" s="699"/>
      <c r="O95" s="701"/>
      <c r="P95" s="700"/>
      <c r="Q95" s="699"/>
      <c r="R95" s="699"/>
      <c r="S95" s="706"/>
      <c r="T95" s="706"/>
    </row>
    <row r="96" hidden="1" spans="1:20">
      <c r="A96" s="686"/>
      <c r="B96" s="688"/>
      <c r="C96" s="689" t="s">
        <v>352</v>
      </c>
      <c r="D96" s="690" t="s">
        <v>436</v>
      </c>
      <c r="M96" s="699"/>
      <c r="N96" s="699"/>
      <c r="O96" s="701"/>
      <c r="P96" s="700"/>
      <c r="Q96" s="699"/>
      <c r="R96" s="699"/>
      <c r="S96" s="706"/>
      <c r="T96" s="706"/>
    </row>
    <row r="97" hidden="1" spans="1:20">
      <c r="A97" s="686"/>
      <c r="B97" s="688"/>
      <c r="C97" s="689" t="s">
        <v>352</v>
      </c>
      <c r="D97" s="690" t="s">
        <v>437</v>
      </c>
      <c r="M97" s="699"/>
      <c r="N97" s="699"/>
      <c r="O97" s="701"/>
      <c r="P97" s="700"/>
      <c r="Q97" s="699"/>
      <c r="R97" s="699"/>
      <c r="S97" s="706"/>
      <c r="T97" s="706"/>
    </row>
    <row r="98" hidden="1" spans="1:20">
      <c r="A98" s="686"/>
      <c r="B98" s="688"/>
      <c r="C98" s="689" t="s">
        <v>352</v>
      </c>
      <c r="D98" s="690" t="s">
        <v>438</v>
      </c>
      <c r="M98" s="699"/>
      <c r="N98" s="699"/>
      <c r="O98" s="701"/>
      <c r="P98" s="700"/>
      <c r="Q98" s="699"/>
      <c r="R98" s="699"/>
      <c r="S98" s="706"/>
      <c r="T98" s="706"/>
    </row>
    <row r="99" hidden="1" spans="1:20">
      <c r="A99" s="686"/>
      <c r="B99" s="688"/>
      <c r="C99" s="689" t="s">
        <v>352</v>
      </c>
      <c r="D99" s="690" t="s">
        <v>439</v>
      </c>
      <c r="M99" s="699"/>
      <c r="N99" s="699"/>
      <c r="O99" s="701"/>
      <c r="P99" s="700"/>
      <c r="Q99" s="699"/>
      <c r="R99" s="699"/>
      <c r="S99" s="706"/>
      <c r="T99" s="706"/>
    </row>
    <row r="100" hidden="1" spans="1:20">
      <c r="A100" s="686"/>
      <c r="B100" s="688"/>
      <c r="C100" s="689" t="s">
        <v>352</v>
      </c>
      <c r="D100" s="690" t="s">
        <v>440</v>
      </c>
      <c r="M100" s="702"/>
      <c r="N100" s="703"/>
      <c r="O100" s="704"/>
      <c r="P100" s="705"/>
      <c r="Q100" s="699"/>
      <c r="R100" s="699"/>
      <c r="S100" s="706"/>
      <c r="T100" s="706"/>
    </row>
    <row r="101" hidden="1" spans="1:20">
      <c r="A101" s="686"/>
      <c r="B101" s="688"/>
      <c r="C101" s="689" t="s">
        <v>352</v>
      </c>
      <c r="D101" s="690" t="s">
        <v>441</v>
      </c>
      <c r="M101" s="699"/>
      <c r="N101" s="699"/>
      <c r="O101" s="701"/>
      <c r="P101" s="700"/>
      <c r="Q101" s="699"/>
      <c r="R101" s="699"/>
      <c r="S101" s="706"/>
      <c r="T101" s="706"/>
    </row>
    <row r="102" hidden="1" spans="1:20">
      <c r="A102" s="686"/>
      <c r="B102" s="688"/>
      <c r="C102" s="689" t="s">
        <v>352</v>
      </c>
      <c r="D102" s="690" t="s">
        <v>442</v>
      </c>
      <c r="M102" s="699"/>
      <c r="N102" s="699"/>
      <c r="O102" s="701"/>
      <c r="P102" s="700"/>
      <c r="Q102" s="699"/>
      <c r="R102" s="699"/>
      <c r="S102" s="706"/>
      <c r="T102" s="706"/>
    </row>
    <row r="103" hidden="1" spans="1:20">
      <c r="A103" s="686"/>
      <c r="B103" s="688"/>
      <c r="C103" s="689" t="s">
        <v>352</v>
      </c>
      <c r="D103" s="690" t="s">
        <v>443</v>
      </c>
      <c r="M103" s="702"/>
      <c r="N103" s="703"/>
      <c r="O103" s="704"/>
      <c r="P103" s="705"/>
      <c r="Q103" s="699"/>
      <c r="R103" s="699"/>
      <c r="S103" s="706"/>
      <c r="T103" s="706"/>
    </row>
    <row r="104" hidden="1" spans="1:20">
      <c r="A104" s="686"/>
      <c r="B104" s="688"/>
      <c r="C104" s="689" t="s">
        <v>352</v>
      </c>
      <c r="D104" s="690" t="s">
        <v>444</v>
      </c>
      <c r="M104" s="699"/>
      <c r="N104" s="699"/>
      <c r="O104" s="701"/>
      <c r="P104" s="700"/>
      <c r="Q104" s="699"/>
      <c r="R104" s="699"/>
      <c r="S104" s="706"/>
      <c r="T104" s="706"/>
    </row>
    <row r="105" hidden="1" spans="1:20">
      <c r="A105" s="686"/>
      <c r="B105" s="688"/>
      <c r="C105" s="689" t="s">
        <v>352</v>
      </c>
      <c r="D105" s="690" t="s">
        <v>445</v>
      </c>
      <c r="M105" s="699"/>
      <c r="N105" s="699"/>
      <c r="O105" s="701"/>
      <c r="P105" s="700"/>
      <c r="Q105" s="699"/>
      <c r="R105" s="699"/>
      <c r="S105" s="706"/>
      <c r="T105" s="706"/>
    </row>
    <row r="106" spans="1:18">
      <c r="A106" s="686"/>
      <c r="M106" s="708"/>
      <c r="N106" s="708"/>
      <c r="O106" s="708"/>
      <c r="P106" s="710"/>
      <c r="Q106" s="708"/>
      <c r="R106" s="708"/>
    </row>
    <row r="107" spans="1:18">
      <c r="A107" s="686"/>
      <c r="M107" s="712"/>
      <c r="N107" s="712"/>
      <c r="O107" s="712"/>
      <c r="P107" s="712"/>
      <c r="Q107" s="712"/>
      <c r="R107" s="712"/>
    </row>
    <row r="108" spans="1:1">
      <c r="A108" s="686"/>
    </row>
    <row r="109" spans="1:1">
      <c r="A109" s="686"/>
    </row>
    <row r="110" spans="1:1">
      <c r="A110" s="686"/>
    </row>
    <row r="111" spans="1:1">
      <c r="A111" s="711"/>
    </row>
    <row r="112" spans="1:1">
      <c r="A112" s="711"/>
    </row>
    <row r="113" spans="1:1">
      <c r="A113" s="711"/>
    </row>
    <row r="114" spans="1:1">
      <c r="A114" s="711"/>
    </row>
    <row r="115" spans="1:1">
      <c r="A115" s="711"/>
    </row>
    <row r="116" spans="1:1">
      <c r="A116" s="711"/>
    </row>
    <row r="117" spans="1:1">
      <c r="A117" s="711"/>
    </row>
    <row r="118" spans="1:1">
      <c r="A118" s="711"/>
    </row>
    <row r="119" spans="1:1">
      <c r="A119" s="711"/>
    </row>
    <row r="120" spans="1:1">
      <c r="A120" s="711"/>
    </row>
    <row r="121" spans="1:1">
      <c r="A121" s="711"/>
    </row>
    <row r="122" spans="1:1">
      <c r="A122" s="711"/>
    </row>
    <row r="123" spans="1:1">
      <c r="A123" s="711"/>
    </row>
    <row r="124" spans="1:1">
      <c r="A124" s="711"/>
    </row>
    <row r="125" spans="1:1">
      <c r="A125" s="711"/>
    </row>
    <row r="126" spans="1:1">
      <c r="A126" s="711"/>
    </row>
    <row r="127" spans="1:1">
      <c r="A127" s="711"/>
    </row>
    <row r="128" spans="1:1">
      <c r="A128" s="711"/>
    </row>
  </sheetData>
  <mergeCells count="290">
    <mergeCell ref="M6:R6"/>
    <mergeCell ref="M7:R7"/>
    <mergeCell ref="M8:R8"/>
    <mergeCell ref="M9:R9"/>
    <mergeCell ref="M10:R10"/>
    <mergeCell ref="M11:R11"/>
    <mergeCell ref="M12:N12"/>
    <mergeCell ref="O12:P12"/>
    <mergeCell ref="Q12:R12"/>
    <mergeCell ref="M13:N13"/>
    <mergeCell ref="O13:P13"/>
    <mergeCell ref="Q13:R13"/>
    <mergeCell ref="M14:N14"/>
    <mergeCell ref="O14:P14"/>
    <mergeCell ref="Q14:R14"/>
    <mergeCell ref="M15:N15"/>
    <mergeCell ref="O15:P15"/>
    <mergeCell ref="Q15:R15"/>
    <mergeCell ref="M16:N16"/>
    <mergeCell ref="O16:P16"/>
    <mergeCell ref="Q16:R16"/>
    <mergeCell ref="M17:N17"/>
    <mergeCell ref="O17:P17"/>
    <mergeCell ref="Q17:R17"/>
    <mergeCell ref="M18:N18"/>
    <mergeCell ref="O18:P18"/>
    <mergeCell ref="Q18:R18"/>
    <mergeCell ref="M19:N19"/>
    <mergeCell ref="O19:P19"/>
    <mergeCell ref="Q19:R19"/>
    <mergeCell ref="M20:N20"/>
    <mergeCell ref="O20:P20"/>
    <mergeCell ref="Q20:R20"/>
    <mergeCell ref="M21:N21"/>
    <mergeCell ref="O21:P21"/>
    <mergeCell ref="Q21:R21"/>
    <mergeCell ref="M22:N22"/>
    <mergeCell ref="O22:P22"/>
    <mergeCell ref="Q22:R22"/>
    <mergeCell ref="M23:N23"/>
    <mergeCell ref="O23:P23"/>
    <mergeCell ref="Q23:R23"/>
    <mergeCell ref="M24:N24"/>
    <mergeCell ref="O24:P24"/>
    <mergeCell ref="Q24:R24"/>
    <mergeCell ref="M25:N25"/>
    <mergeCell ref="O25:P25"/>
    <mergeCell ref="Q25:R25"/>
    <mergeCell ref="M26:N26"/>
    <mergeCell ref="O26:P26"/>
    <mergeCell ref="Q26:R26"/>
    <mergeCell ref="M27:N27"/>
    <mergeCell ref="O27:P27"/>
    <mergeCell ref="Q27:R27"/>
    <mergeCell ref="M28:N28"/>
    <mergeCell ref="O28:P28"/>
    <mergeCell ref="Q28:R28"/>
    <mergeCell ref="M29:N29"/>
    <mergeCell ref="O29:P29"/>
    <mergeCell ref="Q29:R29"/>
    <mergeCell ref="M30:N30"/>
    <mergeCell ref="O30:P30"/>
    <mergeCell ref="Q30:R30"/>
    <mergeCell ref="M31:N31"/>
    <mergeCell ref="O31:P31"/>
    <mergeCell ref="Q31:R31"/>
    <mergeCell ref="M32:N32"/>
    <mergeCell ref="O32:P32"/>
    <mergeCell ref="Q32:R32"/>
    <mergeCell ref="M33:N33"/>
    <mergeCell ref="O33:P33"/>
    <mergeCell ref="Q33:R33"/>
    <mergeCell ref="M34:N34"/>
    <mergeCell ref="O34:P34"/>
    <mergeCell ref="Q34:R34"/>
    <mergeCell ref="M35:N35"/>
    <mergeCell ref="O35:P35"/>
    <mergeCell ref="Q35:R35"/>
    <mergeCell ref="M36:N36"/>
    <mergeCell ref="O36:P36"/>
    <mergeCell ref="Q36:R36"/>
    <mergeCell ref="M37:N37"/>
    <mergeCell ref="O37:P37"/>
    <mergeCell ref="Q37:R37"/>
    <mergeCell ref="M38:N38"/>
    <mergeCell ref="O38:P38"/>
    <mergeCell ref="Q38:R38"/>
    <mergeCell ref="M39:N39"/>
    <mergeCell ref="O39:P39"/>
    <mergeCell ref="Q39:R39"/>
    <mergeCell ref="M40:N40"/>
    <mergeCell ref="O40:P40"/>
    <mergeCell ref="Q40:R40"/>
    <mergeCell ref="M41:N41"/>
    <mergeCell ref="O41:P41"/>
    <mergeCell ref="Q41:R41"/>
    <mergeCell ref="M42:N42"/>
    <mergeCell ref="O42:P42"/>
    <mergeCell ref="Q42:R42"/>
    <mergeCell ref="M43:N43"/>
    <mergeCell ref="O43:P43"/>
    <mergeCell ref="Q43:R43"/>
    <mergeCell ref="M44:N44"/>
    <mergeCell ref="O44:P44"/>
    <mergeCell ref="Q44:R44"/>
    <mergeCell ref="M45:N45"/>
    <mergeCell ref="O45:P45"/>
    <mergeCell ref="Q45:R45"/>
    <mergeCell ref="M46:N46"/>
    <mergeCell ref="O46:P46"/>
    <mergeCell ref="Q46:R46"/>
    <mergeCell ref="M47:N47"/>
    <mergeCell ref="O47:P47"/>
    <mergeCell ref="Q47:R47"/>
    <mergeCell ref="M48:N48"/>
    <mergeCell ref="O48:P48"/>
    <mergeCell ref="Q48:R48"/>
    <mergeCell ref="M49:N49"/>
    <mergeCell ref="O49:P49"/>
    <mergeCell ref="Q49:R49"/>
    <mergeCell ref="M50:N50"/>
    <mergeCell ref="O50:P50"/>
    <mergeCell ref="Q50:R50"/>
    <mergeCell ref="M51:N51"/>
    <mergeCell ref="O51:P51"/>
    <mergeCell ref="Q51:R51"/>
    <mergeCell ref="M52:N52"/>
    <mergeCell ref="O52:P52"/>
    <mergeCell ref="Q52:R52"/>
    <mergeCell ref="M53:N53"/>
    <mergeCell ref="O53:P53"/>
    <mergeCell ref="Q53:R53"/>
    <mergeCell ref="M54:N54"/>
    <mergeCell ref="O54:P54"/>
    <mergeCell ref="Q54:R54"/>
    <mergeCell ref="M55:N55"/>
    <mergeCell ref="O55:P55"/>
    <mergeCell ref="Q55:R55"/>
    <mergeCell ref="M56:N56"/>
    <mergeCell ref="O56:P56"/>
    <mergeCell ref="Q56:R56"/>
    <mergeCell ref="U56:V56"/>
    <mergeCell ref="W56:X56"/>
    <mergeCell ref="M57:N57"/>
    <mergeCell ref="O57:P57"/>
    <mergeCell ref="Q57:R57"/>
    <mergeCell ref="M58:N58"/>
    <mergeCell ref="O58:P58"/>
    <mergeCell ref="Q58:R58"/>
    <mergeCell ref="M59:N59"/>
    <mergeCell ref="O59:P59"/>
    <mergeCell ref="Q59:R59"/>
    <mergeCell ref="M60:N60"/>
    <mergeCell ref="O60:P60"/>
    <mergeCell ref="Q60:R60"/>
    <mergeCell ref="M61:N61"/>
    <mergeCell ref="O61:P61"/>
    <mergeCell ref="Q61:R61"/>
    <mergeCell ref="M62:N62"/>
    <mergeCell ref="O62:P62"/>
    <mergeCell ref="Q62:R62"/>
    <mergeCell ref="M63:N63"/>
    <mergeCell ref="O63:P63"/>
    <mergeCell ref="Q63:R63"/>
    <mergeCell ref="M64:N64"/>
    <mergeCell ref="O64:P64"/>
    <mergeCell ref="Q64:R64"/>
    <mergeCell ref="M65:N65"/>
    <mergeCell ref="O65:P65"/>
    <mergeCell ref="Q65:R65"/>
    <mergeCell ref="M66:N66"/>
    <mergeCell ref="O66:P66"/>
    <mergeCell ref="Q66:R66"/>
    <mergeCell ref="M67:N67"/>
    <mergeCell ref="O67:P67"/>
    <mergeCell ref="Q67:R67"/>
    <mergeCell ref="M68:N68"/>
    <mergeCell ref="O68:P68"/>
    <mergeCell ref="Q68:R68"/>
    <mergeCell ref="M69:N69"/>
    <mergeCell ref="O69:P69"/>
    <mergeCell ref="Q69:R69"/>
    <mergeCell ref="M70:N70"/>
    <mergeCell ref="O70:P70"/>
    <mergeCell ref="Q70:R70"/>
    <mergeCell ref="M71:N71"/>
    <mergeCell ref="O71:P71"/>
    <mergeCell ref="Q71:R71"/>
    <mergeCell ref="M72:N72"/>
    <mergeCell ref="O72:P72"/>
    <mergeCell ref="Q72:R72"/>
    <mergeCell ref="M73:N73"/>
    <mergeCell ref="O73:P73"/>
    <mergeCell ref="Q73:R73"/>
    <mergeCell ref="M74:N74"/>
    <mergeCell ref="O74:P74"/>
    <mergeCell ref="Q74:R74"/>
    <mergeCell ref="M75:N75"/>
    <mergeCell ref="O75:P75"/>
    <mergeCell ref="Q75:R75"/>
    <mergeCell ref="M76:N76"/>
    <mergeCell ref="O76:P76"/>
    <mergeCell ref="Q76:R76"/>
    <mergeCell ref="M77:N77"/>
    <mergeCell ref="O77:P77"/>
    <mergeCell ref="Q77:R77"/>
    <mergeCell ref="M78:N78"/>
    <mergeCell ref="O78:P78"/>
    <mergeCell ref="Q78:R78"/>
    <mergeCell ref="M79:N79"/>
    <mergeCell ref="O79:P79"/>
    <mergeCell ref="Q79:R79"/>
    <mergeCell ref="M80:N80"/>
    <mergeCell ref="O80:P80"/>
    <mergeCell ref="Q80:R80"/>
    <mergeCell ref="M81:N81"/>
    <mergeCell ref="O81:P81"/>
    <mergeCell ref="Q81:R81"/>
    <mergeCell ref="M82:N82"/>
    <mergeCell ref="O82:P82"/>
    <mergeCell ref="Q82:R82"/>
    <mergeCell ref="M83:N83"/>
    <mergeCell ref="O83:P83"/>
    <mergeCell ref="Q83:R83"/>
    <mergeCell ref="M84:N84"/>
    <mergeCell ref="O84:P84"/>
    <mergeCell ref="Q84:R84"/>
    <mergeCell ref="M85:N85"/>
    <mergeCell ref="O85:P85"/>
    <mergeCell ref="Q85:R85"/>
    <mergeCell ref="M86:N86"/>
    <mergeCell ref="O86:P86"/>
    <mergeCell ref="Q86:R86"/>
    <mergeCell ref="M87:N87"/>
    <mergeCell ref="O87:P87"/>
    <mergeCell ref="Q87:R87"/>
    <mergeCell ref="M88:N88"/>
    <mergeCell ref="O88:P88"/>
    <mergeCell ref="Q88:R88"/>
    <mergeCell ref="M89:N89"/>
    <mergeCell ref="O89:P89"/>
    <mergeCell ref="Q89:R89"/>
    <mergeCell ref="M90:N90"/>
    <mergeCell ref="O90:P90"/>
    <mergeCell ref="Q90:R90"/>
    <mergeCell ref="M91:N91"/>
    <mergeCell ref="O91:P91"/>
    <mergeCell ref="Q91:R91"/>
    <mergeCell ref="M92:N92"/>
    <mergeCell ref="O92:P92"/>
    <mergeCell ref="Q92:R92"/>
    <mergeCell ref="M93:N93"/>
    <mergeCell ref="O93:P93"/>
    <mergeCell ref="Q93:R93"/>
    <mergeCell ref="M94:N94"/>
    <mergeCell ref="O94:P94"/>
    <mergeCell ref="Q94:R94"/>
    <mergeCell ref="M95:N95"/>
    <mergeCell ref="O95:P95"/>
    <mergeCell ref="Q95:R95"/>
    <mergeCell ref="M96:N96"/>
    <mergeCell ref="O96:P96"/>
    <mergeCell ref="Q96:R96"/>
    <mergeCell ref="M97:N97"/>
    <mergeCell ref="O97:P97"/>
    <mergeCell ref="Q97:R97"/>
    <mergeCell ref="M98:N98"/>
    <mergeCell ref="O98:P98"/>
    <mergeCell ref="Q98:R98"/>
    <mergeCell ref="M99:N99"/>
    <mergeCell ref="O99:P99"/>
    <mergeCell ref="Q99:R99"/>
    <mergeCell ref="M100:N100"/>
    <mergeCell ref="O100:P100"/>
    <mergeCell ref="Q100:R100"/>
    <mergeCell ref="M101:N101"/>
    <mergeCell ref="O101:P101"/>
    <mergeCell ref="Q101:R101"/>
    <mergeCell ref="M102:N102"/>
    <mergeCell ref="O102:P102"/>
    <mergeCell ref="Q102:R102"/>
    <mergeCell ref="M103:N103"/>
    <mergeCell ref="O103:P103"/>
    <mergeCell ref="Q103:R103"/>
    <mergeCell ref="M104:N104"/>
    <mergeCell ref="O104:P104"/>
    <mergeCell ref="Q104:R104"/>
    <mergeCell ref="M105:N105"/>
    <mergeCell ref="O105:P105"/>
    <mergeCell ref="Q105:R105"/>
  </mergeCells>
  <dataValidations count="1">
    <dataValidation type="list" allowBlank="1" showInputMessage="1" showErrorMessage="1" sqref="B65337">
      <formula1>#REF!</formula1>
    </dataValidation>
  </dataValidation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6" orientation="portrait"/>
  <headerFooter/>
  <drawing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车辆">
    <pageSetUpPr fitToPage="1"/>
  </sheetPr>
  <dimension ref="A1:AA41"/>
  <sheetViews>
    <sheetView showGridLines="0" topLeftCell="G13" workbookViewId="0">
      <selection activeCell="I31" sqref="I31"/>
    </sheetView>
  </sheetViews>
  <sheetFormatPr defaultColWidth="9" defaultRowHeight="15.75" customHeight="1"/>
  <cols>
    <col min="1" max="1" width="4.2" style="3" customWidth="1"/>
    <col min="2" max="3" width="8.2" style="3" customWidth="1"/>
    <col min="4" max="4" width="13.2" style="3" customWidth="1"/>
    <col min="5" max="8" width="8.2" style="3" customWidth="1"/>
    <col min="9" max="9" width="5" style="3" customWidth="1"/>
    <col min="10" max="12" width="8.2" style="3" customWidth="1"/>
    <col min="13" max="13" width="9.5" style="3" customWidth="1"/>
    <col min="14" max="14" width="5.2" style="3" customWidth="1"/>
    <col min="15" max="15" width="8.2" style="3" customWidth="1"/>
    <col min="16" max="17" width="8.2" style="3" hidden="1" customWidth="1" outlineLevel="1"/>
    <col min="18" max="18" width="5.7" style="3" customWidth="1" collapsed="1"/>
    <col min="19" max="19" width="5.7" style="3" customWidth="1"/>
    <col min="20" max="20" width="8.7" style="3" customWidth="1"/>
    <col min="21" max="21" width="5.7" style="3" customWidth="1"/>
    <col min="22" max="22" width="7.7" style="3" customWidth="1"/>
    <col min="23" max="23" width="5.7" style="3" customWidth="1"/>
    <col min="24" max="24" width="7.7" style="3" customWidth="1"/>
    <col min="25" max="25" width="18.2" style="3" customWidth="1"/>
    <col min="26" max="26" width="8.2" style="259" customWidth="1"/>
    <col min="27" max="27" width="9" style="5"/>
    <col min="28" max="16384" width="9" style="3"/>
  </cols>
  <sheetData>
    <row r="1" customHeight="1" spans="1:27">
      <c r="A1" s="6" t="s">
        <v>333</v>
      </c>
      <c r="Z1" s="259" t="str">
        <f t="array" ref="Z1:AA1">"请勿删除此列"</f>
        <v>请勿删除此列</v>
      </c>
      <c r="AA1" s="5" t="str">
        <v>请勿删除此列</v>
      </c>
    </row>
    <row r="2" s="1" customFormat="1" ht="30" customHeight="1" spans="1:27">
      <c r="A2" s="7" t="s">
        <v>1459</v>
      </c>
      <c r="B2" s="7"/>
      <c r="C2" s="7"/>
      <c r="D2" s="7"/>
      <c r="E2" s="7"/>
      <c r="F2" s="7"/>
      <c r="G2" s="7"/>
      <c r="H2" s="7"/>
      <c r="I2" s="7"/>
      <c r="J2" s="7"/>
      <c r="K2" s="7"/>
      <c r="L2" s="7"/>
      <c r="M2" s="7"/>
      <c r="N2" s="7"/>
      <c r="O2" s="7"/>
      <c r="P2" s="7"/>
      <c r="Q2" s="7"/>
      <c r="R2" s="7"/>
      <c r="S2" s="7"/>
      <c r="T2" s="7"/>
      <c r="U2" s="7"/>
      <c r="V2" s="7"/>
      <c r="W2" s="7"/>
      <c r="X2" s="7"/>
      <c r="Y2" s="7"/>
      <c r="Z2" s="23"/>
      <c r="AA2" s="23"/>
    </row>
    <row r="3" customHeight="1" spans="1:26">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c r="X3" s="2"/>
      <c r="Y3" s="2"/>
      <c r="Z3" s="5"/>
    </row>
    <row r="4" ht="14.25" customHeight="1" spans="1:27">
      <c r="A4" s="2"/>
      <c r="B4" s="2"/>
      <c r="C4" s="2"/>
      <c r="D4" s="2"/>
      <c r="E4" s="2"/>
      <c r="F4" s="2"/>
      <c r="G4" s="2"/>
      <c r="H4" s="2"/>
      <c r="I4" s="2"/>
      <c r="J4" s="2"/>
      <c r="K4" s="2"/>
      <c r="L4" s="2"/>
      <c r="M4" s="2"/>
      <c r="N4" s="2"/>
      <c r="O4" s="2"/>
      <c r="P4" s="2"/>
      <c r="Q4" s="2"/>
      <c r="R4" s="2"/>
      <c r="S4" s="2"/>
      <c r="T4" s="2"/>
      <c r="U4" s="2"/>
      <c r="V4" s="2"/>
      <c r="W4" s="2"/>
      <c r="X4" s="2"/>
      <c r="Y4" s="2" t="s">
        <v>1460</v>
      </c>
      <c r="Z4" s="5"/>
      <c r="AA4" s="5" t="str">
        <f t="array" ref="AA4:AA8">""</f>
        <v/>
      </c>
    </row>
    <row r="5" customHeight="1" spans="1:27">
      <c r="A5" s="9" t="str">
        <f>基本信息输入表!K6&amp;"："&amp;基本信息输入表!M6</f>
        <v>被评估单位：中国石油集团工程技术研究院有限公司</v>
      </c>
      <c r="B5" s="9"/>
      <c r="C5" s="9"/>
      <c r="D5" s="9"/>
      <c r="E5" s="9"/>
      <c r="F5" s="9"/>
      <c r="G5" s="9"/>
      <c r="H5" s="9"/>
      <c r="I5" s="9"/>
      <c r="J5" s="9"/>
      <c r="K5" s="9"/>
      <c r="L5" s="9"/>
      <c r="M5" s="9"/>
      <c r="N5" s="10"/>
      <c r="O5" s="10"/>
      <c r="P5" s="10"/>
      <c r="Q5" s="10"/>
      <c r="Y5" s="8" t="str">
        <f>"金额单位："&amp;基本信息输入表!M10&amp;"元"</f>
        <v>金额单位：人民币元</v>
      </c>
      <c r="Z5" s="5"/>
      <c r="AA5" s="5" t="str">
        <v/>
      </c>
    </row>
    <row r="6" s="2" customFormat="1" ht="12" spans="1:27">
      <c r="A6" s="37" t="s">
        <v>137</v>
      </c>
      <c r="B6" s="57" t="s">
        <v>138</v>
      </c>
      <c r="C6" s="171" t="s">
        <v>1461</v>
      </c>
      <c r="D6" s="57" t="s">
        <v>1462</v>
      </c>
      <c r="E6" s="173" t="s">
        <v>1463</v>
      </c>
      <c r="F6" s="173" t="s">
        <v>901</v>
      </c>
      <c r="G6" s="173" t="s">
        <v>1193</v>
      </c>
      <c r="H6" s="173" t="s">
        <v>857</v>
      </c>
      <c r="I6" s="173" t="s">
        <v>94</v>
      </c>
      <c r="J6" s="173" t="s">
        <v>1196</v>
      </c>
      <c r="K6" s="173" t="s">
        <v>934</v>
      </c>
      <c r="L6" s="173" t="s">
        <v>1464</v>
      </c>
      <c r="M6" s="173" t="s">
        <v>1465</v>
      </c>
      <c r="N6" s="57" t="s">
        <v>1142</v>
      </c>
      <c r="O6" s="57" t="s">
        <v>1165</v>
      </c>
      <c r="P6" s="264" t="s">
        <v>656</v>
      </c>
      <c r="Q6" s="265"/>
      <c r="R6" s="37" t="s">
        <v>158</v>
      </c>
      <c r="S6" s="37"/>
      <c r="T6" s="111" t="s">
        <v>1042</v>
      </c>
      <c r="U6" s="37" t="s">
        <v>159</v>
      </c>
      <c r="V6" s="37"/>
      <c r="W6" s="37"/>
      <c r="X6" s="90" t="s">
        <v>172</v>
      </c>
      <c r="Y6" s="90" t="s">
        <v>142</v>
      </c>
      <c r="Z6" s="4"/>
      <c r="AA6" s="4" t="str">
        <v/>
      </c>
    </row>
    <row r="7" s="2" customFormat="1" ht="12" spans="1:27">
      <c r="A7" s="106"/>
      <c r="B7" s="183"/>
      <c r="C7" s="260"/>
      <c r="D7" s="262"/>
      <c r="E7" s="174"/>
      <c r="F7" s="174"/>
      <c r="G7" s="174"/>
      <c r="H7" s="174"/>
      <c r="I7" s="261"/>
      <c r="J7" s="266"/>
      <c r="K7" s="266"/>
      <c r="L7" s="174"/>
      <c r="M7" s="261"/>
      <c r="N7" s="268"/>
      <c r="O7" s="262"/>
      <c r="P7" s="267" t="s">
        <v>175</v>
      </c>
      <c r="Q7" s="267" t="s">
        <v>176</v>
      </c>
      <c r="R7" s="112" t="s">
        <v>175</v>
      </c>
      <c r="S7" s="113" t="s">
        <v>176</v>
      </c>
      <c r="T7" s="114"/>
      <c r="U7" s="113" t="s">
        <v>175</v>
      </c>
      <c r="V7" s="115" t="s">
        <v>937</v>
      </c>
      <c r="W7" s="113" t="s">
        <v>176</v>
      </c>
      <c r="X7" s="115"/>
      <c r="Y7" s="269"/>
      <c r="Z7" s="24" t="s">
        <v>738</v>
      </c>
      <c r="AA7" s="4" t="str">
        <v/>
      </c>
    </row>
    <row r="8" spans="1:27">
      <c r="A8" s="14" t="str">
        <f>IF(E8="","",ROW()-7)</f>
        <v/>
      </c>
      <c r="B8" s="56"/>
      <c r="C8" s="56"/>
      <c r="D8" s="15"/>
      <c r="E8" s="15"/>
      <c r="F8" s="15"/>
      <c r="G8" s="15"/>
      <c r="H8" s="15"/>
      <c r="I8" s="32"/>
      <c r="J8" s="16"/>
      <c r="K8" s="16"/>
      <c r="L8" s="15"/>
      <c r="M8" s="17"/>
      <c r="N8" s="32"/>
      <c r="O8" s="15"/>
      <c r="P8" s="17"/>
      <c r="Q8" s="17"/>
      <c r="R8" s="17"/>
      <c r="S8" s="17"/>
      <c r="T8" s="17"/>
      <c r="U8" s="17"/>
      <c r="V8" s="17"/>
      <c r="W8" s="17">
        <f>IF(V8="",U8,V8*U8/100)</f>
        <v>0</v>
      </c>
      <c r="X8" s="17" t="str">
        <f>IF(S8-T8=0,"",(W8-S8+T8)/(S8-T8)*100)</f>
        <v/>
      </c>
      <c r="Y8" s="15"/>
      <c r="Z8" s="24" t="s">
        <v>739</v>
      </c>
      <c r="AA8" s="5" t="str">
        <v/>
      </c>
    </row>
    <row r="9" spans="1:26">
      <c r="A9" s="14" t="str">
        <f t="shared" ref="A9:A11" si="0">IF(E9="","",ROW()-7)</f>
        <v/>
      </c>
      <c r="B9" s="56"/>
      <c r="C9" s="56"/>
      <c r="D9" s="15"/>
      <c r="E9" s="15"/>
      <c r="F9" s="15"/>
      <c r="G9" s="15"/>
      <c r="H9" s="15"/>
      <c r="I9" s="32"/>
      <c r="J9" s="16"/>
      <c r="K9" s="16"/>
      <c r="L9" s="15"/>
      <c r="M9" s="17"/>
      <c r="N9" s="32"/>
      <c r="O9" s="15"/>
      <c r="P9" s="17"/>
      <c r="Q9" s="17"/>
      <c r="R9" s="17"/>
      <c r="S9" s="17"/>
      <c r="T9" s="17"/>
      <c r="U9" s="17"/>
      <c r="V9" s="17"/>
      <c r="W9" s="17">
        <f t="shared" ref="W9:W27" si="1">IF(V9="",U9,V9*U9/100)</f>
        <v>0</v>
      </c>
      <c r="X9" s="17" t="str">
        <f t="shared" ref="X9:X10" si="2">IF(S9-T9=0,"",(W9-S9+T9)/(S9-T9)*100)</f>
        <v/>
      </c>
      <c r="Y9" s="15"/>
      <c r="Z9" s="24" t="s">
        <v>740</v>
      </c>
    </row>
    <row r="10" spans="1:26">
      <c r="A10" s="14" t="str">
        <f t="shared" si="0"/>
        <v/>
      </c>
      <c r="B10" s="56"/>
      <c r="C10" s="56"/>
      <c r="D10" s="15"/>
      <c r="E10" s="15"/>
      <c r="F10" s="15"/>
      <c r="G10" s="15"/>
      <c r="H10" s="15"/>
      <c r="I10" s="32"/>
      <c r="J10" s="16"/>
      <c r="K10" s="16"/>
      <c r="L10" s="15"/>
      <c r="M10" s="17"/>
      <c r="N10" s="32"/>
      <c r="O10" s="15"/>
      <c r="P10" s="17"/>
      <c r="Q10" s="17"/>
      <c r="R10" s="17"/>
      <c r="S10" s="17"/>
      <c r="T10" s="17"/>
      <c r="U10" s="17"/>
      <c r="V10" s="17"/>
      <c r="W10" s="17">
        <f t="shared" si="1"/>
        <v>0</v>
      </c>
      <c r="X10" s="17" t="str">
        <f t="shared" si="2"/>
        <v/>
      </c>
      <c r="Y10" s="15"/>
      <c r="Z10" s="24" t="s">
        <v>741</v>
      </c>
    </row>
    <row r="11" spans="1:26">
      <c r="A11" s="14" t="str">
        <f t="shared" si="0"/>
        <v/>
      </c>
      <c r="B11" s="56"/>
      <c r="C11" s="56"/>
      <c r="D11" s="15"/>
      <c r="E11" s="15"/>
      <c r="F11" s="15"/>
      <c r="G11" s="15"/>
      <c r="H11" s="15"/>
      <c r="I11" s="32"/>
      <c r="J11" s="16"/>
      <c r="K11" s="16"/>
      <c r="L11" s="15"/>
      <c r="M11" s="17"/>
      <c r="N11" s="32"/>
      <c r="O11" s="15"/>
      <c r="P11" s="17"/>
      <c r="Q11" s="17"/>
      <c r="R11" s="17"/>
      <c r="S11" s="17"/>
      <c r="T11" s="17"/>
      <c r="U11" s="17"/>
      <c r="V11" s="17"/>
      <c r="W11" s="17">
        <f t="shared" si="1"/>
        <v>0</v>
      </c>
      <c r="X11" s="17" t="str">
        <f t="shared" ref="X11:X28" si="3">IF(S11-T11=0,"",(W11-S11+T11)/(S11-T11)*100)</f>
        <v/>
      </c>
      <c r="Y11" s="15"/>
      <c r="Z11" s="24" t="s">
        <v>742</v>
      </c>
    </row>
    <row r="12" spans="1:26">
      <c r="A12" s="14" t="str">
        <f t="shared" ref="A12:A27" si="4">IF(E12="","",ROW()-7)</f>
        <v/>
      </c>
      <c r="B12" s="56"/>
      <c r="C12" s="56"/>
      <c r="D12" s="15"/>
      <c r="E12" s="15"/>
      <c r="F12" s="15"/>
      <c r="G12" s="15"/>
      <c r="H12" s="15"/>
      <c r="I12" s="32"/>
      <c r="J12" s="16"/>
      <c r="K12" s="16"/>
      <c r="L12" s="15"/>
      <c r="M12" s="17"/>
      <c r="N12" s="32"/>
      <c r="O12" s="15"/>
      <c r="P12" s="17"/>
      <c r="Q12" s="17"/>
      <c r="R12" s="17"/>
      <c r="S12" s="17"/>
      <c r="T12" s="17"/>
      <c r="U12" s="17"/>
      <c r="V12" s="17"/>
      <c r="W12" s="17">
        <f t="shared" si="1"/>
        <v>0</v>
      </c>
      <c r="X12" s="17" t="str">
        <f t="shared" si="3"/>
        <v/>
      </c>
      <c r="Y12" s="15"/>
      <c r="Z12" s="24" t="s">
        <v>743</v>
      </c>
    </row>
    <row r="13" spans="1:26">
      <c r="A13" s="14" t="str">
        <f t="shared" si="4"/>
        <v/>
      </c>
      <c r="B13" s="56"/>
      <c r="C13" s="56"/>
      <c r="D13" s="15"/>
      <c r="E13" s="15"/>
      <c r="F13" s="15"/>
      <c r="G13" s="15"/>
      <c r="H13" s="15"/>
      <c r="I13" s="32"/>
      <c r="J13" s="16"/>
      <c r="K13" s="16"/>
      <c r="L13" s="15"/>
      <c r="M13" s="17"/>
      <c r="N13" s="32"/>
      <c r="O13" s="15"/>
      <c r="P13" s="17"/>
      <c r="Q13" s="17"/>
      <c r="R13" s="17"/>
      <c r="S13" s="17"/>
      <c r="T13" s="17"/>
      <c r="U13" s="17"/>
      <c r="V13" s="17"/>
      <c r="W13" s="17">
        <f t="shared" si="1"/>
        <v>0</v>
      </c>
      <c r="X13" s="17" t="str">
        <f t="shared" si="3"/>
        <v/>
      </c>
      <c r="Y13" s="15"/>
      <c r="Z13" s="24" t="s">
        <v>744</v>
      </c>
    </row>
    <row r="14" spans="1:26">
      <c r="A14" s="14" t="str">
        <f t="shared" si="4"/>
        <v/>
      </c>
      <c r="B14" s="56"/>
      <c r="C14" s="56"/>
      <c r="D14" s="15"/>
      <c r="E14" s="15"/>
      <c r="F14" s="15"/>
      <c r="G14" s="15"/>
      <c r="H14" s="15"/>
      <c r="I14" s="32"/>
      <c r="J14" s="16"/>
      <c r="K14" s="16"/>
      <c r="L14" s="15"/>
      <c r="M14" s="17"/>
      <c r="N14" s="32"/>
      <c r="O14" s="15"/>
      <c r="P14" s="17"/>
      <c r="Q14" s="17"/>
      <c r="R14" s="17"/>
      <c r="S14" s="17"/>
      <c r="T14" s="17"/>
      <c r="U14" s="17"/>
      <c r="V14" s="17"/>
      <c r="W14" s="17">
        <f t="shared" si="1"/>
        <v>0</v>
      </c>
      <c r="X14" s="17" t="str">
        <f t="shared" si="3"/>
        <v/>
      </c>
      <c r="Y14" s="15"/>
      <c r="Z14" s="24" t="s">
        <v>745</v>
      </c>
    </row>
    <row r="15" spans="1:26">
      <c r="A15" s="14" t="str">
        <f t="shared" si="4"/>
        <v/>
      </c>
      <c r="B15" s="56"/>
      <c r="C15" s="56"/>
      <c r="D15" s="15"/>
      <c r="E15" s="15"/>
      <c r="F15" s="15"/>
      <c r="G15" s="15"/>
      <c r="H15" s="15"/>
      <c r="I15" s="32"/>
      <c r="J15" s="16"/>
      <c r="K15" s="16"/>
      <c r="L15" s="15"/>
      <c r="M15" s="17"/>
      <c r="N15" s="32"/>
      <c r="O15" s="15"/>
      <c r="P15" s="17"/>
      <c r="Q15" s="17"/>
      <c r="R15" s="17"/>
      <c r="S15" s="17"/>
      <c r="T15" s="17"/>
      <c r="U15" s="17"/>
      <c r="V15" s="17"/>
      <c r="W15" s="17">
        <f t="shared" si="1"/>
        <v>0</v>
      </c>
      <c r="X15" s="17" t="str">
        <f t="shared" si="3"/>
        <v/>
      </c>
      <c r="Y15" s="15"/>
      <c r="Z15" s="24" t="s">
        <v>746</v>
      </c>
    </row>
    <row r="16" spans="1:26">
      <c r="A16" s="14" t="str">
        <f t="shared" si="4"/>
        <v/>
      </c>
      <c r="B16" s="56"/>
      <c r="C16" s="56"/>
      <c r="D16" s="15"/>
      <c r="E16" s="15"/>
      <c r="F16" s="15"/>
      <c r="G16" s="15"/>
      <c r="H16" s="15"/>
      <c r="I16" s="32"/>
      <c r="J16" s="16"/>
      <c r="K16" s="16"/>
      <c r="L16" s="15"/>
      <c r="M16" s="17"/>
      <c r="N16" s="32"/>
      <c r="O16" s="15"/>
      <c r="P16" s="17"/>
      <c r="Q16" s="17"/>
      <c r="R16" s="17"/>
      <c r="S16" s="17"/>
      <c r="T16" s="17"/>
      <c r="U16" s="17"/>
      <c r="V16" s="17"/>
      <c r="W16" s="17">
        <f t="shared" si="1"/>
        <v>0</v>
      </c>
      <c r="X16" s="17" t="str">
        <f t="shared" si="3"/>
        <v/>
      </c>
      <c r="Y16" s="15"/>
      <c r="Z16" s="24" t="s">
        <v>747</v>
      </c>
    </row>
    <row r="17" spans="1:26">
      <c r="A17" s="14" t="str">
        <f t="shared" si="4"/>
        <v/>
      </c>
      <c r="B17" s="56"/>
      <c r="C17" s="56"/>
      <c r="D17" s="15"/>
      <c r="E17" s="15"/>
      <c r="F17" s="15"/>
      <c r="G17" s="15"/>
      <c r="H17" s="15"/>
      <c r="I17" s="32"/>
      <c r="J17" s="16"/>
      <c r="K17" s="16"/>
      <c r="L17" s="15"/>
      <c r="M17" s="17"/>
      <c r="N17" s="32"/>
      <c r="O17" s="15"/>
      <c r="P17" s="17"/>
      <c r="Q17" s="17"/>
      <c r="R17" s="17"/>
      <c r="S17" s="17"/>
      <c r="T17" s="17"/>
      <c r="U17" s="17"/>
      <c r="V17" s="17"/>
      <c r="W17" s="17">
        <f t="shared" si="1"/>
        <v>0</v>
      </c>
      <c r="X17" s="17" t="str">
        <f t="shared" si="3"/>
        <v/>
      </c>
      <c r="Y17" s="15"/>
      <c r="Z17" s="24" t="s">
        <v>748</v>
      </c>
    </row>
    <row r="18" spans="1:26">
      <c r="A18" s="14" t="str">
        <f t="shared" si="4"/>
        <v/>
      </c>
      <c r="B18" s="56"/>
      <c r="C18" s="56"/>
      <c r="D18" s="15"/>
      <c r="E18" s="15"/>
      <c r="F18" s="15"/>
      <c r="G18" s="15"/>
      <c r="H18" s="15"/>
      <c r="I18" s="32"/>
      <c r="J18" s="16"/>
      <c r="K18" s="16"/>
      <c r="L18" s="15"/>
      <c r="M18" s="17"/>
      <c r="N18" s="32"/>
      <c r="O18" s="15"/>
      <c r="P18" s="17"/>
      <c r="Q18" s="17"/>
      <c r="R18" s="17"/>
      <c r="S18" s="17"/>
      <c r="T18" s="17"/>
      <c r="U18" s="17"/>
      <c r="V18" s="17"/>
      <c r="W18" s="17">
        <f t="shared" si="1"/>
        <v>0</v>
      </c>
      <c r="X18" s="17" t="str">
        <f t="shared" si="3"/>
        <v/>
      </c>
      <c r="Y18" s="15"/>
      <c r="Z18" s="24" t="s">
        <v>749</v>
      </c>
    </row>
    <row r="19" spans="1:26">
      <c r="A19" s="14" t="str">
        <f t="shared" si="4"/>
        <v/>
      </c>
      <c r="B19" s="56"/>
      <c r="C19" s="56"/>
      <c r="D19" s="15"/>
      <c r="E19" s="15"/>
      <c r="F19" s="15"/>
      <c r="G19" s="15"/>
      <c r="H19" s="15"/>
      <c r="I19" s="32"/>
      <c r="J19" s="16"/>
      <c r="K19" s="16"/>
      <c r="L19" s="15"/>
      <c r="M19" s="17"/>
      <c r="N19" s="32"/>
      <c r="O19" s="15"/>
      <c r="P19" s="17"/>
      <c r="Q19" s="17"/>
      <c r="R19" s="17"/>
      <c r="S19" s="17"/>
      <c r="T19" s="17"/>
      <c r="U19" s="17"/>
      <c r="V19" s="17"/>
      <c r="W19" s="17">
        <f t="shared" si="1"/>
        <v>0</v>
      </c>
      <c r="X19" s="17" t="str">
        <f t="shared" si="3"/>
        <v/>
      </c>
      <c r="Y19" s="15"/>
      <c r="Z19" s="24" t="s">
        <v>750</v>
      </c>
    </row>
    <row r="20" spans="1:26">
      <c r="A20" s="14" t="str">
        <f t="shared" si="4"/>
        <v/>
      </c>
      <c r="B20" s="56"/>
      <c r="C20" s="56"/>
      <c r="D20" s="15"/>
      <c r="E20" s="15"/>
      <c r="F20" s="15"/>
      <c r="G20" s="15"/>
      <c r="H20" s="15"/>
      <c r="I20" s="32"/>
      <c r="J20" s="16"/>
      <c r="K20" s="16"/>
      <c r="L20" s="15"/>
      <c r="M20" s="17"/>
      <c r="N20" s="32"/>
      <c r="O20" s="15"/>
      <c r="P20" s="17"/>
      <c r="Q20" s="17"/>
      <c r="R20" s="17"/>
      <c r="S20" s="17"/>
      <c r="T20" s="17"/>
      <c r="U20" s="17"/>
      <c r="V20" s="17"/>
      <c r="W20" s="17">
        <f t="shared" si="1"/>
        <v>0</v>
      </c>
      <c r="X20" s="17" t="str">
        <f t="shared" si="3"/>
        <v/>
      </c>
      <c r="Y20" s="15"/>
      <c r="Z20" s="24" t="s">
        <v>751</v>
      </c>
    </row>
    <row r="21" spans="1:26">
      <c r="A21" s="14" t="str">
        <f t="shared" si="4"/>
        <v/>
      </c>
      <c r="B21" s="56"/>
      <c r="C21" s="56"/>
      <c r="D21" s="15"/>
      <c r="E21" s="15"/>
      <c r="F21" s="15"/>
      <c r="G21" s="15"/>
      <c r="H21" s="15"/>
      <c r="I21" s="32"/>
      <c r="J21" s="16"/>
      <c r="K21" s="16"/>
      <c r="L21" s="15"/>
      <c r="M21" s="17"/>
      <c r="N21" s="32"/>
      <c r="O21" s="15"/>
      <c r="P21" s="17"/>
      <c r="Q21" s="17"/>
      <c r="R21" s="17"/>
      <c r="S21" s="17"/>
      <c r="T21" s="17"/>
      <c r="U21" s="17"/>
      <c r="V21" s="17"/>
      <c r="W21" s="17">
        <f t="shared" si="1"/>
        <v>0</v>
      </c>
      <c r="X21" s="17" t="str">
        <f t="shared" si="3"/>
        <v/>
      </c>
      <c r="Y21" s="15"/>
      <c r="Z21" s="24" t="s">
        <v>752</v>
      </c>
    </row>
    <row r="22" spans="1:26">
      <c r="A22" s="14" t="str">
        <f t="shared" si="4"/>
        <v/>
      </c>
      <c r="B22" s="56"/>
      <c r="C22" s="56"/>
      <c r="D22" s="15"/>
      <c r="E22" s="15"/>
      <c r="F22" s="15"/>
      <c r="G22" s="15"/>
      <c r="H22" s="15"/>
      <c r="I22" s="32"/>
      <c r="J22" s="16"/>
      <c r="K22" s="16"/>
      <c r="L22" s="15"/>
      <c r="M22" s="17"/>
      <c r="N22" s="32"/>
      <c r="O22" s="15"/>
      <c r="P22" s="17"/>
      <c r="Q22" s="17"/>
      <c r="R22" s="17"/>
      <c r="S22" s="17"/>
      <c r="T22" s="17"/>
      <c r="U22" s="17"/>
      <c r="V22" s="17"/>
      <c r="W22" s="17">
        <f t="shared" si="1"/>
        <v>0</v>
      </c>
      <c r="X22" s="17" t="str">
        <f t="shared" si="3"/>
        <v/>
      </c>
      <c r="Y22" s="15"/>
      <c r="Z22" s="24" t="s">
        <v>753</v>
      </c>
    </row>
    <row r="23" spans="1:26">
      <c r="A23" s="14" t="str">
        <f t="shared" si="4"/>
        <v/>
      </c>
      <c r="B23" s="56"/>
      <c r="C23" s="56"/>
      <c r="D23" s="15"/>
      <c r="E23" s="15"/>
      <c r="F23" s="15"/>
      <c r="G23" s="15"/>
      <c r="H23" s="15"/>
      <c r="I23" s="32"/>
      <c r="J23" s="16"/>
      <c r="K23" s="16"/>
      <c r="L23" s="15"/>
      <c r="M23" s="17"/>
      <c r="N23" s="32"/>
      <c r="O23" s="15"/>
      <c r="P23" s="17"/>
      <c r="Q23" s="17"/>
      <c r="R23" s="17"/>
      <c r="S23" s="17"/>
      <c r="T23" s="17"/>
      <c r="U23" s="17"/>
      <c r="V23" s="17"/>
      <c r="W23" s="17">
        <f t="shared" si="1"/>
        <v>0</v>
      </c>
      <c r="X23" s="17" t="str">
        <f t="shared" si="3"/>
        <v/>
      </c>
      <c r="Y23" s="15"/>
      <c r="Z23" s="24" t="s">
        <v>754</v>
      </c>
    </row>
    <row r="24" spans="1:26">
      <c r="A24" s="14" t="str">
        <f t="shared" si="4"/>
        <v/>
      </c>
      <c r="B24" s="56"/>
      <c r="C24" s="56"/>
      <c r="D24" s="15"/>
      <c r="E24" s="15"/>
      <c r="F24" s="15"/>
      <c r="G24" s="15"/>
      <c r="H24" s="15"/>
      <c r="I24" s="32"/>
      <c r="J24" s="16"/>
      <c r="K24" s="16"/>
      <c r="L24" s="15"/>
      <c r="M24" s="17"/>
      <c r="N24" s="32"/>
      <c r="O24" s="15"/>
      <c r="P24" s="17"/>
      <c r="Q24" s="17"/>
      <c r="R24" s="17"/>
      <c r="S24" s="17"/>
      <c r="T24" s="17"/>
      <c r="U24" s="17"/>
      <c r="V24" s="17"/>
      <c r="W24" s="17">
        <f t="shared" si="1"/>
        <v>0</v>
      </c>
      <c r="X24" s="17" t="str">
        <f t="shared" si="3"/>
        <v/>
      </c>
      <c r="Y24" s="15"/>
      <c r="Z24" s="24" t="s">
        <v>755</v>
      </c>
    </row>
    <row r="25" spans="1:26">
      <c r="A25" s="14" t="str">
        <f t="shared" si="4"/>
        <v/>
      </c>
      <c r="B25" s="56"/>
      <c r="C25" s="56"/>
      <c r="D25" s="15"/>
      <c r="E25" s="15"/>
      <c r="F25" s="15"/>
      <c r="G25" s="15"/>
      <c r="H25" s="15"/>
      <c r="I25" s="32"/>
      <c r="J25" s="16"/>
      <c r="K25" s="16"/>
      <c r="L25" s="15"/>
      <c r="M25" s="17"/>
      <c r="N25" s="32"/>
      <c r="O25" s="15"/>
      <c r="P25" s="17"/>
      <c r="Q25" s="17"/>
      <c r="R25" s="17"/>
      <c r="S25" s="17"/>
      <c r="T25" s="17"/>
      <c r="U25" s="17"/>
      <c r="V25" s="17"/>
      <c r="W25" s="17">
        <f t="shared" si="1"/>
        <v>0</v>
      </c>
      <c r="X25" s="17" t="str">
        <f t="shared" si="3"/>
        <v/>
      </c>
      <c r="Y25" s="15"/>
      <c r="Z25" s="24" t="s">
        <v>756</v>
      </c>
    </row>
    <row r="26" spans="1:26">
      <c r="A26" s="14" t="str">
        <f t="shared" si="4"/>
        <v/>
      </c>
      <c r="B26" s="56"/>
      <c r="C26" s="56"/>
      <c r="D26" s="15"/>
      <c r="E26" s="15"/>
      <c r="F26" s="15"/>
      <c r="G26" s="15"/>
      <c r="H26" s="15"/>
      <c r="I26" s="32"/>
      <c r="J26" s="16"/>
      <c r="K26" s="16"/>
      <c r="L26" s="15"/>
      <c r="M26" s="17"/>
      <c r="N26" s="32"/>
      <c r="O26" s="15"/>
      <c r="P26" s="17"/>
      <c r="Q26" s="17"/>
      <c r="R26" s="17"/>
      <c r="S26" s="17"/>
      <c r="T26" s="17"/>
      <c r="U26" s="17"/>
      <c r="V26" s="17"/>
      <c r="W26" s="17">
        <f t="shared" si="1"/>
        <v>0</v>
      </c>
      <c r="X26" s="17" t="str">
        <f t="shared" si="3"/>
        <v/>
      </c>
      <c r="Y26" s="15"/>
      <c r="Z26" s="24" t="s">
        <v>757</v>
      </c>
    </row>
    <row r="27" spans="1:27">
      <c r="A27" s="14" t="str">
        <f t="shared" si="4"/>
        <v/>
      </c>
      <c r="B27" s="56"/>
      <c r="C27" s="56"/>
      <c r="D27" s="15"/>
      <c r="E27" s="15"/>
      <c r="F27" s="15"/>
      <c r="G27" s="15"/>
      <c r="H27" s="15"/>
      <c r="I27" s="32"/>
      <c r="J27" s="16"/>
      <c r="K27" s="16"/>
      <c r="L27" s="15"/>
      <c r="M27" s="17"/>
      <c r="N27" s="32"/>
      <c r="O27" s="15"/>
      <c r="P27" s="17"/>
      <c r="Q27" s="17"/>
      <c r="R27" s="17"/>
      <c r="S27" s="17"/>
      <c r="T27" s="17"/>
      <c r="U27" s="17"/>
      <c r="V27" s="17"/>
      <c r="W27" s="17">
        <f t="shared" si="1"/>
        <v>0</v>
      </c>
      <c r="X27" s="17" t="str">
        <f t="shared" si="3"/>
        <v/>
      </c>
      <c r="Y27" s="15"/>
      <c r="Z27" s="24" t="s">
        <v>758</v>
      </c>
      <c r="AA27" s="5" t="str">
        <f t="array" ref="AA27:AA32">""</f>
        <v/>
      </c>
    </row>
    <row r="28" spans="1:27">
      <c r="A28" s="56" t="s">
        <v>1466</v>
      </c>
      <c r="B28" s="56"/>
      <c r="C28" s="56"/>
      <c r="D28" s="15"/>
      <c r="E28" s="15"/>
      <c r="F28" s="15"/>
      <c r="G28" s="15"/>
      <c r="H28" s="15"/>
      <c r="I28" s="32"/>
      <c r="J28" s="16"/>
      <c r="K28" s="16" t="s">
        <v>821</v>
      </c>
      <c r="L28" s="15"/>
      <c r="M28" s="17"/>
      <c r="N28" s="32"/>
      <c r="O28" s="15"/>
      <c r="P28" s="17">
        <f t="shared" ref="P28:U28" si="5">SUM(P8:P27)</f>
        <v>0</v>
      </c>
      <c r="Q28" s="17">
        <f t="shared" si="5"/>
        <v>0</v>
      </c>
      <c r="R28" s="17">
        <f t="shared" si="5"/>
        <v>0</v>
      </c>
      <c r="S28" s="17">
        <f t="shared" si="5"/>
        <v>0</v>
      </c>
      <c r="T28" s="17">
        <f t="shared" si="5"/>
        <v>0</v>
      </c>
      <c r="U28" s="17">
        <f t="shared" si="5"/>
        <v>0</v>
      </c>
      <c r="V28" s="17"/>
      <c r="W28" s="17">
        <f>SUM(W8:W27)</f>
        <v>0</v>
      </c>
      <c r="X28" s="17" t="str">
        <f t="shared" si="3"/>
        <v/>
      </c>
      <c r="Y28" s="15"/>
      <c r="Z28" s="4"/>
      <c r="AA28" s="5" t="str">
        <v/>
      </c>
    </row>
    <row r="29" spans="1:27">
      <c r="A29" s="56" t="s">
        <v>1467</v>
      </c>
      <c r="B29" s="56"/>
      <c r="C29" s="56"/>
      <c r="D29" s="15"/>
      <c r="E29" s="15"/>
      <c r="F29" s="15"/>
      <c r="G29" s="15"/>
      <c r="H29" s="15"/>
      <c r="I29" s="32"/>
      <c r="J29" s="16"/>
      <c r="K29" s="16"/>
      <c r="L29" s="15"/>
      <c r="M29" s="17"/>
      <c r="N29" s="32"/>
      <c r="O29" s="15"/>
      <c r="P29" s="17"/>
      <c r="Q29" s="17">
        <f>T28</f>
        <v>0</v>
      </c>
      <c r="R29" s="17"/>
      <c r="S29" s="17">
        <f>T28</f>
        <v>0</v>
      </c>
      <c r="T29" s="17"/>
      <c r="U29" s="17"/>
      <c r="V29" s="17"/>
      <c r="W29" s="17"/>
      <c r="X29" s="17"/>
      <c r="Y29" s="15"/>
      <c r="Z29" s="4"/>
      <c r="AA29" s="5" t="str">
        <v/>
      </c>
    </row>
    <row r="30" customHeight="1" spans="1:27">
      <c r="A30" s="20" t="s">
        <v>1468</v>
      </c>
      <c r="B30" s="20"/>
      <c r="C30" s="20"/>
      <c r="D30" s="20"/>
      <c r="E30" s="20"/>
      <c r="F30" s="20"/>
      <c r="G30" s="263"/>
      <c r="H30" s="20"/>
      <c r="I30" s="20"/>
      <c r="J30" s="21"/>
      <c r="K30" s="27"/>
      <c r="L30" s="27"/>
      <c r="M30" s="17"/>
      <c r="N30" s="27"/>
      <c r="O30" s="27"/>
      <c r="P30" s="17">
        <f t="shared" ref="P30:S30" si="6">P28-P29</f>
        <v>0</v>
      </c>
      <c r="Q30" s="17">
        <f t="shared" si="6"/>
        <v>0</v>
      </c>
      <c r="R30" s="17">
        <f t="shared" si="6"/>
        <v>0</v>
      </c>
      <c r="S30" s="17">
        <f t="shared" si="6"/>
        <v>0</v>
      </c>
      <c r="T30" s="17"/>
      <c r="U30" s="17">
        <f>U28</f>
        <v>0</v>
      </c>
      <c r="V30" s="17"/>
      <c r="W30" s="17">
        <f>W28</f>
        <v>0</v>
      </c>
      <c r="X30" s="17" t="str">
        <f>IF(S30=0,"",(W30-S30)/S30*100)</f>
        <v/>
      </c>
      <c r="Y30" s="257"/>
      <c r="Z30" s="5"/>
      <c r="AA30" s="5" t="str">
        <v/>
      </c>
    </row>
    <row r="31" customHeight="1" spans="1:27">
      <c r="A31" s="3" t="str">
        <f>基本信息输入表!$K$6&amp;"填表人："&amp;基本信息输入表!$M$63</f>
        <v>被评估单位填表人：</v>
      </c>
      <c r="W31" s="3" t="str">
        <f>"评估人员："&amp;基本信息输入表!$Q$63</f>
        <v>评估人员：</v>
      </c>
      <c r="Z31" s="5"/>
      <c r="AA31" s="5" t="str">
        <v/>
      </c>
    </row>
    <row r="32" customHeight="1" spans="1:27">
      <c r="A32" s="3" t="str">
        <f>"填表日期："&amp;YEAR(基本信息输入表!$O$63)&amp;"年"&amp;MONTH(基本信息输入表!$O$63)&amp;"月"&amp;DAY(基本信息输入表!$O$63)&amp;"日"</f>
        <v>填表日期：1900年1月0日</v>
      </c>
      <c r="Z32" s="5"/>
      <c r="AA32" s="5" t="str">
        <v/>
      </c>
    </row>
    <row r="33" customHeight="1" spans="26:26">
      <c r="Z33" s="5"/>
    </row>
    <row r="34" customHeight="1" spans="26:26">
      <c r="Z34" s="5"/>
    </row>
    <row r="35" customHeight="1" spans="26:26">
      <c r="Z35" s="5"/>
    </row>
    <row r="36" customHeight="1" spans="26:26">
      <c r="Z36" s="5"/>
    </row>
    <row r="37" customHeight="1" spans="26:26">
      <c r="Z37" s="5"/>
    </row>
    <row r="38" customHeight="1" spans="26:26">
      <c r="Z38" s="5"/>
    </row>
    <row r="39" customHeight="1" spans="26:26">
      <c r="Z39" s="5"/>
    </row>
    <row r="40" customHeight="1" spans="26:26">
      <c r="Z40" s="5"/>
    </row>
    <row r="41" customHeight="1" spans="26:26">
      <c r="Z41" s="5"/>
    </row>
  </sheetData>
  <mergeCells count="27">
    <mergeCell ref="A2:Y2"/>
    <mergeCell ref="A3:Y3"/>
    <mergeCell ref="A5:M5"/>
    <mergeCell ref="P6:Q6"/>
    <mergeCell ref="R6:S6"/>
    <mergeCell ref="U6:W6"/>
    <mergeCell ref="A28:E28"/>
    <mergeCell ref="A29:E29"/>
    <mergeCell ref="A30:E30"/>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T6:T7"/>
    <mergeCell ref="X6:X7"/>
    <mergeCell ref="Y6:Y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3" fitToHeight="0" orientation="landscape"/>
  <headerFooter scaleWithDoc="0">
    <oddFooter>&amp;C&amp;"宋体,常规"&amp;10第&amp;"Arial Narrow,常规"&amp;P&amp;"宋体,常规"页，共&amp;"Arial Narrow,常规"&amp;N&amp;"宋体,常规"页</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电子设备">
    <pageSetUpPr fitToPage="1"/>
  </sheetPr>
  <dimension ref="A1:X45"/>
  <sheetViews>
    <sheetView showGridLines="0" topLeftCell="A10" workbookViewId="0">
      <selection activeCell="I31" sqref="I31"/>
    </sheetView>
  </sheetViews>
  <sheetFormatPr defaultColWidth="9" defaultRowHeight="15.75" customHeight="1"/>
  <cols>
    <col min="1" max="1" width="6.2" style="3" customWidth="1"/>
    <col min="2" max="2" width="9.5" style="3" customWidth="1"/>
    <col min="3" max="3" width="10.5" style="3" customWidth="1"/>
    <col min="4" max="4" width="8.7" style="3" customWidth="1"/>
    <col min="5" max="5" width="10.2" style="3" customWidth="1"/>
    <col min="6" max="8" width="4.2" style="3" customWidth="1"/>
    <col min="9" max="9" width="5.2" style="3" customWidth="1"/>
    <col min="10" max="10" width="4.2" style="3" customWidth="1"/>
    <col min="11" max="12" width="4.2" style="3" hidden="1" customWidth="1" outlineLevel="1"/>
    <col min="13" max="13" width="6.7" style="3" hidden="1" customWidth="1" outlineLevel="1"/>
    <col min="14" max="14" width="6.5" style="3" hidden="1" customWidth="1" outlineLevel="1"/>
    <col min="15" max="15" width="5.7" style="3" customWidth="1" collapsed="1"/>
    <col min="16" max="16" width="5.7" style="3" customWidth="1"/>
    <col min="17" max="17" width="8.2" style="3" customWidth="1"/>
    <col min="18" max="18" width="5.7" style="3" customWidth="1"/>
    <col min="19" max="19" width="12.7" style="3" customWidth="1"/>
    <col min="20" max="20" width="5.7" style="3" customWidth="1"/>
    <col min="21" max="21" width="7.7" style="3" customWidth="1"/>
    <col min="22" max="22" width="6" style="3" customWidth="1"/>
    <col min="23" max="23" width="8.7" style="259" customWidth="1"/>
    <col min="24" max="24" width="9" style="5"/>
    <col min="25" max="16384" width="9" style="3"/>
  </cols>
  <sheetData>
    <row r="1" customHeight="1" spans="1:24">
      <c r="A1" s="6" t="s">
        <v>333</v>
      </c>
      <c r="W1" s="259" t="str">
        <f t="array" ref="W1:X1">"请勿删除此列"</f>
        <v>请勿删除此列</v>
      </c>
      <c r="X1" s="5" t="str">
        <v>请勿删除此列</v>
      </c>
    </row>
    <row r="2" s="1" customFormat="1" ht="30" customHeight="1" spans="1:24">
      <c r="A2" s="7" t="s">
        <v>1469</v>
      </c>
      <c r="B2" s="7"/>
      <c r="C2" s="7"/>
      <c r="D2" s="7"/>
      <c r="E2" s="7"/>
      <c r="F2" s="7"/>
      <c r="G2" s="7"/>
      <c r="H2" s="7"/>
      <c r="I2" s="7"/>
      <c r="J2" s="7"/>
      <c r="K2" s="7"/>
      <c r="L2" s="7"/>
      <c r="M2" s="7"/>
      <c r="N2" s="7"/>
      <c r="O2" s="7"/>
      <c r="P2" s="7"/>
      <c r="Q2" s="7"/>
      <c r="R2" s="7"/>
      <c r="S2" s="7"/>
      <c r="T2" s="7"/>
      <c r="U2" s="7"/>
      <c r="V2" s="7"/>
      <c r="W2" s="23"/>
      <c r="X2" s="23"/>
    </row>
    <row r="3" customHeight="1" spans="1:23">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5"/>
    </row>
    <row r="4" ht="14.25" customHeight="1" spans="1:24">
      <c r="A4" s="2"/>
      <c r="B4" s="2"/>
      <c r="C4" s="2"/>
      <c r="D4" s="2"/>
      <c r="E4" s="2"/>
      <c r="F4" s="2"/>
      <c r="G4" s="2"/>
      <c r="H4" s="2"/>
      <c r="I4" s="2"/>
      <c r="J4" s="2"/>
      <c r="K4" s="2"/>
      <c r="L4" s="2"/>
      <c r="M4" s="2"/>
      <c r="N4" s="2"/>
      <c r="O4" s="2"/>
      <c r="P4" s="2"/>
      <c r="Q4" s="2"/>
      <c r="R4" s="2"/>
      <c r="S4" s="2"/>
      <c r="T4" s="2"/>
      <c r="U4" s="2"/>
      <c r="V4" s="2" t="s">
        <v>1470</v>
      </c>
      <c r="W4" s="5"/>
      <c r="X4" s="5" t="str">
        <f t="array" ref="X4:X8">""</f>
        <v/>
      </c>
    </row>
    <row r="5" customHeight="1" spans="1:24">
      <c r="A5" s="9" t="str">
        <f>基本信息输入表!K6&amp;"："&amp;基本信息输入表!M6</f>
        <v>被评估单位：中国石油集团工程技术研究院有限公司</v>
      </c>
      <c r="B5" s="9"/>
      <c r="C5" s="9"/>
      <c r="D5" s="9"/>
      <c r="E5" s="9"/>
      <c r="V5" s="8" t="str">
        <f>"金额单位："&amp;基本信息输入表!M10&amp;"元"</f>
        <v>金额单位：人民币元</v>
      </c>
      <c r="W5" s="5"/>
      <c r="X5" s="5" t="str">
        <v/>
      </c>
    </row>
    <row r="6" s="2" customFormat="1" ht="12" spans="1:24">
      <c r="A6" s="37" t="s">
        <v>137</v>
      </c>
      <c r="B6" s="173" t="s">
        <v>138</v>
      </c>
      <c r="C6" s="173" t="s">
        <v>1192</v>
      </c>
      <c r="D6" s="173" t="s">
        <v>901</v>
      </c>
      <c r="E6" s="173" t="s">
        <v>1193</v>
      </c>
      <c r="F6" s="173" t="s">
        <v>857</v>
      </c>
      <c r="G6" s="173" t="s">
        <v>94</v>
      </c>
      <c r="H6" s="57" t="s">
        <v>868</v>
      </c>
      <c r="I6" s="173" t="s">
        <v>1196</v>
      </c>
      <c r="J6" s="173" t="s">
        <v>934</v>
      </c>
      <c r="K6" s="173" t="s">
        <v>1142</v>
      </c>
      <c r="L6" s="57" t="s">
        <v>1165</v>
      </c>
      <c r="M6" s="264" t="s">
        <v>656</v>
      </c>
      <c r="N6" s="265"/>
      <c r="O6" s="37" t="s">
        <v>158</v>
      </c>
      <c r="P6" s="37"/>
      <c r="Q6" s="111" t="s">
        <v>1042</v>
      </c>
      <c r="R6" s="37" t="s">
        <v>159</v>
      </c>
      <c r="S6" s="37"/>
      <c r="T6" s="37"/>
      <c r="U6" s="54" t="s">
        <v>172</v>
      </c>
      <c r="V6" s="90" t="s">
        <v>142</v>
      </c>
      <c r="W6" s="4"/>
      <c r="X6" s="4" t="str">
        <v/>
      </c>
    </row>
    <row r="7" s="2" customFormat="1" ht="12" spans="1:24">
      <c r="A7" s="106"/>
      <c r="B7" s="260"/>
      <c r="C7" s="174"/>
      <c r="D7" s="174"/>
      <c r="E7" s="174"/>
      <c r="F7" s="174"/>
      <c r="G7" s="261"/>
      <c r="H7" s="262"/>
      <c r="I7" s="266"/>
      <c r="J7" s="266"/>
      <c r="K7" s="261"/>
      <c r="L7" s="262"/>
      <c r="M7" s="267" t="s">
        <v>175</v>
      </c>
      <c r="N7" s="267" t="s">
        <v>176</v>
      </c>
      <c r="O7" s="112" t="s">
        <v>175</v>
      </c>
      <c r="P7" s="113" t="s">
        <v>176</v>
      </c>
      <c r="Q7" s="114"/>
      <c r="R7" s="113" t="s">
        <v>175</v>
      </c>
      <c r="S7" s="115" t="s">
        <v>937</v>
      </c>
      <c r="T7" s="113" t="s">
        <v>176</v>
      </c>
      <c r="U7" s="258"/>
      <c r="V7" s="107"/>
      <c r="W7" s="24" t="s">
        <v>738</v>
      </c>
      <c r="X7" s="4" t="str">
        <v/>
      </c>
    </row>
    <row r="8" spans="1:24">
      <c r="A8" s="14" t="str">
        <f>IF(C8="","",ROW()-7)</f>
        <v/>
      </c>
      <c r="B8" s="56"/>
      <c r="C8" s="15"/>
      <c r="D8" s="15"/>
      <c r="E8" s="15"/>
      <c r="F8" s="15"/>
      <c r="G8" s="17"/>
      <c r="H8" s="15"/>
      <c r="I8" s="16"/>
      <c r="J8" s="16"/>
      <c r="K8" s="32"/>
      <c r="L8" s="15"/>
      <c r="M8" s="17"/>
      <c r="N8" s="17"/>
      <c r="O8" s="17"/>
      <c r="P8" s="17"/>
      <c r="Q8" s="17"/>
      <c r="R8" s="17"/>
      <c r="S8" s="17"/>
      <c r="T8" s="17">
        <f>IF(S8="",R8,S8*R8/100)</f>
        <v>0</v>
      </c>
      <c r="U8" s="17" t="str">
        <f>IF(P8-Q8=0,"",(T8-P8+Q8)/(P8-Q8)*100)</f>
        <v/>
      </c>
      <c r="V8" s="15"/>
      <c r="W8" s="24" t="s">
        <v>739</v>
      </c>
      <c r="X8" s="5" t="str">
        <v/>
      </c>
    </row>
    <row r="9" spans="1:23">
      <c r="A9" s="14" t="str">
        <f t="shared" ref="A9:A27" si="0">IF(C9="","",ROW()-7)</f>
        <v/>
      </c>
      <c r="B9" s="56"/>
      <c r="C9" s="15"/>
      <c r="D9" s="15"/>
      <c r="E9" s="15"/>
      <c r="F9" s="15"/>
      <c r="G9" s="17"/>
      <c r="H9" s="15"/>
      <c r="I9" s="16"/>
      <c r="J9" s="16"/>
      <c r="K9" s="32"/>
      <c r="L9" s="15"/>
      <c r="M9" s="17"/>
      <c r="N9" s="17"/>
      <c r="O9" s="17"/>
      <c r="P9" s="17"/>
      <c r="Q9" s="17"/>
      <c r="R9" s="17"/>
      <c r="S9" s="17"/>
      <c r="T9" s="17">
        <f t="shared" ref="T9:T27" si="1">IF(S9="",R9,S9*R9/100)</f>
        <v>0</v>
      </c>
      <c r="U9" s="17" t="str">
        <f t="shared" ref="U9:U28" si="2">IF(P9-Q9=0,"",(T9-P9+Q9)/(P9-Q9)*100)</f>
        <v/>
      </c>
      <c r="V9" s="15"/>
      <c r="W9" s="24" t="s">
        <v>740</v>
      </c>
    </row>
    <row r="10" spans="1:23">
      <c r="A10" s="14" t="str">
        <f t="shared" si="0"/>
        <v/>
      </c>
      <c r="B10" s="56"/>
      <c r="C10" s="15"/>
      <c r="D10" s="15"/>
      <c r="E10" s="15"/>
      <c r="F10" s="15"/>
      <c r="G10" s="17"/>
      <c r="H10" s="15"/>
      <c r="I10" s="16"/>
      <c r="J10" s="16"/>
      <c r="K10" s="32"/>
      <c r="L10" s="15"/>
      <c r="M10" s="17"/>
      <c r="N10" s="17"/>
      <c r="O10" s="17"/>
      <c r="P10" s="17"/>
      <c r="Q10" s="17"/>
      <c r="R10" s="17"/>
      <c r="S10" s="17"/>
      <c r="T10" s="17">
        <f t="shared" si="1"/>
        <v>0</v>
      </c>
      <c r="U10" s="17" t="str">
        <f t="shared" si="2"/>
        <v/>
      </c>
      <c r="V10" s="15"/>
      <c r="W10" s="24" t="s">
        <v>741</v>
      </c>
    </row>
    <row r="11" spans="1:23">
      <c r="A11" s="14" t="str">
        <f t="shared" si="0"/>
        <v/>
      </c>
      <c r="B11" s="56"/>
      <c r="C11" s="15"/>
      <c r="D11" s="15"/>
      <c r="E11" s="15"/>
      <c r="F11" s="15"/>
      <c r="G11" s="17"/>
      <c r="H11" s="15"/>
      <c r="I11" s="16"/>
      <c r="J11" s="16"/>
      <c r="K11" s="32"/>
      <c r="L11" s="15"/>
      <c r="M11" s="17"/>
      <c r="N11" s="17"/>
      <c r="O11" s="17"/>
      <c r="P11" s="17"/>
      <c r="Q11" s="17"/>
      <c r="R11" s="17"/>
      <c r="S11" s="17"/>
      <c r="T11" s="17">
        <f t="shared" si="1"/>
        <v>0</v>
      </c>
      <c r="U11" s="17" t="str">
        <f t="shared" si="2"/>
        <v/>
      </c>
      <c r="V11" s="15"/>
      <c r="W11" s="24" t="s">
        <v>742</v>
      </c>
    </row>
    <row r="12" spans="1:23">
      <c r="A12" s="14" t="str">
        <f t="shared" si="0"/>
        <v/>
      </c>
      <c r="B12" s="56"/>
      <c r="C12" s="15"/>
      <c r="D12" s="15"/>
      <c r="E12" s="15"/>
      <c r="F12" s="15"/>
      <c r="G12" s="17"/>
      <c r="H12" s="15"/>
      <c r="I12" s="16"/>
      <c r="J12" s="16"/>
      <c r="K12" s="32"/>
      <c r="L12" s="15"/>
      <c r="M12" s="17"/>
      <c r="N12" s="17"/>
      <c r="O12" s="17"/>
      <c r="P12" s="17"/>
      <c r="Q12" s="17"/>
      <c r="R12" s="17"/>
      <c r="S12" s="17"/>
      <c r="T12" s="17">
        <f t="shared" si="1"/>
        <v>0</v>
      </c>
      <c r="U12" s="17" t="str">
        <f t="shared" si="2"/>
        <v/>
      </c>
      <c r="V12" s="15"/>
      <c r="W12" s="24" t="s">
        <v>743</v>
      </c>
    </row>
    <row r="13" spans="1:23">
      <c r="A13" s="14" t="str">
        <f t="shared" si="0"/>
        <v/>
      </c>
      <c r="B13" s="56"/>
      <c r="C13" s="15"/>
      <c r="D13" s="15"/>
      <c r="E13" s="15"/>
      <c r="F13" s="15"/>
      <c r="G13" s="17"/>
      <c r="H13" s="15"/>
      <c r="I13" s="16"/>
      <c r="J13" s="16"/>
      <c r="K13" s="32"/>
      <c r="L13" s="15"/>
      <c r="M13" s="17"/>
      <c r="N13" s="17"/>
      <c r="O13" s="17"/>
      <c r="P13" s="17"/>
      <c r="Q13" s="17"/>
      <c r="R13" s="17"/>
      <c r="S13" s="17"/>
      <c r="T13" s="17">
        <f t="shared" si="1"/>
        <v>0</v>
      </c>
      <c r="U13" s="17" t="str">
        <f t="shared" si="2"/>
        <v/>
      </c>
      <c r="V13" s="15"/>
      <c r="W13" s="24" t="s">
        <v>744</v>
      </c>
    </row>
    <row r="14" spans="1:23">
      <c r="A14" s="14" t="str">
        <f t="shared" si="0"/>
        <v/>
      </c>
      <c r="B14" s="56"/>
      <c r="C14" s="15"/>
      <c r="D14" s="15"/>
      <c r="E14" s="15"/>
      <c r="F14" s="15"/>
      <c r="G14" s="17"/>
      <c r="H14" s="15"/>
      <c r="I14" s="16"/>
      <c r="J14" s="16"/>
      <c r="K14" s="32"/>
      <c r="L14" s="15"/>
      <c r="M14" s="17"/>
      <c r="N14" s="17"/>
      <c r="O14" s="17"/>
      <c r="P14" s="17"/>
      <c r="Q14" s="17"/>
      <c r="R14" s="17"/>
      <c r="S14" s="17"/>
      <c r="T14" s="17">
        <f t="shared" si="1"/>
        <v>0</v>
      </c>
      <c r="U14" s="17" t="str">
        <f t="shared" si="2"/>
        <v/>
      </c>
      <c r="V14" s="15"/>
      <c r="W14" s="24" t="s">
        <v>745</v>
      </c>
    </row>
    <row r="15" spans="1:23">
      <c r="A15" s="14" t="str">
        <f t="shared" si="0"/>
        <v/>
      </c>
      <c r="B15" s="56"/>
      <c r="C15" s="15"/>
      <c r="D15" s="15"/>
      <c r="E15" s="15"/>
      <c r="F15" s="15"/>
      <c r="G15" s="17"/>
      <c r="H15" s="15"/>
      <c r="I15" s="16"/>
      <c r="J15" s="16"/>
      <c r="K15" s="32"/>
      <c r="L15" s="15"/>
      <c r="M15" s="17"/>
      <c r="N15" s="17"/>
      <c r="O15" s="17"/>
      <c r="P15" s="17"/>
      <c r="Q15" s="17"/>
      <c r="R15" s="17"/>
      <c r="S15" s="17"/>
      <c r="T15" s="17">
        <f t="shared" si="1"/>
        <v>0</v>
      </c>
      <c r="U15" s="17" t="str">
        <f t="shared" si="2"/>
        <v/>
      </c>
      <c r="V15" s="15"/>
      <c r="W15" s="24" t="s">
        <v>746</v>
      </c>
    </row>
    <row r="16" spans="1:23">
      <c r="A16" s="14" t="str">
        <f t="shared" si="0"/>
        <v/>
      </c>
      <c r="B16" s="56"/>
      <c r="C16" s="15"/>
      <c r="D16" s="15"/>
      <c r="E16" s="15"/>
      <c r="F16" s="15"/>
      <c r="G16" s="17"/>
      <c r="H16" s="15"/>
      <c r="I16" s="16"/>
      <c r="J16" s="16"/>
      <c r="K16" s="32"/>
      <c r="L16" s="15"/>
      <c r="M16" s="17"/>
      <c r="N16" s="17"/>
      <c r="O16" s="17"/>
      <c r="P16" s="17"/>
      <c r="Q16" s="17"/>
      <c r="R16" s="17"/>
      <c r="S16" s="17"/>
      <c r="T16" s="17">
        <f t="shared" si="1"/>
        <v>0</v>
      </c>
      <c r="U16" s="17" t="str">
        <f t="shared" si="2"/>
        <v/>
      </c>
      <c r="V16" s="15"/>
      <c r="W16" s="24" t="s">
        <v>747</v>
      </c>
    </row>
    <row r="17" spans="1:23">
      <c r="A17" s="14" t="str">
        <f t="shared" si="0"/>
        <v/>
      </c>
      <c r="B17" s="56"/>
      <c r="C17" s="15"/>
      <c r="D17" s="15"/>
      <c r="E17" s="15"/>
      <c r="F17" s="15"/>
      <c r="G17" s="17"/>
      <c r="H17" s="15"/>
      <c r="I17" s="16"/>
      <c r="J17" s="16"/>
      <c r="K17" s="32"/>
      <c r="L17" s="15"/>
      <c r="M17" s="17"/>
      <c r="N17" s="17"/>
      <c r="O17" s="17"/>
      <c r="P17" s="17"/>
      <c r="Q17" s="17"/>
      <c r="R17" s="17"/>
      <c r="S17" s="17"/>
      <c r="T17" s="17">
        <f t="shared" si="1"/>
        <v>0</v>
      </c>
      <c r="U17" s="17" t="str">
        <f t="shared" si="2"/>
        <v/>
      </c>
      <c r="V17" s="15"/>
      <c r="W17" s="24" t="s">
        <v>748</v>
      </c>
    </row>
    <row r="18" spans="1:23">
      <c r="A18" s="14" t="str">
        <f t="shared" si="0"/>
        <v/>
      </c>
      <c r="B18" s="56"/>
      <c r="C18" s="15"/>
      <c r="D18" s="15"/>
      <c r="E18" s="15"/>
      <c r="F18" s="15"/>
      <c r="G18" s="17"/>
      <c r="H18" s="15"/>
      <c r="I18" s="16"/>
      <c r="J18" s="16"/>
      <c r="K18" s="32"/>
      <c r="L18" s="15"/>
      <c r="M18" s="17"/>
      <c r="N18" s="17"/>
      <c r="O18" s="17"/>
      <c r="P18" s="17"/>
      <c r="Q18" s="17"/>
      <c r="R18" s="17"/>
      <c r="S18" s="17"/>
      <c r="T18" s="17">
        <f t="shared" si="1"/>
        <v>0</v>
      </c>
      <c r="U18" s="17" t="str">
        <f t="shared" si="2"/>
        <v/>
      </c>
      <c r="V18" s="15"/>
      <c r="W18" s="24" t="s">
        <v>749</v>
      </c>
    </row>
    <row r="19" spans="1:23">
      <c r="A19" s="14" t="str">
        <f t="shared" si="0"/>
        <v/>
      </c>
      <c r="B19" s="56"/>
      <c r="C19" s="15"/>
      <c r="D19" s="15"/>
      <c r="E19" s="15"/>
      <c r="F19" s="15"/>
      <c r="G19" s="17"/>
      <c r="H19" s="15"/>
      <c r="I19" s="16"/>
      <c r="J19" s="16"/>
      <c r="K19" s="32"/>
      <c r="L19" s="15"/>
      <c r="M19" s="17"/>
      <c r="N19" s="17"/>
      <c r="O19" s="17"/>
      <c r="P19" s="17"/>
      <c r="Q19" s="17"/>
      <c r="R19" s="17"/>
      <c r="S19" s="17"/>
      <c r="T19" s="17">
        <f t="shared" si="1"/>
        <v>0</v>
      </c>
      <c r="U19" s="17" t="str">
        <f t="shared" si="2"/>
        <v/>
      </c>
      <c r="V19" s="15"/>
      <c r="W19" s="24" t="s">
        <v>750</v>
      </c>
    </row>
    <row r="20" spans="1:23">
      <c r="A20" s="14" t="str">
        <f t="shared" si="0"/>
        <v/>
      </c>
      <c r="B20" s="56"/>
      <c r="C20" s="15"/>
      <c r="D20" s="15"/>
      <c r="E20" s="15"/>
      <c r="F20" s="15"/>
      <c r="G20" s="17"/>
      <c r="H20" s="15"/>
      <c r="I20" s="16"/>
      <c r="J20" s="16"/>
      <c r="K20" s="32"/>
      <c r="L20" s="15"/>
      <c r="M20" s="17"/>
      <c r="N20" s="17"/>
      <c r="O20" s="17"/>
      <c r="P20" s="17"/>
      <c r="Q20" s="17"/>
      <c r="R20" s="17"/>
      <c r="S20" s="17"/>
      <c r="T20" s="17">
        <f t="shared" si="1"/>
        <v>0</v>
      </c>
      <c r="U20" s="17" t="str">
        <f t="shared" si="2"/>
        <v/>
      </c>
      <c r="V20" s="15"/>
      <c r="W20" s="24" t="s">
        <v>751</v>
      </c>
    </row>
    <row r="21" spans="1:23">
      <c r="A21" s="14" t="str">
        <f t="shared" si="0"/>
        <v/>
      </c>
      <c r="B21" s="56"/>
      <c r="C21" s="15"/>
      <c r="D21" s="15"/>
      <c r="E21" s="15"/>
      <c r="F21" s="15"/>
      <c r="G21" s="17"/>
      <c r="H21" s="15"/>
      <c r="I21" s="16"/>
      <c r="J21" s="16"/>
      <c r="K21" s="32"/>
      <c r="L21" s="15"/>
      <c r="M21" s="17"/>
      <c r="N21" s="17"/>
      <c r="O21" s="17"/>
      <c r="P21" s="17"/>
      <c r="Q21" s="17"/>
      <c r="R21" s="17"/>
      <c r="S21" s="17"/>
      <c r="T21" s="17">
        <f t="shared" si="1"/>
        <v>0</v>
      </c>
      <c r="U21" s="17" t="str">
        <f t="shared" si="2"/>
        <v/>
      </c>
      <c r="V21" s="15"/>
      <c r="W21" s="24" t="s">
        <v>752</v>
      </c>
    </row>
    <row r="22" spans="1:23">
      <c r="A22" s="14" t="str">
        <f t="shared" si="0"/>
        <v/>
      </c>
      <c r="B22" s="56"/>
      <c r="C22" s="15"/>
      <c r="D22" s="15"/>
      <c r="E22" s="15"/>
      <c r="F22" s="15"/>
      <c r="G22" s="17"/>
      <c r="H22" s="15"/>
      <c r="I22" s="16"/>
      <c r="J22" s="16"/>
      <c r="K22" s="32"/>
      <c r="L22" s="15"/>
      <c r="M22" s="17"/>
      <c r="N22" s="17"/>
      <c r="O22" s="17"/>
      <c r="P22" s="17"/>
      <c r="Q22" s="17"/>
      <c r="R22" s="17"/>
      <c r="S22" s="17"/>
      <c r="T22" s="17">
        <f t="shared" si="1"/>
        <v>0</v>
      </c>
      <c r="U22" s="17" t="str">
        <f t="shared" si="2"/>
        <v/>
      </c>
      <c r="V22" s="15"/>
      <c r="W22" s="24" t="s">
        <v>753</v>
      </c>
    </row>
    <row r="23" spans="1:23">
      <c r="A23" s="14" t="str">
        <f t="shared" si="0"/>
        <v/>
      </c>
      <c r="B23" s="56"/>
      <c r="C23" s="15"/>
      <c r="D23" s="15"/>
      <c r="E23" s="15"/>
      <c r="F23" s="15"/>
      <c r="G23" s="17"/>
      <c r="H23" s="15"/>
      <c r="I23" s="16"/>
      <c r="J23" s="16"/>
      <c r="K23" s="32"/>
      <c r="L23" s="15"/>
      <c r="M23" s="17"/>
      <c r="N23" s="17"/>
      <c r="O23" s="17"/>
      <c r="P23" s="17"/>
      <c r="Q23" s="17"/>
      <c r="R23" s="17"/>
      <c r="S23" s="17"/>
      <c r="T23" s="17">
        <f t="shared" si="1"/>
        <v>0</v>
      </c>
      <c r="U23" s="17" t="str">
        <f t="shared" si="2"/>
        <v/>
      </c>
      <c r="V23" s="15"/>
      <c r="W23" s="24" t="s">
        <v>754</v>
      </c>
    </row>
    <row r="24" spans="1:23">
      <c r="A24" s="14" t="str">
        <f t="shared" si="0"/>
        <v/>
      </c>
      <c r="B24" s="56"/>
      <c r="C24" s="15"/>
      <c r="D24" s="15"/>
      <c r="E24" s="15"/>
      <c r="F24" s="15"/>
      <c r="G24" s="17"/>
      <c r="H24" s="15"/>
      <c r="I24" s="16"/>
      <c r="J24" s="16"/>
      <c r="K24" s="32"/>
      <c r="L24" s="15"/>
      <c r="M24" s="17"/>
      <c r="N24" s="17"/>
      <c r="O24" s="17"/>
      <c r="P24" s="17"/>
      <c r="Q24" s="17"/>
      <c r="R24" s="17"/>
      <c r="S24" s="17"/>
      <c r="T24" s="17">
        <f t="shared" si="1"/>
        <v>0</v>
      </c>
      <c r="U24" s="17" t="str">
        <f t="shared" si="2"/>
        <v/>
      </c>
      <c r="V24" s="15"/>
      <c r="W24" s="24" t="s">
        <v>755</v>
      </c>
    </row>
    <row r="25" spans="1:23">
      <c r="A25" s="14" t="str">
        <f t="shared" si="0"/>
        <v/>
      </c>
      <c r="B25" s="56"/>
      <c r="C25" s="15"/>
      <c r="D25" s="15"/>
      <c r="E25" s="15"/>
      <c r="F25" s="15"/>
      <c r="G25" s="17"/>
      <c r="H25" s="15"/>
      <c r="I25" s="16"/>
      <c r="J25" s="16"/>
      <c r="K25" s="32"/>
      <c r="L25" s="15"/>
      <c r="M25" s="17"/>
      <c r="N25" s="17"/>
      <c r="O25" s="17"/>
      <c r="P25" s="17"/>
      <c r="Q25" s="17"/>
      <c r="R25" s="17"/>
      <c r="S25" s="17"/>
      <c r="T25" s="17">
        <f t="shared" si="1"/>
        <v>0</v>
      </c>
      <c r="U25" s="17" t="str">
        <f t="shared" si="2"/>
        <v/>
      </c>
      <c r="V25" s="15"/>
      <c r="W25" s="24" t="s">
        <v>756</v>
      </c>
    </row>
    <row r="26" spans="1:23">
      <c r="A26" s="14" t="str">
        <f t="shared" si="0"/>
        <v/>
      </c>
      <c r="B26" s="56"/>
      <c r="C26" s="15"/>
      <c r="D26" s="15"/>
      <c r="E26" s="15"/>
      <c r="F26" s="15"/>
      <c r="G26" s="17"/>
      <c r="H26" s="15"/>
      <c r="I26" s="16"/>
      <c r="J26" s="16"/>
      <c r="K26" s="32"/>
      <c r="L26" s="15"/>
      <c r="M26" s="17"/>
      <c r="N26" s="17"/>
      <c r="O26" s="17"/>
      <c r="P26" s="17"/>
      <c r="Q26" s="17"/>
      <c r="R26" s="17"/>
      <c r="S26" s="17"/>
      <c r="T26" s="17">
        <f t="shared" si="1"/>
        <v>0</v>
      </c>
      <c r="U26" s="17" t="str">
        <f t="shared" si="2"/>
        <v/>
      </c>
      <c r="V26" s="15"/>
      <c r="W26" s="24" t="s">
        <v>757</v>
      </c>
    </row>
    <row r="27" spans="1:24">
      <c r="A27" s="14" t="str">
        <f t="shared" si="0"/>
        <v/>
      </c>
      <c r="B27" s="56"/>
      <c r="C27" s="15"/>
      <c r="D27" s="15"/>
      <c r="E27" s="15"/>
      <c r="F27" s="15"/>
      <c r="G27" s="17"/>
      <c r="H27" s="15"/>
      <c r="I27" s="16"/>
      <c r="J27" s="16"/>
      <c r="K27" s="32"/>
      <c r="L27" s="15"/>
      <c r="M27" s="17"/>
      <c r="N27" s="17"/>
      <c r="O27" s="17"/>
      <c r="P27" s="17"/>
      <c r="Q27" s="17"/>
      <c r="R27" s="17"/>
      <c r="S27" s="17"/>
      <c r="T27" s="17">
        <f t="shared" si="1"/>
        <v>0</v>
      </c>
      <c r="U27" s="17" t="str">
        <f t="shared" si="2"/>
        <v/>
      </c>
      <c r="V27" s="15"/>
      <c r="W27" s="24" t="s">
        <v>758</v>
      </c>
      <c r="X27" s="5" t="str">
        <f t="array" ref="X27:X32">""</f>
        <v/>
      </c>
    </row>
    <row r="28" spans="1:24">
      <c r="A28" s="56" t="s">
        <v>1471</v>
      </c>
      <c r="B28" s="56"/>
      <c r="C28" s="15"/>
      <c r="D28" s="15"/>
      <c r="E28" s="15"/>
      <c r="F28" s="15"/>
      <c r="G28" s="17"/>
      <c r="H28" s="15"/>
      <c r="I28" s="16"/>
      <c r="J28" s="16"/>
      <c r="K28" s="32"/>
      <c r="L28" s="15"/>
      <c r="M28" s="17">
        <f t="shared" ref="M28:R28" si="3">SUM(M8:M27)</f>
        <v>0</v>
      </c>
      <c r="N28" s="17">
        <f t="shared" si="3"/>
        <v>0</v>
      </c>
      <c r="O28" s="17">
        <f t="shared" si="3"/>
        <v>0</v>
      </c>
      <c r="P28" s="17">
        <f t="shared" si="3"/>
        <v>0</v>
      </c>
      <c r="Q28" s="17">
        <f t="shared" si="3"/>
        <v>0</v>
      </c>
      <c r="R28" s="17">
        <f t="shared" si="3"/>
        <v>0</v>
      </c>
      <c r="S28" s="17"/>
      <c r="T28" s="17">
        <f>SUM(T8:T27)</f>
        <v>0</v>
      </c>
      <c r="U28" s="17" t="str">
        <f t="shared" si="2"/>
        <v/>
      </c>
      <c r="V28" s="15"/>
      <c r="W28" s="5"/>
      <c r="X28" s="5" t="str">
        <v/>
      </c>
    </row>
    <row r="29" spans="1:24">
      <c r="A29" s="56" t="s">
        <v>1472</v>
      </c>
      <c r="B29" s="56"/>
      <c r="C29" s="15"/>
      <c r="D29" s="15"/>
      <c r="E29" s="15"/>
      <c r="F29" s="15"/>
      <c r="G29" s="17"/>
      <c r="H29" s="15"/>
      <c r="I29" s="16"/>
      <c r="J29" s="16"/>
      <c r="K29" s="32"/>
      <c r="L29" s="15"/>
      <c r="M29" s="17"/>
      <c r="N29" s="17">
        <f>Q28</f>
        <v>0</v>
      </c>
      <c r="O29" s="17"/>
      <c r="P29" s="17">
        <f>Q28</f>
        <v>0</v>
      </c>
      <c r="Q29" s="17"/>
      <c r="R29" s="17"/>
      <c r="S29" s="17"/>
      <c r="T29" s="17"/>
      <c r="U29" s="17"/>
      <c r="V29" s="15"/>
      <c r="W29" s="5"/>
      <c r="X29" s="5" t="str">
        <v/>
      </c>
    </row>
    <row r="30" customHeight="1" spans="1:24">
      <c r="A30" s="20" t="s">
        <v>1473</v>
      </c>
      <c r="B30" s="20"/>
      <c r="C30" s="20"/>
      <c r="D30" s="263"/>
      <c r="E30" s="20"/>
      <c r="F30" s="20"/>
      <c r="G30" s="17"/>
      <c r="H30" s="21"/>
      <c r="I30" s="27"/>
      <c r="J30" s="27"/>
      <c r="K30" s="27"/>
      <c r="L30" s="27"/>
      <c r="M30" s="17">
        <f t="shared" ref="M30:P30" si="4">M28-M29</f>
        <v>0</v>
      </c>
      <c r="N30" s="17">
        <f t="shared" si="4"/>
        <v>0</v>
      </c>
      <c r="O30" s="17">
        <f t="shared" si="4"/>
        <v>0</v>
      </c>
      <c r="P30" s="17">
        <f t="shared" si="4"/>
        <v>0</v>
      </c>
      <c r="Q30" s="17"/>
      <c r="R30" s="17">
        <f>R28</f>
        <v>0</v>
      </c>
      <c r="S30" s="17"/>
      <c r="T30" s="17">
        <f>T28</f>
        <v>0</v>
      </c>
      <c r="U30" s="17" t="str">
        <f>IF(P30=0,"",(T30-P30)/P30*100)</f>
        <v/>
      </c>
      <c r="V30" s="257"/>
      <c r="W30" s="5"/>
      <c r="X30" s="5" t="str">
        <v/>
      </c>
    </row>
    <row r="31" customHeight="1" spans="1:24">
      <c r="A31" s="3" t="str">
        <f>基本信息输入表!$K$6&amp;"填表人："&amp;基本信息输入表!$M$64</f>
        <v>被评估单位填表人：</v>
      </c>
      <c r="T31" s="3" t="str">
        <f>"评估人员："&amp;基本信息输入表!$Q$64</f>
        <v>评估人员：</v>
      </c>
      <c r="W31" s="5"/>
      <c r="X31" s="5" t="str">
        <v/>
      </c>
    </row>
    <row r="32" customHeight="1" spans="1:24">
      <c r="A32" s="3" t="str">
        <f>"填表日期："&amp;YEAR(基本信息输入表!$O$64)&amp;"年"&amp;MONTH(基本信息输入表!$O$64)&amp;"月"&amp;DAY(基本信息输入表!$O$64)&amp;"日"</f>
        <v>填表日期：1900年1月0日</v>
      </c>
      <c r="W32" s="5"/>
      <c r="X32" s="5" t="str">
        <v/>
      </c>
    </row>
    <row r="33" customHeight="1" spans="23:23">
      <c r="W33" s="5"/>
    </row>
    <row r="34" customHeight="1" spans="23:23">
      <c r="W34" s="5"/>
    </row>
    <row r="35" customHeight="1" spans="23:23">
      <c r="W35" s="5"/>
    </row>
    <row r="36" customHeight="1" spans="23:23">
      <c r="W36" s="5"/>
    </row>
    <row r="37" customHeight="1" spans="23:23">
      <c r="W37" s="5"/>
    </row>
    <row r="38" customHeight="1" spans="23:23">
      <c r="W38" s="5"/>
    </row>
    <row r="39" customHeight="1" spans="23:23">
      <c r="W39" s="5"/>
    </row>
    <row r="40" customHeight="1" spans="23:23">
      <c r="W40" s="5"/>
    </row>
    <row r="41" customHeight="1" spans="23:23">
      <c r="W41" s="5"/>
    </row>
    <row r="42" customHeight="1" spans="23:23">
      <c r="W42" s="5"/>
    </row>
    <row r="43" customHeight="1" spans="23:23">
      <c r="W43" s="5"/>
    </row>
    <row r="44" customHeight="1" spans="23:23">
      <c r="W44" s="5"/>
    </row>
    <row r="45" customHeight="1" spans="23:23">
      <c r="W45" s="5"/>
    </row>
  </sheetData>
  <mergeCells count="24">
    <mergeCell ref="A2:V2"/>
    <mergeCell ref="A3:V3"/>
    <mergeCell ref="A5:E5"/>
    <mergeCell ref="M6:N6"/>
    <mergeCell ref="O6:P6"/>
    <mergeCell ref="R6:T6"/>
    <mergeCell ref="A28:C28"/>
    <mergeCell ref="A29:C29"/>
    <mergeCell ref="A30:C30"/>
    <mergeCell ref="A6:A7"/>
    <mergeCell ref="B6:B7"/>
    <mergeCell ref="C6:C7"/>
    <mergeCell ref="D6:D7"/>
    <mergeCell ref="E6:E7"/>
    <mergeCell ref="F6:F7"/>
    <mergeCell ref="G6:G7"/>
    <mergeCell ref="H6:H7"/>
    <mergeCell ref="I6:I7"/>
    <mergeCell ref="J6:J7"/>
    <mergeCell ref="K6:K7"/>
    <mergeCell ref="L6:L7"/>
    <mergeCell ref="Q6:Q7"/>
    <mergeCell ref="U6:U7"/>
    <mergeCell ref="V6:V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3" fitToHeight="0" orientation="landscape"/>
  <headerFooter scaleWithDoc="0">
    <oddFooter>&amp;C&amp;"宋体,常规"&amp;10第&amp;"Arial Narrow,常规"&amp;P&amp;"宋体,常规"页，共&amp;"Arial Narrow,常规"&amp;N&amp;"宋体,常规"页</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土地">
    <pageSetUpPr fitToPage="1"/>
  </sheetPr>
  <dimension ref="A1:U30"/>
  <sheetViews>
    <sheetView showGridLines="0" topLeftCell="A9" workbookViewId="0">
      <selection activeCell="I31" sqref="I31"/>
    </sheetView>
  </sheetViews>
  <sheetFormatPr defaultColWidth="9" defaultRowHeight="15.75" customHeight="1"/>
  <cols>
    <col min="1" max="1" width="4.7" style="3" customWidth="1"/>
    <col min="2" max="3" width="11.2" style="3" customWidth="1"/>
    <col min="4" max="4" width="9" style="3"/>
    <col min="5" max="6" width="10.5" style="3" customWidth="1"/>
    <col min="7" max="12" width="5.2" style="3" customWidth="1"/>
    <col min="13" max="13" width="8" style="3" customWidth="1"/>
    <col min="14" max="14" width="15.7" style="3" customWidth="1"/>
    <col min="15" max="15" width="15.7" style="3" hidden="1" customWidth="1" outlineLevel="1"/>
    <col min="16" max="16" width="15.7" style="3" customWidth="1" collapsed="1"/>
    <col min="17" max="17" width="15.7" style="3" customWidth="1"/>
    <col min="18" max="18" width="8.2" style="3" customWidth="1"/>
    <col min="19" max="19" width="9" style="3"/>
    <col min="20" max="21" width="9" style="5"/>
    <col min="22" max="16384" width="9" style="3"/>
  </cols>
  <sheetData>
    <row r="1" customHeight="1" spans="1:21">
      <c r="A1" s="6" t="s">
        <v>333</v>
      </c>
      <c r="T1" s="5" t="str">
        <f t="array" ref="T1:U1">"请勿删除此列"</f>
        <v>请勿删除此列</v>
      </c>
      <c r="U1" s="5" t="str">
        <v>请勿删除此列</v>
      </c>
    </row>
    <row r="2" s="1" customFormat="1" ht="30" customHeight="1" spans="1:21">
      <c r="A2" s="7" t="s">
        <v>1474</v>
      </c>
      <c r="B2" s="7"/>
      <c r="C2" s="7"/>
      <c r="D2" s="7"/>
      <c r="E2" s="7"/>
      <c r="F2" s="7"/>
      <c r="G2" s="7"/>
      <c r="H2" s="7"/>
      <c r="I2" s="7"/>
      <c r="J2" s="7"/>
      <c r="K2" s="7"/>
      <c r="L2" s="7"/>
      <c r="M2" s="7"/>
      <c r="N2" s="7"/>
      <c r="O2" s="7"/>
      <c r="P2" s="7"/>
      <c r="Q2" s="7"/>
      <c r="R2" s="7"/>
      <c r="S2" s="7"/>
      <c r="T2" s="23"/>
      <c r="U2" s="23"/>
    </row>
    <row r="3" customHeight="1" spans="1:19">
      <c r="A3" s="2" t="str">
        <f>"评估基准日："&amp;TEXT(基本信息输入表!M7,"yyyy年mm月dd日")</f>
        <v>评估基准日：2026年01月15日</v>
      </c>
      <c r="B3" s="2"/>
      <c r="C3" s="2"/>
      <c r="D3" s="2"/>
      <c r="E3" s="2"/>
      <c r="F3" s="2"/>
      <c r="G3" s="2"/>
      <c r="H3" s="2"/>
      <c r="I3" s="2"/>
      <c r="J3" s="2"/>
      <c r="K3" s="2"/>
      <c r="L3" s="2"/>
      <c r="M3" s="2"/>
      <c r="N3" s="2"/>
      <c r="O3" s="2"/>
      <c r="P3" s="2"/>
      <c r="Q3" s="2"/>
      <c r="R3" s="2"/>
      <c r="S3" s="2"/>
    </row>
    <row r="4" ht="14.25" customHeight="1" spans="1:21">
      <c r="A4" s="2"/>
      <c r="B4" s="2"/>
      <c r="C4" s="2"/>
      <c r="D4" s="2"/>
      <c r="E4" s="2"/>
      <c r="F4" s="2"/>
      <c r="G4" s="2"/>
      <c r="H4" s="2"/>
      <c r="I4" s="2"/>
      <c r="J4" s="2"/>
      <c r="K4" s="2"/>
      <c r="L4" s="2"/>
      <c r="M4" s="2"/>
      <c r="N4" s="2"/>
      <c r="O4" s="2"/>
      <c r="P4" s="2"/>
      <c r="Q4" s="2"/>
      <c r="R4" s="8" t="s">
        <v>1475</v>
      </c>
      <c r="S4" s="8"/>
      <c r="U4" s="5" t="str">
        <f t="array" ref="U4:U8">""</f>
        <v/>
      </c>
    </row>
    <row r="5" customHeight="1" spans="1:21">
      <c r="A5" s="9" t="str">
        <f>基本信息输入表!K6&amp;"："&amp;基本信息输入表!M6</f>
        <v>被评估单位：中国石油集团工程技术研究院有限公司</v>
      </c>
      <c r="B5" s="9"/>
      <c r="C5" s="9"/>
      <c r="D5" s="9"/>
      <c r="E5" s="9"/>
      <c r="F5" s="10"/>
      <c r="S5" s="8" t="str">
        <f>"金额单位："&amp;基本信息输入表!M10&amp;"元"</f>
        <v>金额单位：人民币元</v>
      </c>
      <c r="U5" s="5" t="str">
        <v/>
      </c>
    </row>
    <row r="6" s="53" customFormat="1" ht="12" spans="1:21">
      <c r="A6" s="54" t="s">
        <v>137</v>
      </c>
      <c r="B6" s="54" t="s">
        <v>1119</v>
      </c>
      <c r="C6" s="54" t="s">
        <v>1476</v>
      </c>
      <c r="D6" s="57" t="s">
        <v>1120</v>
      </c>
      <c r="E6" s="54" t="s">
        <v>1122</v>
      </c>
      <c r="F6" s="54" t="s">
        <v>1121</v>
      </c>
      <c r="G6" s="54" t="s">
        <v>140</v>
      </c>
      <c r="H6" s="57" t="s">
        <v>1477</v>
      </c>
      <c r="I6" s="54" t="s">
        <v>1110</v>
      </c>
      <c r="J6" s="54" t="s">
        <v>944</v>
      </c>
      <c r="K6" s="54" t="s">
        <v>1123</v>
      </c>
      <c r="L6" s="54" t="s">
        <v>1124</v>
      </c>
      <c r="M6" s="54" t="s">
        <v>1125</v>
      </c>
      <c r="N6" s="54" t="s">
        <v>160</v>
      </c>
      <c r="O6" s="54" t="s">
        <v>656</v>
      </c>
      <c r="P6" s="54" t="s">
        <v>158</v>
      </c>
      <c r="Q6" s="54" t="s">
        <v>159</v>
      </c>
      <c r="R6" s="54" t="s">
        <v>172</v>
      </c>
      <c r="S6" s="54" t="s">
        <v>142</v>
      </c>
      <c r="T6" s="55"/>
      <c r="U6" s="55" t="str">
        <v/>
      </c>
    </row>
    <row r="7" s="53" customFormat="1" ht="12" spans="1:21">
      <c r="A7" s="254"/>
      <c r="B7" s="254"/>
      <c r="C7" s="255"/>
      <c r="D7" s="182"/>
      <c r="E7" s="255"/>
      <c r="F7" s="255"/>
      <c r="G7" s="256"/>
      <c r="H7" s="184"/>
      <c r="I7" s="255"/>
      <c r="J7" s="255"/>
      <c r="K7" s="178"/>
      <c r="L7" s="255"/>
      <c r="M7" s="178"/>
      <c r="N7" s="189"/>
      <c r="O7" s="258"/>
      <c r="P7" s="189"/>
      <c r="Q7" s="189"/>
      <c r="R7" s="191"/>
      <c r="S7" s="255"/>
      <c r="T7" s="24" t="s">
        <v>738</v>
      </c>
      <c r="U7" s="55" t="str">
        <v/>
      </c>
    </row>
    <row r="8" spans="1:21">
      <c r="A8" s="14" t="str">
        <f>IF(D8="","",ROW()-7)</f>
        <v/>
      </c>
      <c r="B8" s="56"/>
      <c r="C8" s="15"/>
      <c r="D8" s="15"/>
      <c r="E8" s="15"/>
      <c r="F8" s="15"/>
      <c r="G8" s="16"/>
      <c r="H8" s="16"/>
      <c r="I8" s="15"/>
      <c r="J8" s="15"/>
      <c r="K8" s="32"/>
      <c r="L8" s="15"/>
      <c r="M8" s="17"/>
      <c r="N8" s="17"/>
      <c r="O8" s="17"/>
      <c r="P8" s="17"/>
      <c r="Q8" s="17"/>
      <c r="R8" s="17" t="str">
        <f>IF(P8=0,"",(Q8-P8)/P8*100)</f>
        <v/>
      </c>
      <c r="S8" s="15"/>
      <c r="T8" s="24" t="s">
        <v>739</v>
      </c>
      <c r="U8" s="5" t="str">
        <v/>
      </c>
    </row>
    <row r="9" spans="1:20">
      <c r="A9" s="14" t="str">
        <f t="shared" ref="A9:A27" si="0">IF(D9="","",ROW()-7)</f>
        <v/>
      </c>
      <c r="B9" s="56"/>
      <c r="C9" s="15"/>
      <c r="D9" s="15"/>
      <c r="E9" s="15"/>
      <c r="F9" s="15"/>
      <c r="G9" s="16"/>
      <c r="H9" s="16"/>
      <c r="I9" s="15"/>
      <c r="J9" s="15"/>
      <c r="K9" s="32"/>
      <c r="L9" s="15"/>
      <c r="M9" s="17"/>
      <c r="N9" s="17"/>
      <c r="O9" s="17"/>
      <c r="P9" s="17"/>
      <c r="Q9" s="17"/>
      <c r="R9" s="17" t="str">
        <f t="shared" ref="R9:R28" si="1">IF(P9=0,"",(Q9-P9)/P9*100)</f>
        <v/>
      </c>
      <c r="S9" s="15"/>
      <c r="T9" s="24" t="s">
        <v>740</v>
      </c>
    </row>
    <row r="10" spans="1:20">
      <c r="A10" s="14" t="str">
        <f t="shared" si="0"/>
        <v/>
      </c>
      <c r="B10" s="56"/>
      <c r="C10" s="15"/>
      <c r="D10" s="15"/>
      <c r="E10" s="15"/>
      <c r="F10" s="15"/>
      <c r="G10" s="16"/>
      <c r="H10" s="16"/>
      <c r="I10" s="15"/>
      <c r="J10" s="15"/>
      <c r="K10" s="32"/>
      <c r="L10" s="15"/>
      <c r="M10" s="17"/>
      <c r="N10" s="17"/>
      <c r="O10" s="17"/>
      <c r="P10" s="17"/>
      <c r="Q10" s="17"/>
      <c r="R10" s="17" t="str">
        <f t="shared" si="1"/>
        <v/>
      </c>
      <c r="S10" s="15"/>
      <c r="T10" s="24" t="s">
        <v>741</v>
      </c>
    </row>
    <row r="11" spans="1:20">
      <c r="A11" s="14" t="str">
        <f t="shared" si="0"/>
        <v/>
      </c>
      <c r="B11" s="56"/>
      <c r="C11" s="15"/>
      <c r="D11" s="15"/>
      <c r="E11" s="15"/>
      <c r="F11" s="15"/>
      <c r="G11" s="16"/>
      <c r="H11" s="16"/>
      <c r="I11" s="15"/>
      <c r="J11" s="15"/>
      <c r="K11" s="32"/>
      <c r="L11" s="15"/>
      <c r="M11" s="17"/>
      <c r="N11" s="17"/>
      <c r="O11" s="17"/>
      <c r="P11" s="17"/>
      <c r="Q11" s="17"/>
      <c r="R11" s="17" t="str">
        <f t="shared" si="1"/>
        <v/>
      </c>
      <c r="S11" s="15"/>
      <c r="T11" s="24" t="s">
        <v>742</v>
      </c>
    </row>
    <row r="12" spans="1:20">
      <c r="A12" s="14" t="str">
        <f t="shared" si="0"/>
        <v/>
      </c>
      <c r="B12" s="56"/>
      <c r="C12" s="15"/>
      <c r="D12" s="15"/>
      <c r="E12" s="15"/>
      <c r="F12" s="15"/>
      <c r="G12" s="16"/>
      <c r="H12" s="16"/>
      <c r="I12" s="15"/>
      <c r="J12" s="15"/>
      <c r="K12" s="32"/>
      <c r="L12" s="15"/>
      <c r="M12" s="17"/>
      <c r="N12" s="17"/>
      <c r="O12" s="17"/>
      <c r="P12" s="17"/>
      <c r="Q12" s="17"/>
      <c r="R12" s="17" t="str">
        <f t="shared" si="1"/>
        <v/>
      </c>
      <c r="S12" s="15"/>
      <c r="T12" s="24" t="s">
        <v>743</v>
      </c>
    </row>
    <row r="13" spans="1:20">
      <c r="A13" s="14" t="str">
        <f t="shared" si="0"/>
        <v/>
      </c>
      <c r="B13" s="56"/>
      <c r="C13" s="15"/>
      <c r="D13" s="15"/>
      <c r="E13" s="15"/>
      <c r="F13" s="15"/>
      <c r="G13" s="16"/>
      <c r="H13" s="16"/>
      <c r="I13" s="15"/>
      <c r="J13" s="15"/>
      <c r="K13" s="32"/>
      <c r="L13" s="15"/>
      <c r="M13" s="17"/>
      <c r="N13" s="17"/>
      <c r="O13" s="17"/>
      <c r="P13" s="17"/>
      <c r="Q13" s="17"/>
      <c r="R13" s="17" t="str">
        <f t="shared" si="1"/>
        <v/>
      </c>
      <c r="S13" s="15"/>
      <c r="T13" s="24" t="s">
        <v>744</v>
      </c>
    </row>
    <row r="14" spans="1:20">
      <c r="A14" s="14" t="str">
        <f t="shared" si="0"/>
        <v/>
      </c>
      <c r="B14" s="56"/>
      <c r="C14" s="15"/>
      <c r="D14" s="15"/>
      <c r="E14" s="15"/>
      <c r="F14" s="15"/>
      <c r="G14" s="16"/>
      <c r="H14" s="16"/>
      <c r="I14" s="15"/>
      <c r="J14" s="15"/>
      <c r="K14" s="32"/>
      <c r="L14" s="15"/>
      <c r="M14" s="17"/>
      <c r="N14" s="17"/>
      <c r="O14" s="17"/>
      <c r="P14" s="17"/>
      <c r="Q14" s="17"/>
      <c r="R14" s="17" t="str">
        <f t="shared" si="1"/>
        <v/>
      </c>
      <c r="S14" s="15"/>
      <c r="T14" s="24" t="s">
        <v>745</v>
      </c>
    </row>
    <row r="15" spans="1:20">
      <c r="A15" s="14" t="str">
        <f t="shared" si="0"/>
        <v/>
      </c>
      <c r="B15" s="56"/>
      <c r="C15" s="15"/>
      <c r="D15" s="15"/>
      <c r="E15" s="15"/>
      <c r="F15" s="15"/>
      <c r="G15" s="16"/>
      <c r="H15" s="16"/>
      <c r="I15" s="15"/>
      <c r="J15" s="15"/>
      <c r="K15" s="32"/>
      <c r="L15" s="15"/>
      <c r="M15" s="17"/>
      <c r="N15" s="17"/>
      <c r="O15" s="17"/>
      <c r="P15" s="17"/>
      <c r="Q15" s="17"/>
      <c r="R15" s="17" t="str">
        <f t="shared" si="1"/>
        <v/>
      </c>
      <c r="S15" s="15"/>
      <c r="T15" s="24" t="s">
        <v>746</v>
      </c>
    </row>
    <row r="16" spans="1:20">
      <c r="A16" s="14" t="str">
        <f t="shared" si="0"/>
        <v/>
      </c>
      <c r="B16" s="56"/>
      <c r="C16" s="15"/>
      <c r="D16" s="15"/>
      <c r="E16" s="15"/>
      <c r="F16" s="15"/>
      <c r="G16" s="16"/>
      <c r="H16" s="16"/>
      <c r="I16" s="15"/>
      <c r="J16" s="15"/>
      <c r="K16" s="32"/>
      <c r="L16" s="15"/>
      <c r="M16" s="17"/>
      <c r="N16" s="17"/>
      <c r="O16" s="17"/>
      <c r="P16" s="17"/>
      <c r="Q16" s="17"/>
      <c r="R16" s="17" t="str">
        <f t="shared" si="1"/>
        <v/>
      </c>
      <c r="S16" s="15"/>
      <c r="T16" s="24" t="s">
        <v>747</v>
      </c>
    </row>
    <row r="17" spans="1:20">
      <c r="A17" s="14" t="str">
        <f t="shared" si="0"/>
        <v/>
      </c>
      <c r="B17" s="56"/>
      <c r="C17" s="15"/>
      <c r="D17" s="15"/>
      <c r="E17" s="15"/>
      <c r="F17" s="15"/>
      <c r="G17" s="16"/>
      <c r="H17" s="16"/>
      <c r="I17" s="15"/>
      <c r="J17" s="15"/>
      <c r="K17" s="32"/>
      <c r="L17" s="15"/>
      <c r="M17" s="17"/>
      <c r="N17" s="17"/>
      <c r="O17" s="17"/>
      <c r="P17" s="17"/>
      <c r="Q17" s="17"/>
      <c r="R17" s="17" t="str">
        <f t="shared" si="1"/>
        <v/>
      </c>
      <c r="S17" s="15"/>
      <c r="T17" s="24" t="s">
        <v>748</v>
      </c>
    </row>
    <row r="18" spans="1:20">
      <c r="A18" s="14" t="str">
        <f t="shared" si="0"/>
        <v/>
      </c>
      <c r="B18" s="56"/>
      <c r="C18" s="15"/>
      <c r="D18" s="15"/>
      <c r="E18" s="15"/>
      <c r="F18" s="15"/>
      <c r="G18" s="16"/>
      <c r="H18" s="16"/>
      <c r="I18" s="15"/>
      <c r="J18" s="15"/>
      <c r="K18" s="32"/>
      <c r="L18" s="15"/>
      <c r="M18" s="17"/>
      <c r="N18" s="17"/>
      <c r="O18" s="17"/>
      <c r="P18" s="17"/>
      <c r="Q18" s="17"/>
      <c r="R18" s="17" t="str">
        <f t="shared" si="1"/>
        <v/>
      </c>
      <c r="S18" s="15"/>
      <c r="T18" s="24" t="s">
        <v>749</v>
      </c>
    </row>
    <row r="19" spans="1:20">
      <c r="A19" s="14" t="str">
        <f t="shared" si="0"/>
        <v/>
      </c>
      <c r="B19" s="56"/>
      <c r="C19" s="15"/>
      <c r="D19" s="15"/>
      <c r="E19" s="15"/>
      <c r="F19" s="15"/>
      <c r="G19" s="16"/>
      <c r="H19" s="16"/>
      <c r="I19" s="15"/>
      <c r="J19" s="15"/>
      <c r="K19" s="32"/>
      <c r="L19" s="15"/>
      <c r="M19" s="17"/>
      <c r="N19" s="17"/>
      <c r="O19" s="17"/>
      <c r="P19" s="17"/>
      <c r="Q19" s="17"/>
      <c r="R19" s="17" t="str">
        <f t="shared" si="1"/>
        <v/>
      </c>
      <c r="S19" s="15"/>
      <c r="T19" s="24" t="s">
        <v>750</v>
      </c>
    </row>
    <row r="20" spans="1:20">
      <c r="A20" s="14" t="str">
        <f t="shared" si="0"/>
        <v/>
      </c>
      <c r="B20" s="56"/>
      <c r="C20" s="15"/>
      <c r="D20" s="15"/>
      <c r="E20" s="15"/>
      <c r="F20" s="15"/>
      <c r="G20" s="16"/>
      <c r="H20" s="16"/>
      <c r="I20" s="15"/>
      <c r="J20" s="15"/>
      <c r="K20" s="32"/>
      <c r="L20" s="15"/>
      <c r="M20" s="17"/>
      <c r="N20" s="17"/>
      <c r="O20" s="17"/>
      <c r="P20" s="17"/>
      <c r="Q20" s="17"/>
      <c r="R20" s="17" t="str">
        <f t="shared" si="1"/>
        <v/>
      </c>
      <c r="S20" s="15"/>
      <c r="T20" s="24" t="s">
        <v>751</v>
      </c>
    </row>
    <row r="21" spans="1:20">
      <c r="A21" s="14" t="str">
        <f t="shared" si="0"/>
        <v/>
      </c>
      <c r="B21" s="56"/>
      <c r="C21" s="15"/>
      <c r="D21" s="15"/>
      <c r="E21" s="15"/>
      <c r="F21" s="15"/>
      <c r="G21" s="16"/>
      <c r="H21" s="16"/>
      <c r="I21" s="15"/>
      <c r="J21" s="15"/>
      <c r="K21" s="32"/>
      <c r="L21" s="15"/>
      <c r="M21" s="17"/>
      <c r="N21" s="17"/>
      <c r="O21" s="17"/>
      <c r="P21" s="17"/>
      <c r="Q21" s="17"/>
      <c r="R21" s="17" t="str">
        <f t="shared" si="1"/>
        <v/>
      </c>
      <c r="S21" s="15"/>
      <c r="T21" s="24" t="s">
        <v>752</v>
      </c>
    </row>
    <row r="22" spans="1:20">
      <c r="A22" s="14" t="str">
        <f t="shared" si="0"/>
        <v/>
      </c>
      <c r="B22" s="56"/>
      <c r="C22" s="15"/>
      <c r="D22" s="15"/>
      <c r="E22" s="15"/>
      <c r="F22" s="15"/>
      <c r="G22" s="16"/>
      <c r="H22" s="16"/>
      <c r="I22" s="15"/>
      <c r="J22" s="15"/>
      <c r="K22" s="32"/>
      <c r="L22" s="15"/>
      <c r="M22" s="17"/>
      <c r="N22" s="17"/>
      <c r="O22" s="17"/>
      <c r="P22" s="17"/>
      <c r="Q22" s="17"/>
      <c r="R22" s="17" t="str">
        <f t="shared" si="1"/>
        <v/>
      </c>
      <c r="S22" s="15"/>
      <c r="T22" s="24" t="s">
        <v>753</v>
      </c>
    </row>
    <row r="23" spans="1:20">
      <c r="A23" s="14" t="str">
        <f t="shared" si="0"/>
        <v/>
      </c>
      <c r="B23" s="56"/>
      <c r="C23" s="15"/>
      <c r="D23" s="15"/>
      <c r="E23" s="15"/>
      <c r="F23" s="15"/>
      <c r="G23" s="16"/>
      <c r="H23" s="16"/>
      <c r="I23" s="15"/>
      <c r="J23" s="15"/>
      <c r="K23" s="32"/>
      <c r="L23" s="15"/>
      <c r="M23" s="17"/>
      <c r="N23" s="17"/>
      <c r="O23" s="17"/>
      <c r="P23" s="17"/>
      <c r="Q23" s="17"/>
      <c r="R23" s="17" t="str">
        <f t="shared" si="1"/>
        <v/>
      </c>
      <c r="S23" s="15"/>
      <c r="T23" s="24" t="s">
        <v>754</v>
      </c>
    </row>
    <row r="24" spans="1:20">
      <c r="A24" s="14" t="str">
        <f t="shared" si="0"/>
        <v/>
      </c>
      <c r="B24" s="56"/>
      <c r="C24" s="15"/>
      <c r="D24" s="15"/>
      <c r="E24" s="15"/>
      <c r="F24" s="15"/>
      <c r="G24" s="16"/>
      <c r="H24" s="16"/>
      <c r="I24" s="15"/>
      <c r="J24" s="15"/>
      <c r="K24" s="32"/>
      <c r="L24" s="15"/>
      <c r="M24" s="17"/>
      <c r="N24" s="17"/>
      <c r="O24" s="17"/>
      <c r="P24" s="17"/>
      <c r="Q24" s="17"/>
      <c r="R24" s="17" t="str">
        <f t="shared" si="1"/>
        <v/>
      </c>
      <c r="S24" s="15"/>
      <c r="T24" s="24" t="s">
        <v>755</v>
      </c>
    </row>
    <row r="25" spans="1:20">
      <c r="A25" s="14" t="str">
        <f t="shared" si="0"/>
        <v/>
      </c>
      <c r="B25" s="56"/>
      <c r="C25" s="15"/>
      <c r="D25" s="15"/>
      <c r="E25" s="15"/>
      <c r="F25" s="15"/>
      <c r="G25" s="16"/>
      <c r="H25" s="16"/>
      <c r="I25" s="15"/>
      <c r="J25" s="15"/>
      <c r="K25" s="32"/>
      <c r="L25" s="15"/>
      <c r="M25" s="17"/>
      <c r="N25" s="17"/>
      <c r="O25" s="17"/>
      <c r="P25" s="17"/>
      <c r="Q25" s="17"/>
      <c r="R25" s="17" t="str">
        <f t="shared" si="1"/>
        <v/>
      </c>
      <c r="S25" s="15"/>
      <c r="T25" s="24" t="s">
        <v>756</v>
      </c>
    </row>
    <row r="26" spans="1:20">
      <c r="A26" s="14" t="str">
        <f t="shared" si="0"/>
        <v/>
      </c>
      <c r="B26" s="56"/>
      <c r="C26" s="15"/>
      <c r="D26" s="15"/>
      <c r="E26" s="15"/>
      <c r="F26" s="15"/>
      <c r="G26" s="16"/>
      <c r="H26" s="16"/>
      <c r="I26" s="15"/>
      <c r="J26" s="15"/>
      <c r="K26" s="32"/>
      <c r="L26" s="15"/>
      <c r="M26" s="17"/>
      <c r="N26" s="17"/>
      <c r="O26" s="17"/>
      <c r="P26" s="17"/>
      <c r="Q26" s="17"/>
      <c r="R26" s="17" t="str">
        <f t="shared" si="1"/>
        <v/>
      </c>
      <c r="S26" s="15"/>
      <c r="T26" s="24" t="s">
        <v>757</v>
      </c>
    </row>
    <row r="27" spans="1:21">
      <c r="A27" s="14" t="str">
        <f t="shared" si="0"/>
        <v/>
      </c>
      <c r="B27" s="56"/>
      <c r="C27" s="15"/>
      <c r="D27" s="15"/>
      <c r="E27" s="15"/>
      <c r="F27" s="15"/>
      <c r="G27" s="16"/>
      <c r="H27" s="16"/>
      <c r="I27" s="15"/>
      <c r="J27" s="15"/>
      <c r="K27" s="32"/>
      <c r="L27" s="15"/>
      <c r="M27" s="17"/>
      <c r="N27" s="17"/>
      <c r="O27" s="17"/>
      <c r="P27" s="17"/>
      <c r="Q27" s="17"/>
      <c r="R27" s="17" t="str">
        <f t="shared" si="1"/>
        <v/>
      </c>
      <c r="S27" s="15"/>
      <c r="T27" s="24" t="s">
        <v>758</v>
      </c>
      <c r="U27" s="5" t="str">
        <f t="array" ref="U27:U30">""</f>
        <v/>
      </c>
    </row>
    <row r="28" customHeight="1" spans="1:21">
      <c r="A28" s="18" t="s">
        <v>215</v>
      </c>
      <c r="B28" s="70"/>
      <c r="C28" s="70"/>
      <c r="D28" s="19"/>
      <c r="E28" s="257"/>
      <c r="F28" s="257"/>
      <c r="G28" s="20"/>
      <c r="H28" s="20"/>
      <c r="I28" s="20"/>
      <c r="J28" s="20"/>
      <c r="K28" s="20"/>
      <c r="L28" s="20"/>
      <c r="M28" s="17"/>
      <c r="N28" s="17">
        <f>SUM(N8:N27)</f>
        <v>0</v>
      </c>
      <c r="O28" s="17">
        <f>SUM(O8:O27)</f>
        <v>0</v>
      </c>
      <c r="P28" s="17">
        <f>SUM(P8:P27)</f>
        <v>0</v>
      </c>
      <c r="Q28" s="17">
        <f>SUM(Q8:Q27)</f>
        <v>0</v>
      </c>
      <c r="R28" s="17" t="str">
        <f t="shared" si="1"/>
        <v/>
      </c>
      <c r="S28" s="21"/>
      <c r="U28" s="5" t="str">
        <v/>
      </c>
    </row>
    <row r="29" customHeight="1" spans="1:21">
      <c r="A29" s="3" t="str">
        <f>基本信息输入表!$K$6&amp;"填表人："&amp;基本信息输入表!$M$65</f>
        <v>被评估单位填表人：</v>
      </c>
      <c r="Q29" s="3" t="str">
        <f>"评估人员："&amp;基本信息输入表!$Q$65</f>
        <v>评估人员：</v>
      </c>
      <c r="U29" s="5" t="str">
        <v/>
      </c>
    </row>
    <row r="30" customHeight="1" spans="1:21">
      <c r="A30" s="3" t="str">
        <f>"填表日期："&amp;YEAR(基本信息输入表!$O$66)&amp;"年"&amp;MONTH(基本信息输入表!$O$66)&amp;"月"&amp;DAY(基本信息输入表!$O$66)&amp;"日"</f>
        <v>填表日期：1900年1月0日</v>
      </c>
      <c r="U30" s="5" t="str">
        <v/>
      </c>
    </row>
  </sheetData>
  <mergeCells count="24">
    <mergeCell ref="A2:S2"/>
    <mergeCell ref="A3:S3"/>
    <mergeCell ref="R4:S4"/>
    <mergeCell ref="A5:E5"/>
    <mergeCell ref="A28:D28"/>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2" fitToHeight="0" orientation="landscape"/>
  <headerFooter scaleWithDoc="0">
    <oddFooter>&amp;C&amp;"宋体,常规"&amp;10第&amp;"Arial Narrow,常规"&amp;P&amp;"宋体,常规"页，共&amp;"Arial Narrow,常规"&amp;N&amp;"宋体,常规"页</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AW32"/>
  <sheetViews>
    <sheetView showGridLines="0" topLeftCell="A13" workbookViewId="0">
      <selection activeCell="I31" sqref="I31"/>
    </sheetView>
  </sheetViews>
  <sheetFormatPr defaultColWidth="9" defaultRowHeight="14.25"/>
  <cols>
    <col min="1" max="1" width="4.2" style="202" customWidth="1"/>
    <col min="2" max="2" width="9.7" style="202" customWidth="1"/>
    <col min="3" max="4" width="8" style="202" customWidth="1"/>
    <col min="5" max="5" width="13.2" style="202" customWidth="1"/>
    <col min="6" max="6" width="6.2" style="202" customWidth="1"/>
    <col min="7" max="7" width="10.2" style="202" customWidth="1"/>
    <col min="8" max="8" width="6.7" style="202" customWidth="1"/>
    <col min="9" max="9" width="10.2" style="202" customWidth="1"/>
    <col min="10" max="20" width="10.2" style="202" hidden="1" customWidth="1" outlineLevel="1"/>
    <col min="21" max="22" width="7.7" style="202" hidden="1" customWidth="1" outlineLevel="1"/>
    <col min="23" max="23" width="6.7" style="202" hidden="1" customWidth="1" outlineLevel="1"/>
    <col min="24" max="26" width="4.7" style="202" hidden="1" customWidth="1" outlineLevel="1"/>
    <col min="27" max="27" width="6.5" style="202" hidden="1" customWidth="1" outlineLevel="1"/>
    <col min="28" max="28" width="24" style="202" hidden="1" customWidth="1" outlineLevel="1"/>
    <col min="29" max="29" width="9.2" style="202" hidden="1" customWidth="1" outlineLevel="1"/>
    <col min="30" max="30" width="29.7" style="202" hidden="1" customWidth="1" outlineLevel="1"/>
    <col min="31" max="31" width="15.2" style="202" hidden="1" customWidth="1" outlineLevel="1"/>
    <col min="32" max="32" width="4.7" style="202" hidden="1" customWidth="1" outlineLevel="1"/>
    <col min="33" max="34" width="8.2" style="202" hidden="1" customWidth="1" outlineLevel="1"/>
    <col min="35" max="35" width="8.7" style="202" hidden="1" customWidth="1" outlineLevel="1"/>
    <col min="36" max="36" width="8.2" style="202" hidden="1" customWidth="1" outlineLevel="1"/>
    <col min="37" max="39" width="11.2" style="202" hidden="1" customWidth="1" outlineLevel="1"/>
    <col min="40" max="40" width="16.2" style="202" customWidth="1" collapsed="1"/>
    <col min="41" max="41" width="15.2" style="202" customWidth="1"/>
    <col min="42" max="42" width="11.2" style="202" customWidth="1"/>
    <col min="43" max="43" width="11.7" style="202" customWidth="1"/>
    <col min="44" max="44" width="7.7" style="202" customWidth="1"/>
    <col min="45" max="45" width="12.7" style="203" customWidth="1"/>
    <col min="46" max="46" width="8.7" style="202" customWidth="1"/>
    <col min="47" max="47" width="9.7" style="202" customWidth="1"/>
    <col min="48" max="49" width="9" style="204"/>
    <col min="50" max="16384" width="9" style="202"/>
  </cols>
  <sheetData>
    <row r="1" spans="1:49">
      <c r="A1" s="6" t="s">
        <v>333</v>
      </c>
      <c r="AV1" s="204" t="str">
        <f t="array" ref="AV1:AW1">"请勿删除此列"</f>
        <v>请勿删除此列</v>
      </c>
      <c r="AW1" s="204" t="str">
        <v>请勿删除此列</v>
      </c>
    </row>
    <row r="2" s="196" customFormat="1" ht="27" spans="1:49">
      <c r="A2" s="205" t="s">
        <v>1478</v>
      </c>
      <c r="B2" s="205"/>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25"/>
      <c r="AL2" s="225"/>
      <c r="AM2" s="225"/>
      <c r="AN2" s="225"/>
      <c r="AO2" s="225"/>
      <c r="AP2" s="225"/>
      <c r="AQ2" s="225"/>
      <c r="AR2" s="225"/>
      <c r="AS2" s="230"/>
      <c r="AT2" s="225"/>
      <c r="AU2" s="225"/>
      <c r="AV2" s="231"/>
      <c r="AW2" s="231"/>
    </row>
    <row r="3" s="197" customFormat="1" ht="13.5" spans="1:49">
      <c r="A3" s="207"/>
      <c r="B3" s="207"/>
      <c r="C3" s="207"/>
      <c r="D3" s="207"/>
      <c r="E3" s="207"/>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32"/>
      <c r="AT3" s="208"/>
      <c r="AU3" s="233"/>
      <c r="AV3" s="234"/>
      <c r="AW3" s="234"/>
    </row>
    <row r="4" s="197" customFormat="1" ht="13.5" spans="1:49">
      <c r="A4" s="208" t="str">
        <f>"评估基准日："&amp;TEXT(基本信息输入表!M7,"yyyy年mm月dd日")</f>
        <v>评估基准日：2026年01月15日</v>
      </c>
      <c r="B4" s="208"/>
      <c r="C4" s="208"/>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32"/>
      <c r="AT4" s="208"/>
      <c r="AU4" s="235" t="s">
        <v>1479</v>
      </c>
      <c r="AV4" s="234"/>
      <c r="AW4" s="234" t="str">
        <f t="array" ref="AW4:AW8">""</f>
        <v/>
      </c>
    </row>
    <row r="5" s="197" customFormat="1" ht="13.5" spans="1:49">
      <c r="A5" s="209" t="str">
        <f>基本信息输入表!K6&amp;"："&amp;基本信息输入表!M6</f>
        <v>被评估单位：中国石油集团工程技术研究院有限公司</v>
      </c>
      <c r="B5" s="210"/>
      <c r="AS5" s="236"/>
      <c r="AU5" s="235" t="str">
        <f>"金额单位："&amp;基本信息输入表!M10&amp;"元"</f>
        <v>金额单位：人民币元</v>
      </c>
      <c r="AV5" s="234"/>
      <c r="AW5" s="234" t="str">
        <v/>
      </c>
    </row>
    <row r="6" s="198" customFormat="1" ht="24" customHeight="1" spans="1:49">
      <c r="A6" s="211" t="s">
        <v>137</v>
      </c>
      <c r="B6" s="949" t="s">
        <v>1480</v>
      </c>
      <c r="C6" s="211" t="s">
        <v>1481</v>
      </c>
      <c r="D6" s="212" t="s">
        <v>1482</v>
      </c>
      <c r="E6" s="211" t="s">
        <v>1483</v>
      </c>
      <c r="F6" s="211" t="s">
        <v>1484</v>
      </c>
      <c r="G6" s="211" t="s">
        <v>1485</v>
      </c>
      <c r="H6" s="211" t="s">
        <v>1486</v>
      </c>
      <c r="I6" s="211" t="s">
        <v>1487</v>
      </c>
      <c r="J6" s="212" t="s">
        <v>1488</v>
      </c>
      <c r="K6" s="212" t="s">
        <v>1489</v>
      </c>
      <c r="L6" s="212" t="s">
        <v>1490</v>
      </c>
      <c r="M6" s="212" t="s">
        <v>1491</v>
      </c>
      <c r="N6" s="212" t="s">
        <v>1492</v>
      </c>
      <c r="O6" s="212" t="s">
        <v>1493</v>
      </c>
      <c r="P6" s="212" t="s">
        <v>1494</v>
      </c>
      <c r="Q6" s="212" t="s">
        <v>1495</v>
      </c>
      <c r="R6" s="212" t="s">
        <v>1496</v>
      </c>
      <c r="S6" s="212" t="s">
        <v>1497</v>
      </c>
      <c r="T6" s="212" t="s">
        <v>1498</v>
      </c>
      <c r="U6" s="224" t="s">
        <v>1499</v>
      </c>
      <c r="V6" s="224"/>
      <c r="W6" s="224"/>
      <c r="X6" s="224" t="s">
        <v>1500</v>
      </c>
      <c r="Y6" s="224"/>
      <c r="Z6" s="224"/>
      <c r="AA6" s="224"/>
      <c r="AB6" s="224" t="s">
        <v>1501</v>
      </c>
      <c r="AC6" s="224"/>
      <c r="AD6" s="224" t="s">
        <v>1502</v>
      </c>
      <c r="AE6" s="224"/>
      <c r="AF6" s="224"/>
      <c r="AG6" s="211" t="s">
        <v>1196</v>
      </c>
      <c r="AH6" s="211" t="s">
        <v>934</v>
      </c>
      <c r="AI6" s="211" t="s">
        <v>1503</v>
      </c>
      <c r="AJ6" s="224" t="s">
        <v>1504</v>
      </c>
      <c r="AK6" s="224"/>
      <c r="AL6" s="226" t="s">
        <v>656</v>
      </c>
      <c r="AM6" s="227"/>
      <c r="AN6" s="228" t="s">
        <v>158</v>
      </c>
      <c r="AO6" s="237"/>
      <c r="AP6" s="238" t="s">
        <v>1042</v>
      </c>
      <c r="AQ6" s="239" t="s">
        <v>159</v>
      </c>
      <c r="AR6" s="240"/>
      <c r="AS6" s="241"/>
      <c r="AT6" s="242" t="s">
        <v>172</v>
      </c>
      <c r="AU6" s="243" t="s">
        <v>142</v>
      </c>
      <c r="AV6" s="244"/>
      <c r="AW6" s="244" t="str">
        <v/>
      </c>
    </row>
    <row r="7" s="198" customFormat="1" ht="12" spans="1:49">
      <c r="A7" s="211"/>
      <c r="B7" s="213"/>
      <c r="C7" s="211"/>
      <c r="D7" s="213"/>
      <c r="E7" s="211"/>
      <c r="F7" s="211"/>
      <c r="G7" s="211"/>
      <c r="H7" s="211"/>
      <c r="I7" s="211"/>
      <c r="J7" s="213"/>
      <c r="K7" s="213"/>
      <c r="L7" s="213"/>
      <c r="M7" s="213"/>
      <c r="N7" s="213"/>
      <c r="O7" s="213"/>
      <c r="P7" s="213"/>
      <c r="Q7" s="213"/>
      <c r="R7" s="213"/>
      <c r="S7" s="213"/>
      <c r="T7" s="213"/>
      <c r="U7" s="224" t="s">
        <v>1505</v>
      </c>
      <c r="V7" s="224" t="s">
        <v>1506</v>
      </c>
      <c r="W7" s="224" t="s">
        <v>1507</v>
      </c>
      <c r="X7" s="224" t="s">
        <v>1508</v>
      </c>
      <c r="Y7" s="224" t="s">
        <v>1509</v>
      </c>
      <c r="Z7" s="224" t="s">
        <v>1510</v>
      </c>
      <c r="AA7" s="224" t="s">
        <v>1511</v>
      </c>
      <c r="AB7" s="224" t="s">
        <v>1512</v>
      </c>
      <c r="AC7" s="224" t="s">
        <v>94</v>
      </c>
      <c r="AD7" s="224" t="s">
        <v>1513</v>
      </c>
      <c r="AE7" s="224" t="s">
        <v>1514</v>
      </c>
      <c r="AF7" s="224" t="s">
        <v>94</v>
      </c>
      <c r="AG7" s="211"/>
      <c r="AH7" s="211"/>
      <c r="AI7" s="211"/>
      <c r="AJ7" s="224" t="s">
        <v>1515</v>
      </c>
      <c r="AK7" s="224" t="s">
        <v>1516</v>
      </c>
      <c r="AL7" s="224" t="s">
        <v>175</v>
      </c>
      <c r="AM7" s="224" t="s">
        <v>176</v>
      </c>
      <c r="AN7" s="229" t="s">
        <v>175</v>
      </c>
      <c r="AO7" s="229" t="s">
        <v>176</v>
      </c>
      <c r="AP7" s="245"/>
      <c r="AQ7" s="246" t="s">
        <v>175</v>
      </c>
      <c r="AR7" s="246" t="s">
        <v>937</v>
      </c>
      <c r="AS7" s="247" t="s">
        <v>176</v>
      </c>
      <c r="AT7" s="248"/>
      <c r="AU7" s="243"/>
      <c r="AV7" s="24" t="s">
        <v>738</v>
      </c>
      <c r="AW7" s="244" t="str">
        <v/>
      </c>
    </row>
    <row r="8" s="199" customFormat="1" ht="12.75" spans="1:49">
      <c r="A8" s="14" t="str">
        <f>IF(D8="","",ROW()-7)</f>
        <v/>
      </c>
      <c r="B8" s="214"/>
      <c r="C8" s="215"/>
      <c r="D8" s="215"/>
      <c r="E8" s="215"/>
      <c r="F8" s="17"/>
      <c r="G8" s="216"/>
      <c r="H8" s="33"/>
      <c r="I8" s="17"/>
      <c r="J8" s="17"/>
      <c r="K8" s="17"/>
      <c r="L8" s="17"/>
      <c r="M8" s="17"/>
      <c r="N8" s="33"/>
      <c r="O8" s="33"/>
      <c r="P8" s="33"/>
      <c r="Q8" s="33"/>
      <c r="R8" s="17"/>
      <c r="S8" s="17"/>
      <c r="T8" s="33"/>
      <c r="U8" s="17"/>
      <c r="V8" s="17"/>
      <c r="W8" s="17"/>
      <c r="X8" s="33"/>
      <c r="Y8" s="33"/>
      <c r="Z8" s="33"/>
      <c r="AA8" s="33"/>
      <c r="AB8" s="33"/>
      <c r="AC8" s="33"/>
      <c r="AD8" s="33"/>
      <c r="AE8" s="33"/>
      <c r="AF8" s="33"/>
      <c r="AG8" s="33"/>
      <c r="AH8" s="33"/>
      <c r="AI8" s="33"/>
      <c r="AJ8" s="17"/>
      <c r="AK8" s="17"/>
      <c r="AL8" s="17"/>
      <c r="AM8" s="17"/>
      <c r="AN8" s="17"/>
      <c r="AO8" s="17"/>
      <c r="AP8" s="17"/>
      <c r="AQ8" s="17"/>
      <c r="AR8" s="17"/>
      <c r="AS8" s="17">
        <f>IF(AR8="",AQ8,AR8*AQ8/100)</f>
        <v>0</v>
      </c>
      <c r="AT8" s="17" t="str">
        <f>IF(AO8-AP8=0,"",(AS8-AO8+AP8)/(AO8-AP8)*100)</f>
        <v/>
      </c>
      <c r="AU8" s="249"/>
      <c r="AV8" s="24" t="s">
        <v>739</v>
      </c>
      <c r="AW8" s="253" t="str">
        <v/>
      </c>
    </row>
    <row r="9" s="199" customFormat="1" ht="12.75" spans="1:49">
      <c r="A9" s="14" t="str">
        <f t="shared" ref="A9:A27" si="0">IF(D9="","",ROW()-7)</f>
        <v/>
      </c>
      <c r="B9" s="214"/>
      <c r="C9" s="215"/>
      <c r="D9" s="215"/>
      <c r="E9" s="215"/>
      <c r="F9" s="17"/>
      <c r="G9" s="216"/>
      <c r="H9" s="33"/>
      <c r="I9" s="17"/>
      <c r="J9" s="17"/>
      <c r="K9" s="17"/>
      <c r="L9" s="17"/>
      <c r="M9" s="17"/>
      <c r="N9" s="33"/>
      <c r="O9" s="33"/>
      <c r="P9" s="33"/>
      <c r="Q9" s="33"/>
      <c r="R9" s="17"/>
      <c r="S9" s="17"/>
      <c r="T9" s="33"/>
      <c r="U9" s="17"/>
      <c r="V9" s="17"/>
      <c r="W9" s="17"/>
      <c r="X9" s="33"/>
      <c r="Y9" s="33"/>
      <c r="Z9" s="33"/>
      <c r="AA9" s="33"/>
      <c r="AB9" s="33"/>
      <c r="AC9" s="33"/>
      <c r="AD9" s="33"/>
      <c r="AE9" s="33"/>
      <c r="AF9" s="33"/>
      <c r="AG9" s="33"/>
      <c r="AH9" s="33"/>
      <c r="AI9" s="33"/>
      <c r="AJ9" s="17"/>
      <c r="AK9" s="17"/>
      <c r="AL9" s="17"/>
      <c r="AM9" s="17"/>
      <c r="AN9" s="17"/>
      <c r="AO9" s="17"/>
      <c r="AP9" s="17"/>
      <c r="AQ9" s="17"/>
      <c r="AR9" s="17"/>
      <c r="AS9" s="17">
        <f t="shared" ref="AS9:AS27" si="1">IF(AR9="",AQ9,AR9*AQ9/100)</f>
        <v>0</v>
      </c>
      <c r="AT9" s="17" t="str">
        <f t="shared" ref="AT9:AT30" si="2">IF(AO9-AP9=0,"",(AS9-AO9+AP9)/(AO9-AP9)*100)</f>
        <v/>
      </c>
      <c r="AU9" s="249"/>
      <c r="AV9" s="24" t="s">
        <v>740</v>
      </c>
      <c r="AW9" s="253"/>
    </row>
    <row r="10" s="199" customFormat="1" ht="12.75" spans="1:49">
      <c r="A10" s="14" t="str">
        <f t="shared" si="0"/>
        <v/>
      </c>
      <c r="B10" s="214"/>
      <c r="C10" s="215"/>
      <c r="D10" s="215"/>
      <c r="E10" s="215"/>
      <c r="F10" s="17"/>
      <c r="G10" s="216"/>
      <c r="H10" s="33"/>
      <c r="I10" s="17"/>
      <c r="J10" s="17"/>
      <c r="K10" s="17"/>
      <c r="L10" s="17"/>
      <c r="M10" s="17"/>
      <c r="N10" s="33"/>
      <c r="O10" s="33"/>
      <c r="P10" s="33"/>
      <c r="Q10" s="33"/>
      <c r="R10" s="17"/>
      <c r="S10" s="17"/>
      <c r="T10" s="33"/>
      <c r="U10" s="17"/>
      <c r="V10" s="17"/>
      <c r="W10" s="17"/>
      <c r="X10" s="33"/>
      <c r="Y10" s="33"/>
      <c r="Z10" s="33"/>
      <c r="AA10" s="33"/>
      <c r="AB10" s="33"/>
      <c r="AC10" s="33"/>
      <c r="AD10" s="33"/>
      <c r="AE10" s="33"/>
      <c r="AF10" s="33"/>
      <c r="AG10" s="33"/>
      <c r="AH10" s="33"/>
      <c r="AI10" s="33"/>
      <c r="AJ10" s="17"/>
      <c r="AK10" s="17"/>
      <c r="AL10" s="17"/>
      <c r="AM10" s="17"/>
      <c r="AN10" s="17"/>
      <c r="AO10" s="17"/>
      <c r="AP10" s="17"/>
      <c r="AQ10" s="17"/>
      <c r="AR10" s="17"/>
      <c r="AS10" s="17">
        <f t="shared" si="1"/>
        <v>0</v>
      </c>
      <c r="AT10" s="17" t="str">
        <f t="shared" si="2"/>
        <v/>
      </c>
      <c r="AU10" s="249"/>
      <c r="AV10" s="24" t="s">
        <v>741</v>
      </c>
      <c r="AW10" s="253"/>
    </row>
    <row r="11" s="199" customFormat="1" ht="12.75" spans="1:49">
      <c r="A11" s="14" t="str">
        <f t="shared" si="0"/>
        <v/>
      </c>
      <c r="B11" s="214"/>
      <c r="C11" s="215"/>
      <c r="D11" s="215"/>
      <c r="E11" s="215"/>
      <c r="F11" s="17"/>
      <c r="G11" s="216"/>
      <c r="H11" s="33"/>
      <c r="I11" s="17"/>
      <c r="J11" s="17"/>
      <c r="K11" s="17"/>
      <c r="L11" s="17"/>
      <c r="M11" s="17"/>
      <c r="N11" s="33"/>
      <c r="O11" s="33"/>
      <c r="P11" s="33"/>
      <c r="Q11" s="33"/>
      <c r="R11" s="17"/>
      <c r="S11" s="17"/>
      <c r="T11" s="33"/>
      <c r="U11" s="17"/>
      <c r="V11" s="17"/>
      <c r="W11" s="17"/>
      <c r="X11" s="33"/>
      <c r="Y11" s="33"/>
      <c r="Z11" s="33"/>
      <c r="AA11" s="33"/>
      <c r="AB11" s="33"/>
      <c r="AC11" s="33"/>
      <c r="AD11" s="33"/>
      <c r="AE11" s="33"/>
      <c r="AF11" s="33"/>
      <c r="AG11" s="33"/>
      <c r="AH11" s="33"/>
      <c r="AI11" s="33"/>
      <c r="AJ11" s="17"/>
      <c r="AK11" s="17"/>
      <c r="AL11" s="17"/>
      <c r="AM11" s="17"/>
      <c r="AN11" s="17"/>
      <c r="AO11" s="17"/>
      <c r="AP11" s="17"/>
      <c r="AQ11" s="17"/>
      <c r="AR11" s="17"/>
      <c r="AS11" s="17">
        <f t="shared" si="1"/>
        <v>0</v>
      </c>
      <c r="AT11" s="17" t="str">
        <f t="shared" si="2"/>
        <v/>
      </c>
      <c r="AU11" s="249"/>
      <c r="AV11" s="24" t="s">
        <v>742</v>
      </c>
      <c r="AW11" s="253"/>
    </row>
    <row r="12" s="199" customFormat="1" ht="12.75" spans="1:49">
      <c r="A12" s="14" t="str">
        <f t="shared" si="0"/>
        <v/>
      </c>
      <c r="B12" s="214"/>
      <c r="C12" s="215"/>
      <c r="D12" s="215"/>
      <c r="E12" s="215"/>
      <c r="F12" s="17"/>
      <c r="G12" s="216"/>
      <c r="H12" s="33"/>
      <c r="I12" s="17"/>
      <c r="J12" s="17"/>
      <c r="K12" s="17"/>
      <c r="L12" s="17"/>
      <c r="M12" s="17"/>
      <c r="N12" s="33"/>
      <c r="O12" s="33"/>
      <c r="P12" s="33"/>
      <c r="Q12" s="33"/>
      <c r="R12" s="17"/>
      <c r="S12" s="17"/>
      <c r="T12" s="33"/>
      <c r="U12" s="17"/>
      <c r="V12" s="17"/>
      <c r="W12" s="17"/>
      <c r="X12" s="33"/>
      <c r="Y12" s="33"/>
      <c r="Z12" s="33"/>
      <c r="AA12" s="33"/>
      <c r="AB12" s="33"/>
      <c r="AC12" s="33"/>
      <c r="AD12" s="33"/>
      <c r="AE12" s="33"/>
      <c r="AF12" s="33"/>
      <c r="AG12" s="33"/>
      <c r="AH12" s="33"/>
      <c r="AI12" s="33"/>
      <c r="AJ12" s="17"/>
      <c r="AK12" s="17"/>
      <c r="AL12" s="17"/>
      <c r="AM12" s="17"/>
      <c r="AN12" s="17"/>
      <c r="AO12" s="17"/>
      <c r="AP12" s="17"/>
      <c r="AQ12" s="17"/>
      <c r="AR12" s="17"/>
      <c r="AS12" s="17">
        <f t="shared" si="1"/>
        <v>0</v>
      </c>
      <c r="AT12" s="17" t="str">
        <f t="shared" si="2"/>
        <v/>
      </c>
      <c r="AU12" s="249"/>
      <c r="AV12" s="24" t="s">
        <v>743</v>
      </c>
      <c r="AW12" s="253"/>
    </row>
    <row r="13" s="199" customFormat="1" ht="12.75" spans="1:49">
      <c r="A13" s="14" t="str">
        <f t="shared" si="0"/>
        <v/>
      </c>
      <c r="B13" s="214"/>
      <c r="C13" s="215"/>
      <c r="D13" s="215"/>
      <c r="E13" s="215"/>
      <c r="F13" s="17"/>
      <c r="G13" s="216"/>
      <c r="H13" s="33"/>
      <c r="I13" s="17"/>
      <c r="J13" s="17"/>
      <c r="K13" s="17"/>
      <c r="L13" s="17"/>
      <c r="M13" s="17"/>
      <c r="N13" s="33"/>
      <c r="O13" s="33"/>
      <c r="P13" s="33"/>
      <c r="Q13" s="33"/>
      <c r="R13" s="17"/>
      <c r="S13" s="17"/>
      <c r="T13" s="33"/>
      <c r="U13" s="17"/>
      <c r="V13" s="17"/>
      <c r="W13" s="17"/>
      <c r="X13" s="33"/>
      <c r="Y13" s="33"/>
      <c r="Z13" s="33"/>
      <c r="AA13" s="33"/>
      <c r="AB13" s="33"/>
      <c r="AC13" s="33"/>
      <c r="AD13" s="33"/>
      <c r="AE13" s="33"/>
      <c r="AF13" s="33"/>
      <c r="AG13" s="33"/>
      <c r="AH13" s="33"/>
      <c r="AI13" s="33"/>
      <c r="AJ13" s="17"/>
      <c r="AK13" s="17"/>
      <c r="AL13" s="17"/>
      <c r="AM13" s="17"/>
      <c r="AN13" s="17"/>
      <c r="AO13" s="17"/>
      <c r="AP13" s="17"/>
      <c r="AQ13" s="17"/>
      <c r="AR13" s="17"/>
      <c r="AS13" s="17">
        <f t="shared" si="1"/>
        <v>0</v>
      </c>
      <c r="AT13" s="17" t="str">
        <f t="shared" si="2"/>
        <v/>
      </c>
      <c r="AU13" s="249"/>
      <c r="AV13" s="24" t="s">
        <v>744</v>
      </c>
      <c r="AW13" s="253"/>
    </row>
    <row r="14" s="199" customFormat="1" ht="12.75" spans="1:49">
      <c r="A14" s="14" t="str">
        <f t="shared" si="0"/>
        <v/>
      </c>
      <c r="B14" s="214"/>
      <c r="C14" s="215"/>
      <c r="D14" s="215"/>
      <c r="E14" s="215"/>
      <c r="F14" s="17"/>
      <c r="G14" s="216"/>
      <c r="H14" s="33"/>
      <c r="I14" s="17"/>
      <c r="J14" s="17"/>
      <c r="K14" s="17"/>
      <c r="L14" s="17"/>
      <c r="M14" s="17"/>
      <c r="N14" s="33"/>
      <c r="O14" s="33"/>
      <c r="P14" s="33"/>
      <c r="Q14" s="33"/>
      <c r="R14" s="17"/>
      <c r="S14" s="17"/>
      <c r="T14" s="33"/>
      <c r="U14" s="17"/>
      <c r="V14" s="17"/>
      <c r="W14" s="17"/>
      <c r="X14" s="33"/>
      <c r="Y14" s="33"/>
      <c r="Z14" s="33"/>
      <c r="AA14" s="33"/>
      <c r="AB14" s="33"/>
      <c r="AC14" s="33"/>
      <c r="AD14" s="33"/>
      <c r="AE14" s="33"/>
      <c r="AF14" s="33"/>
      <c r="AG14" s="33"/>
      <c r="AH14" s="33"/>
      <c r="AI14" s="33"/>
      <c r="AJ14" s="17"/>
      <c r="AK14" s="17"/>
      <c r="AL14" s="17"/>
      <c r="AM14" s="17"/>
      <c r="AN14" s="17"/>
      <c r="AO14" s="17"/>
      <c r="AP14" s="17"/>
      <c r="AQ14" s="17"/>
      <c r="AR14" s="17"/>
      <c r="AS14" s="17">
        <f t="shared" si="1"/>
        <v>0</v>
      </c>
      <c r="AT14" s="17" t="str">
        <f t="shared" si="2"/>
        <v/>
      </c>
      <c r="AU14" s="249"/>
      <c r="AV14" s="24" t="s">
        <v>745</v>
      </c>
      <c r="AW14" s="253"/>
    </row>
    <row r="15" s="199" customFormat="1" ht="12.75" spans="1:49">
      <c r="A15" s="14" t="str">
        <f t="shared" si="0"/>
        <v/>
      </c>
      <c r="B15" s="214"/>
      <c r="C15" s="215"/>
      <c r="D15" s="215"/>
      <c r="E15" s="215"/>
      <c r="F15" s="17"/>
      <c r="G15" s="216"/>
      <c r="H15" s="33"/>
      <c r="I15" s="17"/>
      <c r="J15" s="17"/>
      <c r="K15" s="17"/>
      <c r="L15" s="17"/>
      <c r="M15" s="17"/>
      <c r="N15" s="33"/>
      <c r="O15" s="33"/>
      <c r="P15" s="33"/>
      <c r="Q15" s="33"/>
      <c r="R15" s="17"/>
      <c r="S15" s="17"/>
      <c r="T15" s="33"/>
      <c r="U15" s="17"/>
      <c r="V15" s="17"/>
      <c r="W15" s="17"/>
      <c r="X15" s="33"/>
      <c r="Y15" s="33"/>
      <c r="Z15" s="33"/>
      <c r="AA15" s="33"/>
      <c r="AB15" s="33"/>
      <c r="AC15" s="33"/>
      <c r="AD15" s="33"/>
      <c r="AE15" s="33"/>
      <c r="AF15" s="33"/>
      <c r="AG15" s="33"/>
      <c r="AH15" s="33"/>
      <c r="AI15" s="33"/>
      <c r="AJ15" s="17"/>
      <c r="AK15" s="17"/>
      <c r="AL15" s="17"/>
      <c r="AM15" s="17"/>
      <c r="AN15" s="17"/>
      <c r="AO15" s="17"/>
      <c r="AP15" s="17"/>
      <c r="AQ15" s="17"/>
      <c r="AR15" s="17"/>
      <c r="AS15" s="17">
        <f t="shared" si="1"/>
        <v>0</v>
      </c>
      <c r="AT15" s="17" t="str">
        <f t="shared" si="2"/>
        <v/>
      </c>
      <c r="AU15" s="249"/>
      <c r="AV15" s="24" t="s">
        <v>746</v>
      </c>
      <c r="AW15" s="253"/>
    </row>
    <row r="16" s="199" customFormat="1" ht="12.75" spans="1:49">
      <c r="A16" s="14" t="str">
        <f t="shared" si="0"/>
        <v/>
      </c>
      <c r="B16" s="214"/>
      <c r="C16" s="215"/>
      <c r="D16" s="215"/>
      <c r="E16" s="215"/>
      <c r="F16" s="17"/>
      <c r="G16" s="216"/>
      <c r="H16" s="33"/>
      <c r="I16" s="17"/>
      <c r="J16" s="17"/>
      <c r="K16" s="17"/>
      <c r="L16" s="17"/>
      <c r="M16" s="17"/>
      <c r="N16" s="33"/>
      <c r="O16" s="33"/>
      <c r="P16" s="33"/>
      <c r="Q16" s="33"/>
      <c r="R16" s="17"/>
      <c r="S16" s="17"/>
      <c r="T16" s="33"/>
      <c r="U16" s="17"/>
      <c r="V16" s="17"/>
      <c r="W16" s="17"/>
      <c r="X16" s="33"/>
      <c r="Y16" s="33"/>
      <c r="Z16" s="33"/>
      <c r="AA16" s="33"/>
      <c r="AB16" s="33"/>
      <c r="AC16" s="33"/>
      <c r="AD16" s="33"/>
      <c r="AE16" s="33"/>
      <c r="AF16" s="33"/>
      <c r="AG16" s="33"/>
      <c r="AH16" s="33"/>
      <c r="AI16" s="33"/>
      <c r="AJ16" s="17"/>
      <c r="AK16" s="17"/>
      <c r="AL16" s="17"/>
      <c r="AM16" s="17"/>
      <c r="AN16" s="17"/>
      <c r="AO16" s="17"/>
      <c r="AP16" s="17"/>
      <c r="AQ16" s="17"/>
      <c r="AR16" s="17"/>
      <c r="AS16" s="17">
        <f t="shared" si="1"/>
        <v>0</v>
      </c>
      <c r="AT16" s="17" t="str">
        <f t="shared" si="2"/>
        <v/>
      </c>
      <c r="AU16" s="249"/>
      <c r="AV16" s="24" t="s">
        <v>747</v>
      </c>
      <c r="AW16" s="253"/>
    </row>
    <row r="17" s="199" customFormat="1" ht="12.75" spans="1:49">
      <c r="A17" s="14" t="str">
        <f t="shared" si="0"/>
        <v/>
      </c>
      <c r="B17" s="214"/>
      <c r="C17" s="215"/>
      <c r="D17" s="215"/>
      <c r="E17" s="215"/>
      <c r="F17" s="17"/>
      <c r="G17" s="216"/>
      <c r="H17" s="33"/>
      <c r="I17" s="17"/>
      <c r="J17" s="17"/>
      <c r="K17" s="17"/>
      <c r="L17" s="17"/>
      <c r="M17" s="17"/>
      <c r="N17" s="33"/>
      <c r="O17" s="33"/>
      <c r="P17" s="33"/>
      <c r="Q17" s="33"/>
      <c r="R17" s="17"/>
      <c r="S17" s="17"/>
      <c r="T17" s="33"/>
      <c r="U17" s="17"/>
      <c r="V17" s="17"/>
      <c r="W17" s="17"/>
      <c r="X17" s="33"/>
      <c r="Y17" s="33"/>
      <c r="Z17" s="33"/>
      <c r="AA17" s="33"/>
      <c r="AB17" s="33"/>
      <c r="AC17" s="33"/>
      <c r="AD17" s="33"/>
      <c r="AE17" s="33"/>
      <c r="AF17" s="33"/>
      <c r="AG17" s="33"/>
      <c r="AH17" s="33"/>
      <c r="AI17" s="33"/>
      <c r="AJ17" s="17"/>
      <c r="AK17" s="17"/>
      <c r="AL17" s="17"/>
      <c r="AM17" s="17"/>
      <c r="AN17" s="17"/>
      <c r="AO17" s="17"/>
      <c r="AP17" s="17"/>
      <c r="AQ17" s="17"/>
      <c r="AR17" s="17"/>
      <c r="AS17" s="17">
        <f t="shared" si="1"/>
        <v>0</v>
      </c>
      <c r="AT17" s="17" t="str">
        <f t="shared" si="2"/>
        <v/>
      </c>
      <c r="AU17" s="249"/>
      <c r="AV17" s="24" t="s">
        <v>748</v>
      </c>
      <c r="AW17" s="253"/>
    </row>
    <row r="18" s="199" customFormat="1" ht="12.75" spans="1:49">
      <c r="A18" s="14" t="str">
        <f t="shared" si="0"/>
        <v/>
      </c>
      <c r="B18" s="214"/>
      <c r="C18" s="215"/>
      <c r="D18" s="215"/>
      <c r="E18" s="215"/>
      <c r="F18" s="17"/>
      <c r="G18" s="216"/>
      <c r="H18" s="33"/>
      <c r="I18" s="17"/>
      <c r="J18" s="17"/>
      <c r="K18" s="17"/>
      <c r="L18" s="17"/>
      <c r="M18" s="17"/>
      <c r="N18" s="33"/>
      <c r="O18" s="33"/>
      <c r="P18" s="33"/>
      <c r="Q18" s="33"/>
      <c r="R18" s="17"/>
      <c r="S18" s="17"/>
      <c r="T18" s="33"/>
      <c r="U18" s="17"/>
      <c r="V18" s="17"/>
      <c r="W18" s="17"/>
      <c r="X18" s="33"/>
      <c r="Y18" s="33"/>
      <c r="Z18" s="33"/>
      <c r="AA18" s="33"/>
      <c r="AB18" s="33"/>
      <c r="AC18" s="33"/>
      <c r="AD18" s="33"/>
      <c r="AE18" s="33"/>
      <c r="AF18" s="33"/>
      <c r="AG18" s="33"/>
      <c r="AH18" s="33"/>
      <c r="AI18" s="33"/>
      <c r="AJ18" s="17"/>
      <c r="AK18" s="17"/>
      <c r="AL18" s="17"/>
      <c r="AM18" s="17"/>
      <c r="AN18" s="17"/>
      <c r="AO18" s="17"/>
      <c r="AP18" s="17"/>
      <c r="AQ18" s="17"/>
      <c r="AR18" s="17"/>
      <c r="AS18" s="17">
        <f t="shared" si="1"/>
        <v>0</v>
      </c>
      <c r="AT18" s="17" t="str">
        <f t="shared" si="2"/>
        <v/>
      </c>
      <c r="AU18" s="249"/>
      <c r="AV18" s="24" t="s">
        <v>749</v>
      </c>
      <c r="AW18" s="253"/>
    </row>
    <row r="19" s="199" customFormat="1" ht="12.75" spans="1:49">
      <c r="A19" s="14" t="str">
        <f t="shared" si="0"/>
        <v/>
      </c>
      <c r="B19" s="214"/>
      <c r="C19" s="215"/>
      <c r="D19" s="215"/>
      <c r="E19" s="215"/>
      <c r="F19" s="17"/>
      <c r="G19" s="216"/>
      <c r="H19" s="33"/>
      <c r="I19" s="17"/>
      <c r="J19" s="17"/>
      <c r="K19" s="17"/>
      <c r="L19" s="17"/>
      <c r="M19" s="17"/>
      <c r="N19" s="33"/>
      <c r="O19" s="33"/>
      <c r="P19" s="33"/>
      <c r="Q19" s="33"/>
      <c r="R19" s="17"/>
      <c r="S19" s="17"/>
      <c r="T19" s="33"/>
      <c r="U19" s="17"/>
      <c r="V19" s="17"/>
      <c r="W19" s="17"/>
      <c r="X19" s="33"/>
      <c r="Y19" s="33"/>
      <c r="Z19" s="33"/>
      <c r="AA19" s="33"/>
      <c r="AB19" s="33"/>
      <c r="AC19" s="33"/>
      <c r="AD19" s="33"/>
      <c r="AE19" s="33"/>
      <c r="AF19" s="33"/>
      <c r="AG19" s="33"/>
      <c r="AH19" s="33"/>
      <c r="AI19" s="33"/>
      <c r="AJ19" s="17"/>
      <c r="AK19" s="17"/>
      <c r="AL19" s="17"/>
      <c r="AM19" s="17"/>
      <c r="AN19" s="17"/>
      <c r="AO19" s="17"/>
      <c r="AP19" s="17"/>
      <c r="AQ19" s="17"/>
      <c r="AR19" s="17"/>
      <c r="AS19" s="17">
        <f t="shared" si="1"/>
        <v>0</v>
      </c>
      <c r="AT19" s="17" t="str">
        <f t="shared" si="2"/>
        <v/>
      </c>
      <c r="AU19" s="249"/>
      <c r="AV19" s="24" t="s">
        <v>750</v>
      </c>
      <c r="AW19" s="253"/>
    </row>
    <row r="20" s="199" customFormat="1" ht="12.75" spans="1:49">
      <c r="A20" s="14" t="str">
        <f t="shared" si="0"/>
        <v/>
      </c>
      <c r="B20" s="214"/>
      <c r="C20" s="215"/>
      <c r="D20" s="215"/>
      <c r="E20" s="215"/>
      <c r="F20" s="17"/>
      <c r="G20" s="216"/>
      <c r="H20" s="33"/>
      <c r="I20" s="17"/>
      <c r="J20" s="17"/>
      <c r="K20" s="17"/>
      <c r="L20" s="17"/>
      <c r="M20" s="17"/>
      <c r="N20" s="33"/>
      <c r="O20" s="33"/>
      <c r="P20" s="33"/>
      <c r="Q20" s="33"/>
      <c r="R20" s="17"/>
      <c r="S20" s="17"/>
      <c r="T20" s="33"/>
      <c r="U20" s="17"/>
      <c r="V20" s="17"/>
      <c r="W20" s="17"/>
      <c r="X20" s="33"/>
      <c r="Y20" s="33"/>
      <c r="Z20" s="33"/>
      <c r="AA20" s="33"/>
      <c r="AB20" s="33"/>
      <c r="AC20" s="33"/>
      <c r="AD20" s="33"/>
      <c r="AE20" s="33"/>
      <c r="AF20" s="33"/>
      <c r="AG20" s="33"/>
      <c r="AH20" s="33"/>
      <c r="AI20" s="33"/>
      <c r="AJ20" s="17"/>
      <c r="AK20" s="17"/>
      <c r="AL20" s="17"/>
      <c r="AM20" s="17"/>
      <c r="AN20" s="17"/>
      <c r="AO20" s="17"/>
      <c r="AP20" s="17"/>
      <c r="AQ20" s="17"/>
      <c r="AR20" s="17"/>
      <c r="AS20" s="17">
        <f t="shared" si="1"/>
        <v>0</v>
      </c>
      <c r="AT20" s="17" t="str">
        <f t="shared" si="2"/>
        <v/>
      </c>
      <c r="AU20" s="249"/>
      <c r="AV20" s="24" t="s">
        <v>751</v>
      </c>
      <c r="AW20" s="253"/>
    </row>
    <row r="21" s="199" customFormat="1" ht="12.75" spans="1:49">
      <c r="A21" s="14" t="str">
        <f t="shared" si="0"/>
        <v/>
      </c>
      <c r="B21" s="214"/>
      <c r="C21" s="215"/>
      <c r="D21" s="215"/>
      <c r="E21" s="215"/>
      <c r="F21" s="17"/>
      <c r="G21" s="216"/>
      <c r="H21" s="33"/>
      <c r="I21" s="17"/>
      <c r="J21" s="17"/>
      <c r="K21" s="17"/>
      <c r="L21" s="17"/>
      <c r="M21" s="17"/>
      <c r="N21" s="33"/>
      <c r="O21" s="33"/>
      <c r="P21" s="33"/>
      <c r="Q21" s="33"/>
      <c r="R21" s="17"/>
      <c r="S21" s="17"/>
      <c r="T21" s="33"/>
      <c r="U21" s="17"/>
      <c r="V21" s="17"/>
      <c r="W21" s="17"/>
      <c r="X21" s="33"/>
      <c r="Y21" s="33"/>
      <c r="Z21" s="33"/>
      <c r="AA21" s="33"/>
      <c r="AB21" s="33"/>
      <c r="AC21" s="33"/>
      <c r="AD21" s="33"/>
      <c r="AE21" s="33"/>
      <c r="AF21" s="33"/>
      <c r="AG21" s="33"/>
      <c r="AH21" s="33"/>
      <c r="AI21" s="33"/>
      <c r="AJ21" s="17"/>
      <c r="AK21" s="17"/>
      <c r="AL21" s="17"/>
      <c r="AM21" s="17"/>
      <c r="AN21" s="17"/>
      <c r="AO21" s="17"/>
      <c r="AP21" s="17"/>
      <c r="AQ21" s="17"/>
      <c r="AR21" s="17"/>
      <c r="AS21" s="17">
        <f t="shared" si="1"/>
        <v>0</v>
      </c>
      <c r="AT21" s="17" t="str">
        <f t="shared" si="2"/>
        <v/>
      </c>
      <c r="AU21" s="249"/>
      <c r="AV21" s="24" t="s">
        <v>752</v>
      </c>
      <c r="AW21" s="253"/>
    </row>
    <row r="22" s="199" customFormat="1" ht="12.75" spans="1:49">
      <c r="A22" s="14" t="str">
        <f t="shared" si="0"/>
        <v/>
      </c>
      <c r="B22" s="214"/>
      <c r="C22" s="215"/>
      <c r="D22" s="215"/>
      <c r="E22" s="215"/>
      <c r="F22" s="17"/>
      <c r="G22" s="216"/>
      <c r="H22" s="33"/>
      <c r="I22" s="17"/>
      <c r="J22" s="17"/>
      <c r="K22" s="17"/>
      <c r="L22" s="17"/>
      <c r="M22" s="17"/>
      <c r="N22" s="33"/>
      <c r="O22" s="33"/>
      <c r="P22" s="33"/>
      <c r="Q22" s="33"/>
      <c r="R22" s="17"/>
      <c r="S22" s="17"/>
      <c r="T22" s="33"/>
      <c r="U22" s="17"/>
      <c r="V22" s="17"/>
      <c r="W22" s="17"/>
      <c r="X22" s="33"/>
      <c r="Y22" s="33"/>
      <c r="Z22" s="33"/>
      <c r="AA22" s="33"/>
      <c r="AB22" s="33"/>
      <c r="AC22" s="33"/>
      <c r="AD22" s="33"/>
      <c r="AE22" s="33"/>
      <c r="AF22" s="33"/>
      <c r="AG22" s="33"/>
      <c r="AH22" s="33"/>
      <c r="AI22" s="33"/>
      <c r="AJ22" s="17"/>
      <c r="AK22" s="17"/>
      <c r="AL22" s="17"/>
      <c r="AM22" s="17"/>
      <c r="AN22" s="17"/>
      <c r="AO22" s="17"/>
      <c r="AP22" s="17"/>
      <c r="AQ22" s="17"/>
      <c r="AR22" s="17"/>
      <c r="AS22" s="17">
        <f t="shared" si="1"/>
        <v>0</v>
      </c>
      <c r="AT22" s="17" t="str">
        <f t="shared" si="2"/>
        <v/>
      </c>
      <c r="AU22" s="249"/>
      <c r="AV22" s="24" t="s">
        <v>753</v>
      </c>
      <c r="AW22" s="253"/>
    </row>
    <row r="23" s="199" customFormat="1" ht="12.75" spans="1:49">
      <c r="A23" s="14" t="str">
        <f t="shared" si="0"/>
        <v/>
      </c>
      <c r="B23" s="214"/>
      <c r="C23" s="215"/>
      <c r="D23" s="215"/>
      <c r="E23" s="215"/>
      <c r="F23" s="17"/>
      <c r="G23" s="216"/>
      <c r="H23" s="33"/>
      <c r="I23" s="17"/>
      <c r="J23" s="17"/>
      <c r="K23" s="17"/>
      <c r="L23" s="17"/>
      <c r="M23" s="17"/>
      <c r="N23" s="33"/>
      <c r="O23" s="33"/>
      <c r="P23" s="33"/>
      <c r="Q23" s="33"/>
      <c r="R23" s="17"/>
      <c r="S23" s="17"/>
      <c r="T23" s="33"/>
      <c r="U23" s="17"/>
      <c r="V23" s="17"/>
      <c r="W23" s="17"/>
      <c r="X23" s="33"/>
      <c r="Y23" s="33"/>
      <c r="Z23" s="33"/>
      <c r="AA23" s="33"/>
      <c r="AB23" s="33"/>
      <c r="AC23" s="33"/>
      <c r="AD23" s="33"/>
      <c r="AE23" s="33"/>
      <c r="AF23" s="33"/>
      <c r="AG23" s="33"/>
      <c r="AH23" s="33"/>
      <c r="AI23" s="33"/>
      <c r="AJ23" s="17"/>
      <c r="AK23" s="17"/>
      <c r="AL23" s="17"/>
      <c r="AM23" s="17"/>
      <c r="AN23" s="17"/>
      <c r="AO23" s="17"/>
      <c r="AP23" s="17"/>
      <c r="AQ23" s="17"/>
      <c r="AR23" s="17"/>
      <c r="AS23" s="17">
        <f t="shared" si="1"/>
        <v>0</v>
      </c>
      <c r="AT23" s="17" t="str">
        <f t="shared" si="2"/>
        <v/>
      </c>
      <c r="AU23" s="249"/>
      <c r="AV23" s="24" t="s">
        <v>754</v>
      </c>
      <c r="AW23" s="253"/>
    </row>
    <row r="24" s="199" customFormat="1" ht="12.75" spans="1:49">
      <c r="A24" s="14" t="str">
        <f t="shared" si="0"/>
        <v/>
      </c>
      <c r="B24" s="217"/>
      <c r="C24" s="218"/>
      <c r="D24" s="218"/>
      <c r="E24" s="218"/>
      <c r="F24" s="17"/>
      <c r="G24" s="219"/>
      <c r="H24" s="33"/>
      <c r="I24" s="17"/>
      <c r="J24" s="17"/>
      <c r="K24" s="17"/>
      <c r="L24" s="17"/>
      <c r="M24" s="17"/>
      <c r="N24" s="33"/>
      <c r="O24" s="33"/>
      <c r="P24" s="33"/>
      <c r="Q24" s="33"/>
      <c r="R24" s="17"/>
      <c r="S24" s="17"/>
      <c r="T24" s="33"/>
      <c r="U24" s="17"/>
      <c r="V24" s="17"/>
      <c r="W24" s="17"/>
      <c r="X24" s="33"/>
      <c r="Y24" s="33"/>
      <c r="Z24" s="33"/>
      <c r="AA24" s="33"/>
      <c r="AB24" s="33"/>
      <c r="AC24" s="33"/>
      <c r="AD24" s="33"/>
      <c r="AE24" s="33"/>
      <c r="AF24" s="33"/>
      <c r="AG24" s="33"/>
      <c r="AH24" s="33"/>
      <c r="AI24" s="33"/>
      <c r="AJ24" s="17"/>
      <c r="AK24" s="17"/>
      <c r="AL24" s="17"/>
      <c r="AM24" s="17"/>
      <c r="AN24" s="17"/>
      <c r="AO24" s="17"/>
      <c r="AP24" s="17"/>
      <c r="AQ24" s="17"/>
      <c r="AR24" s="17"/>
      <c r="AS24" s="17">
        <f t="shared" si="1"/>
        <v>0</v>
      </c>
      <c r="AT24" s="17" t="str">
        <f t="shared" si="2"/>
        <v/>
      </c>
      <c r="AU24" s="249"/>
      <c r="AV24" s="24" t="s">
        <v>755</v>
      </c>
      <c r="AW24" s="253"/>
    </row>
    <row r="25" s="199" customFormat="1" ht="12.75" spans="1:49">
      <c r="A25" s="14" t="str">
        <f t="shared" si="0"/>
        <v/>
      </c>
      <c r="B25" s="217"/>
      <c r="C25" s="218"/>
      <c r="D25" s="218"/>
      <c r="E25" s="218"/>
      <c r="F25" s="17"/>
      <c r="G25" s="219"/>
      <c r="H25" s="33"/>
      <c r="I25" s="17"/>
      <c r="J25" s="17"/>
      <c r="K25" s="17"/>
      <c r="L25" s="17"/>
      <c r="M25" s="17"/>
      <c r="N25" s="33"/>
      <c r="O25" s="33"/>
      <c r="P25" s="33"/>
      <c r="Q25" s="33"/>
      <c r="R25" s="17"/>
      <c r="S25" s="17"/>
      <c r="T25" s="33"/>
      <c r="U25" s="17"/>
      <c r="V25" s="17"/>
      <c r="W25" s="17"/>
      <c r="X25" s="33"/>
      <c r="Y25" s="33"/>
      <c r="Z25" s="33"/>
      <c r="AA25" s="33"/>
      <c r="AB25" s="33"/>
      <c r="AC25" s="33"/>
      <c r="AD25" s="33"/>
      <c r="AE25" s="33"/>
      <c r="AF25" s="33"/>
      <c r="AG25" s="33"/>
      <c r="AH25" s="33"/>
      <c r="AI25" s="33"/>
      <c r="AJ25" s="17"/>
      <c r="AK25" s="17"/>
      <c r="AL25" s="17"/>
      <c r="AM25" s="17"/>
      <c r="AN25" s="17"/>
      <c r="AO25" s="17"/>
      <c r="AP25" s="17"/>
      <c r="AQ25" s="17"/>
      <c r="AR25" s="17"/>
      <c r="AS25" s="17">
        <f t="shared" si="1"/>
        <v>0</v>
      </c>
      <c r="AT25" s="17" t="str">
        <f t="shared" si="2"/>
        <v/>
      </c>
      <c r="AU25" s="249"/>
      <c r="AV25" s="24" t="s">
        <v>756</v>
      </c>
      <c r="AW25" s="253"/>
    </row>
    <row r="26" s="199" customFormat="1" ht="12.75" spans="1:49">
      <c r="A26" s="14" t="str">
        <f t="shared" si="0"/>
        <v/>
      </c>
      <c r="B26" s="217"/>
      <c r="C26" s="218"/>
      <c r="D26" s="218"/>
      <c r="E26" s="218"/>
      <c r="F26" s="17"/>
      <c r="G26" s="219"/>
      <c r="H26" s="33"/>
      <c r="I26" s="17"/>
      <c r="J26" s="17"/>
      <c r="K26" s="17"/>
      <c r="L26" s="17"/>
      <c r="M26" s="17"/>
      <c r="N26" s="33"/>
      <c r="O26" s="33"/>
      <c r="P26" s="33"/>
      <c r="Q26" s="33"/>
      <c r="R26" s="17"/>
      <c r="S26" s="17"/>
      <c r="T26" s="33"/>
      <c r="U26" s="17"/>
      <c r="V26" s="17"/>
      <c r="W26" s="17"/>
      <c r="X26" s="33"/>
      <c r="Y26" s="33"/>
      <c r="Z26" s="33"/>
      <c r="AA26" s="33"/>
      <c r="AB26" s="33"/>
      <c r="AC26" s="33"/>
      <c r="AD26" s="33"/>
      <c r="AE26" s="33"/>
      <c r="AF26" s="33"/>
      <c r="AG26" s="33"/>
      <c r="AH26" s="33"/>
      <c r="AI26" s="33"/>
      <c r="AJ26" s="17"/>
      <c r="AK26" s="17"/>
      <c r="AL26" s="17"/>
      <c r="AM26" s="17"/>
      <c r="AN26" s="17"/>
      <c r="AO26" s="17"/>
      <c r="AP26" s="17"/>
      <c r="AQ26" s="17"/>
      <c r="AR26" s="17"/>
      <c r="AS26" s="17">
        <f t="shared" si="1"/>
        <v>0</v>
      </c>
      <c r="AT26" s="17" t="str">
        <f t="shared" si="2"/>
        <v/>
      </c>
      <c r="AU26" s="249"/>
      <c r="AV26" s="24" t="s">
        <v>757</v>
      </c>
      <c r="AW26" s="253"/>
    </row>
    <row r="27" s="199" customFormat="1" ht="12.75" spans="1:49">
      <c r="A27" s="14" t="str">
        <f t="shared" si="0"/>
        <v/>
      </c>
      <c r="B27" s="217"/>
      <c r="C27" s="218"/>
      <c r="D27" s="218"/>
      <c r="E27" s="218"/>
      <c r="F27" s="17"/>
      <c r="G27" s="219"/>
      <c r="H27" s="33"/>
      <c r="I27" s="17"/>
      <c r="J27" s="17"/>
      <c r="K27" s="17"/>
      <c r="L27" s="17"/>
      <c r="M27" s="17"/>
      <c r="N27" s="33"/>
      <c r="O27" s="33"/>
      <c r="P27" s="33"/>
      <c r="Q27" s="33"/>
      <c r="R27" s="17"/>
      <c r="S27" s="17"/>
      <c r="T27" s="33"/>
      <c r="U27" s="17"/>
      <c r="V27" s="17"/>
      <c r="W27" s="17"/>
      <c r="X27" s="33"/>
      <c r="Y27" s="33"/>
      <c r="Z27" s="33"/>
      <c r="AA27" s="33"/>
      <c r="AB27" s="33"/>
      <c r="AC27" s="33"/>
      <c r="AD27" s="33"/>
      <c r="AE27" s="33"/>
      <c r="AF27" s="33"/>
      <c r="AG27" s="33"/>
      <c r="AH27" s="33"/>
      <c r="AI27" s="33"/>
      <c r="AJ27" s="17"/>
      <c r="AK27" s="17"/>
      <c r="AL27" s="17"/>
      <c r="AM27" s="17"/>
      <c r="AN27" s="17"/>
      <c r="AO27" s="17"/>
      <c r="AP27" s="17"/>
      <c r="AQ27" s="17"/>
      <c r="AR27" s="17"/>
      <c r="AS27" s="17">
        <f t="shared" si="1"/>
        <v>0</v>
      </c>
      <c r="AT27" s="17" t="str">
        <f t="shared" si="2"/>
        <v/>
      </c>
      <c r="AU27" s="249"/>
      <c r="AV27" s="24" t="s">
        <v>758</v>
      </c>
      <c r="AW27" s="253" t="str">
        <f t="array" ref="AW27:AW32">""</f>
        <v/>
      </c>
    </row>
    <row r="28" s="200" customFormat="1" ht="12.75" customHeight="1" spans="1:49">
      <c r="A28" s="56" t="s">
        <v>1517</v>
      </c>
      <c r="B28" s="56"/>
      <c r="C28" s="15"/>
      <c r="D28" s="220"/>
      <c r="E28" s="220"/>
      <c r="F28" s="17"/>
      <c r="G28" s="221"/>
      <c r="H28" s="33"/>
      <c r="I28" s="17"/>
      <c r="J28" s="17"/>
      <c r="K28" s="17"/>
      <c r="L28" s="17"/>
      <c r="M28" s="17"/>
      <c r="N28" s="33"/>
      <c r="O28" s="33"/>
      <c r="P28" s="33"/>
      <c r="Q28" s="33"/>
      <c r="R28" s="17"/>
      <c r="S28" s="17"/>
      <c r="T28" s="33"/>
      <c r="U28" s="17"/>
      <c r="V28" s="17"/>
      <c r="W28" s="17"/>
      <c r="X28" s="33"/>
      <c r="Y28" s="33"/>
      <c r="Z28" s="33"/>
      <c r="AA28" s="33"/>
      <c r="AB28" s="33"/>
      <c r="AC28" s="33"/>
      <c r="AD28" s="33"/>
      <c r="AE28" s="33"/>
      <c r="AF28" s="33"/>
      <c r="AG28" s="33"/>
      <c r="AH28" s="33"/>
      <c r="AI28" s="33"/>
      <c r="AJ28" s="17"/>
      <c r="AK28" s="17"/>
      <c r="AL28" s="17">
        <f t="shared" ref="AL28:AN28" si="3">SUM(AL8:AL27)</f>
        <v>0</v>
      </c>
      <c r="AM28" s="17">
        <f t="shared" si="3"/>
        <v>0</v>
      </c>
      <c r="AN28" s="17">
        <f t="shared" si="3"/>
        <v>0</v>
      </c>
      <c r="AO28" s="17">
        <f t="shared" ref="AO28:AS28" si="4">SUM(AO8:AO27)</f>
        <v>0</v>
      </c>
      <c r="AP28" s="17">
        <f t="shared" si="4"/>
        <v>0</v>
      </c>
      <c r="AQ28" s="17">
        <f t="shared" si="4"/>
        <v>0</v>
      </c>
      <c r="AR28" s="17"/>
      <c r="AS28" s="17">
        <f t="shared" si="4"/>
        <v>0</v>
      </c>
      <c r="AT28" s="17" t="str">
        <f t="shared" si="2"/>
        <v/>
      </c>
      <c r="AU28" s="220"/>
      <c r="AV28" s="250"/>
      <c r="AW28" s="250" t="str">
        <v/>
      </c>
    </row>
    <row r="29" s="200" customFormat="1" ht="12.75" customHeight="1" spans="1:49">
      <c r="A29" s="56" t="s">
        <v>1518</v>
      </c>
      <c r="B29" s="56"/>
      <c r="C29" s="15"/>
      <c r="D29" s="220"/>
      <c r="E29" s="220"/>
      <c r="F29" s="17"/>
      <c r="G29" s="221"/>
      <c r="H29" s="33"/>
      <c r="I29" s="17"/>
      <c r="J29" s="17"/>
      <c r="K29" s="17"/>
      <c r="L29" s="17"/>
      <c r="M29" s="17"/>
      <c r="N29" s="33"/>
      <c r="O29" s="33"/>
      <c r="P29" s="33"/>
      <c r="Q29" s="33"/>
      <c r="R29" s="17"/>
      <c r="S29" s="17"/>
      <c r="T29" s="33"/>
      <c r="U29" s="17"/>
      <c r="V29" s="17"/>
      <c r="W29" s="17"/>
      <c r="X29" s="33"/>
      <c r="Y29" s="33"/>
      <c r="Z29" s="33"/>
      <c r="AA29" s="33"/>
      <c r="AB29" s="33"/>
      <c r="AC29" s="33"/>
      <c r="AD29" s="33"/>
      <c r="AE29" s="33"/>
      <c r="AF29" s="33"/>
      <c r="AG29" s="33"/>
      <c r="AH29" s="33"/>
      <c r="AI29" s="33"/>
      <c r="AJ29" s="17"/>
      <c r="AK29" s="17"/>
      <c r="AL29" s="17"/>
      <c r="AM29" s="17">
        <f>AP28</f>
        <v>0</v>
      </c>
      <c r="AN29" s="17"/>
      <c r="AO29" s="17">
        <f>AP28</f>
        <v>0</v>
      </c>
      <c r="AP29" s="17"/>
      <c r="AQ29" s="17"/>
      <c r="AR29" s="17"/>
      <c r="AS29" s="17"/>
      <c r="AT29" s="17" t="str">
        <f t="shared" si="2"/>
        <v/>
      </c>
      <c r="AU29" s="220"/>
      <c r="AV29" s="250"/>
      <c r="AW29" s="250" t="str">
        <v/>
      </c>
    </row>
    <row r="30" s="200" customFormat="1" ht="12.75" spans="1:49">
      <c r="A30" s="20" t="s">
        <v>1519</v>
      </c>
      <c r="B30" s="20"/>
      <c r="C30" s="20"/>
      <c r="D30" s="220"/>
      <c r="E30" s="220"/>
      <c r="F30" s="17"/>
      <c r="G30" s="221"/>
      <c r="H30" s="33"/>
      <c r="I30" s="17"/>
      <c r="J30" s="17"/>
      <c r="K30" s="17"/>
      <c r="L30" s="17"/>
      <c r="M30" s="17"/>
      <c r="N30" s="33"/>
      <c r="O30" s="33"/>
      <c r="P30" s="33"/>
      <c r="Q30" s="33"/>
      <c r="R30" s="17"/>
      <c r="S30" s="17"/>
      <c r="T30" s="33"/>
      <c r="U30" s="17"/>
      <c r="V30" s="17"/>
      <c r="W30" s="17"/>
      <c r="X30" s="33"/>
      <c r="Y30" s="33"/>
      <c r="Z30" s="33"/>
      <c r="AA30" s="33"/>
      <c r="AB30" s="33"/>
      <c r="AC30" s="33"/>
      <c r="AD30" s="33"/>
      <c r="AE30" s="33"/>
      <c r="AF30" s="33"/>
      <c r="AG30" s="33"/>
      <c r="AH30" s="33"/>
      <c r="AI30" s="33"/>
      <c r="AJ30" s="17"/>
      <c r="AK30" s="17"/>
      <c r="AL30" s="17">
        <f t="shared" ref="AL30:AO30" si="5">AL28-AL29</f>
        <v>0</v>
      </c>
      <c r="AM30" s="17">
        <f t="shared" si="5"/>
        <v>0</v>
      </c>
      <c r="AN30" s="17">
        <f t="shared" si="5"/>
        <v>0</v>
      </c>
      <c r="AO30" s="17">
        <f t="shared" si="5"/>
        <v>0</v>
      </c>
      <c r="AP30" s="17"/>
      <c r="AQ30" s="17">
        <f>AQ28-AQ29</f>
        <v>0</v>
      </c>
      <c r="AR30" s="17"/>
      <c r="AS30" s="17">
        <f>AS28-AS29</f>
        <v>0</v>
      </c>
      <c r="AT30" s="17" t="str">
        <f t="shared" si="2"/>
        <v/>
      </c>
      <c r="AU30" s="220"/>
      <c r="AV30" s="250"/>
      <c r="AW30" s="250" t="str">
        <v/>
      </c>
    </row>
    <row r="31" ht="15.75" customHeight="1" spans="1:49">
      <c r="A31" s="222" t="str">
        <f>基本信息输入表!$K$6&amp;"填表人："&amp;基本信息输入表!$M$66</f>
        <v>被评估单位填表人：</v>
      </c>
      <c r="B31" s="222"/>
      <c r="AQ31" s="222" t="str">
        <f>"评估人员："&amp;基本信息输入表!$Q$66</f>
        <v>评估人员：</v>
      </c>
      <c r="AW31" s="204" t="str">
        <v/>
      </c>
    </row>
    <row r="32" s="201" customFormat="1" spans="1:49">
      <c r="A32" s="223" t="str">
        <f>"填表日期："&amp;YEAR(基本信息输入表!$O$66)&amp;"年"&amp;MONTH(基本信息输入表!$O$66)&amp;"月"&amp;DAY(基本信息输入表!$O$66)&amp;"日"</f>
        <v>填表日期：1900年1月0日</v>
      </c>
      <c r="B32" s="223"/>
      <c r="AS32" s="251"/>
      <c r="AV32" s="252"/>
      <c r="AW32" s="252" t="str">
        <v/>
      </c>
    </row>
  </sheetData>
  <mergeCells count="37">
    <mergeCell ref="U6:W6"/>
    <mergeCell ref="X6:AA6"/>
    <mergeCell ref="AB6:AC6"/>
    <mergeCell ref="AD6:AF6"/>
    <mergeCell ref="AJ6:AK6"/>
    <mergeCell ref="AL6:AM6"/>
    <mergeCell ref="AN6:AO6"/>
    <mergeCell ref="AQ6:AS6"/>
    <mergeCell ref="A28:C28"/>
    <mergeCell ref="A29:C29"/>
    <mergeCell ref="A30:C30"/>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AG6:AG7"/>
    <mergeCell ref="AH6:AH7"/>
    <mergeCell ref="AI6:AI7"/>
    <mergeCell ref="AP6:AP7"/>
    <mergeCell ref="AT6:AT7"/>
    <mergeCell ref="AU6:AU7"/>
  </mergeCells>
  <hyperlinks>
    <hyperlink ref="A2" location="'固定资产汇总表'!A1" display="固定资产--船舶清查评估明细表"/>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8" fitToHeight="0" orientation="landscape"/>
  <headerFooter scaleWithDoc="0">
    <oddFooter>&amp;C&amp;"宋体,常规"&amp;10第&amp;"Arial Narrow,常规"&amp;P&amp;"宋体,常规"页，共&amp;"Arial Narrow,常规"&amp;N&amp;"宋体,常规"页</odd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建工程汇总">
    <pageSetUpPr fitToPage="1"/>
  </sheetPr>
  <dimension ref="A1:G37"/>
  <sheetViews>
    <sheetView showGridLines="0" workbookViewId="0">
      <selection activeCell="I31" sqref="I31"/>
    </sheetView>
  </sheetViews>
  <sheetFormatPr defaultColWidth="9" defaultRowHeight="15.75" customHeight="1" outlineLevelCol="6"/>
  <cols>
    <col min="1" max="1" width="5.7" style="3" customWidth="1"/>
    <col min="2" max="2" width="28" style="3" customWidth="1"/>
    <col min="3" max="3" width="28" style="3" customWidth="1" outlineLevel="1"/>
    <col min="4" max="6" width="18.7" style="3" customWidth="1"/>
    <col min="7" max="7" width="13.2" style="3" customWidth="1"/>
    <col min="8" max="16384" width="9" style="3"/>
  </cols>
  <sheetData>
    <row r="1" customHeight="1" spans="1:1">
      <c r="A1" s="6" t="s">
        <v>333</v>
      </c>
    </row>
    <row r="2" s="1" customFormat="1" ht="30" customHeight="1" spans="1:7">
      <c r="A2" s="7" t="s">
        <v>1520</v>
      </c>
      <c r="B2" s="7"/>
      <c r="C2" s="7"/>
      <c r="D2" s="7"/>
      <c r="E2" s="7"/>
      <c r="F2" s="7"/>
      <c r="G2" s="7"/>
    </row>
    <row r="3" customHeight="1" spans="1:7">
      <c r="A3" s="2" t="str">
        <f>"评估基准日："&amp;TEXT(基本信息输入表!M7,"yyyy年mm月dd日")</f>
        <v>评估基准日：2026年01月15日</v>
      </c>
      <c r="B3" s="2"/>
      <c r="C3" s="2"/>
      <c r="D3" s="2"/>
      <c r="E3" s="2"/>
      <c r="F3" s="2"/>
      <c r="G3" s="2"/>
    </row>
    <row r="4" ht="14.25" customHeight="1" spans="1:7">
      <c r="A4" s="2"/>
      <c r="B4" s="2"/>
      <c r="C4" s="2"/>
      <c r="D4" s="2"/>
      <c r="E4" s="2"/>
      <c r="F4" s="2"/>
      <c r="G4" s="8" t="s">
        <v>1521</v>
      </c>
    </row>
    <row r="5" customHeight="1" spans="1:7">
      <c r="A5" s="9" t="str">
        <f>基本信息输入表!K6&amp;"："&amp;基本信息输入表!M6</f>
        <v>被评估单位：中国石油集团工程技术研究院有限公司</v>
      </c>
      <c r="B5" s="9"/>
      <c r="C5" s="9"/>
      <c r="D5" s="9"/>
      <c r="G5" s="8" t="str">
        <f>"金额单位："&amp;基本信息输入表!M10&amp;"元"</f>
        <v>金额单位：人民币元</v>
      </c>
    </row>
    <row r="6" s="2" customFormat="1" customHeight="1" spans="1:7">
      <c r="A6" s="37" t="s">
        <v>709</v>
      </c>
      <c r="B6" s="37" t="s">
        <v>157</v>
      </c>
      <c r="C6" s="37" t="s">
        <v>656</v>
      </c>
      <c r="D6" s="37" t="s">
        <v>158</v>
      </c>
      <c r="E6" s="37" t="s">
        <v>159</v>
      </c>
      <c r="F6" s="37" t="s">
        <v>70</v>
      </c>
      <c r="G6" s="37" t="s">
        <v>172</v>
      </c>
    </row>
    <row r="7" customHeight="1" spans="1:7">
      <c r="A7" s="192" t="s">
        <v>1522</v>
      </c>
      <c r="B7" s="193" t="s">
        <v>1523</v>
      </c>
      <c r="C7" s="41">
        <f>'4-9-1在建（土建）'!N28</f>
        <v>0</v>
      </c>
      <c r="D7" s="41">
        <f>'4-9-1在建（土建）'!O28</f>
        <v>0</v>
      </c>
      <c r="E7" s="41">
        <f>'4-9-1在建（土建）'!Q28</f>
        <v>0</v>
      </c>
      <c r="F7" s="41">
        <f>E7-D7</f>
        <v>0</v>
      </c>
      <c r="G7" s="41" t="str">
        <f>IF(D7=0,"",F7/D7*100)</f>
        <v/>
      </c>
    </row>
    <row r="8" customHeight="1" spans="1:7">
      <c r="A8" s="192" t="s">
        <v>1524</v>
      </c>
      <c r="B8" s="193" t="s">
        <v>1525</v>
      </c>
      <c r="C8" s="41">
        <f>'4-9-2在建（设备）'!L28</f>
        <v>0</v>
      </c>
      <c r="D8" s="41">
        <f>'4-9-2在建（设备）'!P28</f>
        <v>0</v>
      </c>
      <c r="E8" s="41">
        <f>'4-9-2在建（设备）'!U28</f>
        <v>0</v>
      </c>
      <c r="F8" s="41">
        <f>E8-D8</f>
        <v>0</v>
      </c>
      <c r="G8" s="41" t="str">
        <f>IF(D8=0,"",F8/D8*100)</f>
        <v/>
      </c>
    </row>
    <row r="9" customHeight="1" spans="1:7">
      <c r="A9" s="192" t="s">
        <v>1526</v>
      </c>
      <c r="B9" s="193" t="s">
        <v>1527</v>
      </c>
      <c r="C9" s="41">
        <f>'4-9-3工程物资'!F30</f>
        <v>0</v>
      </c>
      <c r="D9" s="41">
        <f>'4-9-3工程物资'!I30</f>
        <v>0</v>
      </c>
      <c r="E9" s="41">
        <f>'4-9-3工程物资'!O30</f>
        <v>0</v>
      </c>
      <c r="F9" s="41">
        <f>E9-D9</f>
        <v>0</v>
      </c>
      <c r="G9" s="41" t="str">
        <f>IF(D9=0,"",F9/D9*100)</f>
        <v/>
      </c>
    </row>
    <row r="10" customHeight="1" spans="1:7">
      <c r="A10" s="192"/>
      <c r="B10" s="194"/>
      <c r="C10" s="41"/>
      <c r="D10" s="41"/>
      <c r="E10" s="41"/>
      <c r="F10" s="41"/>
      <c r="G10" s="41"/>
    </row>
    <row r="11" customHeight="1" spans="1:7">
      <c r="A11" s="192"/>
      <c r="B11" s="194"/>
      <c r="C11" s="41"/>
      <c r="D11" s="41"/>
      <c r="E11" s="41"/>
      <c r="F11" s="41"/>
      <c r="G11" s="41"/>
    </row>
    <row r="12" customHeight="1" spans="1:7">
      <c r="A12" s="192"/>
      <c r="B12" s="194"/>
      <c r="C12" s="41"/>
      <c r="D12" s="41"/>
      <c r="E12" s="41"/>
      <c r="F12" s="41"/>
      <c r="G12" s="41"/>
    </row>
    <row r="13" customHeight="1" spans="1:7">
      <c r="A13" s="192"/>
      <c r="B13" s="194"/>
      <c r="C13" s="41"/>
      <c r="D13" s="41"/>
      <c r="E13" s="41"/>
      <c r="F13" s="41"/>
      <c r="G13" s="41"/>
    </row>
    <row r="14" customHeight="1" spans="1:7">
      <c r="A14" s="192"/>
      <c r="B14" s="194"/>
      <c r="C14" s="41"/>
      <c r="D14" s="41"/>
      <c r="E14" s="41"/>
      <c r="F14" s="41"/>
      <c r="G14" s="41"/>
    </row>
    <row r="15" customHeight="1" spans="1:7">
      <c r="A15" s="192"/>
      <c r="B15" s="194"/>
      <c r="C15" s="41"/>
      <c r="D15" s="41"/>
      <c r="E15" s="41"/>
      <c r="F15" s="41"/>
      <c r="G15" s="41"/>
    </row>
    <row r="16" customHeight="1" spans="1:7">
      <c r="A16" s="192"/>
      <c r="B16" s="194"/>
      <c r="C16" s="41"/>
      <c r="D16" s="41"/>
      <c r="E16" s="41"/>
      <c r="F16" s="41"/>
      <c r="G16" s="41"/>
    </row>
    <row r="17" customHeight="1" spans="1:7">
      <c r="A17" s="192"/>
      <c r="B17" s="194"/>
      <c r="C17" s="41"/>
      <c r="D17" s="41"/>
      <c r="E17" s="41"/>
      <c r="F17" s="41"/>
      <c r="G17" s="41"/>
    </row>
    <row r="18" customHeight="1" spans="1:7">
      <c r="A18" s="192"/>
      <c r="B18" s="194"/>
      <c r="C18" s="41"/>
      <c r="D18" s="41"/>
      <c r="E18" s="41"/>
      <c r="F18" s="41"/>
      <c r="G18" s="41"/>
    </row>
    <row r="19" customHeight="1" spans="1:7">
      <c r="A19" s="192"/>
      <c r="B19" s="194"/>
      <c r="C19" s="41"/>
      <c r="D19" s="41"/>
      <c r="E19" s="41"/>
      <c r="F19" s="41"/>
      <c r="G19" s="41"/>
    </row>
    <row r="20" customHeight="1" spans="1:7">
      <c r="A20" s="192"/>
      <c r="B20" s="195"/>
      <c r="C20" s="41"/>
      <c r="D20" s="41"/>
      <c r="E20" s="41"/>
      <c r="F20" s="41"/>
      <c r="G20" s="41"/>
    </row>
    <row r="21" customHeight="1" spans="1:7">
      <c r="A21" s="192"/>
      <c r="B21" s="194"/>
      <c r="C21" s="41"/>
      <c r="D21" s="41"/>
      <c r="E21" s="41"/>
      <c r="F21" s="41"/>
      <c r="G21" s="41"/>
    </row>
    <row r="22" customHeight="1" spans="1:7">
      <c r="A22" s="192"/>
      <c r="B22" s="195"/>
      <c r="C22" s="41"/>
      <c r="D22" s="41"/>
      <c r="E22" s="41"/>
      <c r="F22" s="41"/>
      <c r="G22" s="41"/>
    </row>
    <row r="23" customHeight="1" spans="1:7">
      <c r="A23" s="192"/>
      <c r="B23" s="194"/>
      <c r="C23" s="41"/>
      <c r="D23" s="41"/>
      <c r="E23" s="41"/>
      <c r="F23" s="41"/>
      <c r="G23" s="41"/>
    </row>
    <row r="24" customHeight="1" spans="1:7">
      <c r="A24" s="192"/>
      <c r="B24" s="195"/>
      <c r="C24" s="41"/>
      <c r="D24" s="41"/>
      <c r="E24" s="41"/>
      <c r="F24" s="41"/>
      <c r="G24" s="41"/>
    </row>
    <row r="25" customHeight="1" spans="1:7">
      <c r="A25" s="42" t="s">
        <v>190</v>
      </c>
      <c r="B25" s="43"/>
      <c r="C25" s="41">
        <f>SUM(C7:C24)</f>
        <v>0</v>
      </c>
      <c r="D25" s="41">
        <f>SUM(D7:D24)</f>
        <v>0</v>
      </c>
      <c r="E25" s="41">
        <f>SUM(E7:E24)</f>
        <v>0</v>
      </c>
      <c r="F25" s="41">
        <f>E25-D25</f>
        <v>0</v>
      </c>
      <c r="G25" s="41" t="str">
        <f>IF(D25=0,"",F25/D25*100)</f>
        <v/>
      </c>
    </row>
    <row r="26" customHeight="1" spans="1:7">
      <c r="A26" s="42" t="s">
        <v>191</v>
      </c>
      <c r="B26" s="43"/>
      <c r="C26" s="41">
        <f>'4-9-1在建（土建）'!N29+'4-9-2在建（设备）'!L29</f>
        <v>0</v>
      </c>
      <c r="D26" s="41">
        <f>'4-9-1在建（土建）'!O29+'4-9-2在建（设备）'!P29</f>
        <v>0</v>
      </c>
      <c r="E26" s="41"/>
      <c r="F26" s="41">
        <f>E26-D26</f>
        <v>0</v>
      </c>
      <c r="G26" s="41" t="str">
        <f>IF(D26=0,"",F26/D26*100)</f>
        <v/>
      </c>
    </row>
    <row r="27" customHeight="1" spans="1:7">
      <c r="A27" s="42" t="s">
        <v>192</v>
      </c>
      <c r="B27" s="43"/>
      <c r="C27" s="41">
        <f>C25-C26</f>
        <v>0</v>
      </c>
      <c r="D27" s="41">
        <f>D25-D26</f>
        <v>0</v>
      </c>
      <c r="E27" s="41">
        <f>E25</f>
        <v>0</v>
      </c>
      <c r="F27" s="41">
        <f>E27-D27</f>
        <v>0</v>
      </c>
      <c r="G27" s="41" t="str">
        <f>IF(D27=0,"",F27/D27*100)</f>
        <v/>
      </c>
    </row>
    <row r="28" customHeight="1" spans="5:5">
      <c r="E28" s="3" t="str">
        <f>"评估人员："&amp;基本信息输入表!$Q$67</f>
        <v>评估人员：</v>
      </c>
    </row>
    <row r="37" customHeight="1" spans="5:5">
      <c r="E37" s="38"/>
    </row>
  </sheetData>
  <sheetProtection algorithmName="SHA-512" hashValue="VACCVGb62jxmoHdk5Wx37EatGSQBHlC3HW00aVg5dJR2uoVAeuZgDwftnf3PMeNbzV8M+oZ4Nw8jh0eyfeGEjA==" saltValue="8QLmNazdspXMtiqZkhpxcQ==" spinCount="100000" sheet="1" formatCells="0" formatColumns="0" formatRows="0" insertRows="0" insertHyperlinks="0" deleteColumns="0" deleteRows="0" sort="0" autoFilter="0" pivotTables="0"/>
  <mergeCells count="6">
    <mergeCell ref="A2:G2"/>
    <mergeCell ref="A3:G3"/>
    <mergeCell ref="A5:D5"/>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8" fitToHeight="0" orientation="landscape"/>
  <headerFooter scaleWithDoc="0">
    <oddFooter>&amp;C&amp;"宋体,常规"&amp;10第&amp;"Arial Narrow,常规"&amp;P&amp;"宋体,常规"页，共&amp;"Arial Narrow,常规"&amp;N&amp;"宋体,常规"页</oddFooter>
  </headerFooter>
  <ignoredErrors>
    <ignoredError sqref="A7:A9" twoDigitTextYear="1"/>
  </ignoredErrors>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建土建">
    <pageSetUpPr fitToPage="1"/>
  </sheetPr>
  <dimension ref="A1:U32"/>
  <sheetViews>
    <sheetView showGridLines="0" zoomScaleSheetLayoutView="80" workbookViewId="0">
      <selection activeCell="I31" sqref="I31"/>
    </sheetView>
  </sheetViews>
  <sheetFormatPr defaultColWidth="9" defaultRowHeight="15.75" customHeight="1"/>
  <cols>
    <col min="1" max="1" width="5.2" style="3" customWidth="1"/>
    <col min="2" max="2" width="16.2" style="3" customWidth="1"/>
    <col min="3" max="3" width="8.7" style="3" customWidth="1"/>
    <col min="4" max="4" width="11.7" style="3" customWidth="1"/>
    <col min="5" max="5" width="7.2" style="3" customWidth="1"/>
    <col min="6" max="6" width="10.7" style="3" customWidth="1"/>
    <col min="7" max="8" width="9" style="3"/>
    <col min="9" max="9" width="10.7" style="3" customWidth="1"/>
    <col min="10" max="10" width="11.2" style="3" customWidth="1"/>
    <col min="11" max="14" width="13" style="3" customWidth="1"/>
    <col min="15" max="15" width="12.7" style="3" customWidth="1"/>
    <col min="16" max="16" width="8.5" style="3" customWidth="1"/>
    <col min="17" max="17" width="9.7" style="3" customWidth="1"/>
    <col min="18" max="18" width="7.2" style="3" customWidth="1"/>
    <col min="19" max="19" width="18.2" style="3" customWidth="1"/>
    <col min="20" max="21" width="9" style="5"/>
    <col min="22" max="16384" width="9" style="3"/>
  </cols>
  <sheetData>
    <row r="1" customHeight="1" spans="1:21">
      <c r="A1" s="6" t="s">
        <v>333</v>
      </c>
      <c r="T1" s="5" t="str">
        <f t="array" ref="T1:U1">"请勿删除此列"</f>
        <v>请勿删除此列</v>
      </c>
      <c r="U1" s="5" t="str">
        <v>请勿删除此列</v>
      </c>
    </row>
    <row r="2" s="1" customFormat="1" ht="30" customHeight="1" spans="1:21">
      <c r="A2" s="7" t="s">
        <v>1528</v>
      </c>
      <c r="B2" s="7"/>
      <c r="C2" s="7"/>
      <c r="D2" s="7"/>
      <c r="E2" s="7"/>
      <c r="F2" s="7"/>
      <c r="G2" s="7"/>
      <c r="H2" s="7"/>
      <c r="I2" s="7"/>
      <c r="J2" s="7"/>
      <c r="K2" s="7"/>
      <c r="L2" s="7"/>
      <c r="M2" s="7"/>
      <c r="N2" s="7"/>
      <c r="O2" s="7"/>
      <c r="P2" s="7"/>
      <c r="Q2" s="7"/>
      <c r="R2" s="7"/>
      <c r="S2" s="7"/>
      <c r="T2" s="23"/>
      <c r="U2" s="23"/>
    </row>
    <row r="3" customHeight="1" spans="1:19">
      <c r="A3" s="2" t="str">
        <f>"评估基准日："&amp;TEXT(基本信息输入表!M7,"yyyy年mm月dd日")</f>
        <v>评估基准日：2026年01月15日</v>
      </c>
      <c r="B3" s="2"/>
      <c r="C3" s="2"/>
      <c r="D3" s="2"/>
      <c r="E3" s="2"/>
      <c r="F3" s="2"/>
      <c r="G3" s="2"/>
      <c r="H3" s="2"/>
      <c r="I3" s="2"/>
      <c r="J3" s="2"/>
      <c r="K3" s="2"/>
      <c r="L3" s="2"/>
      <c r="M3" s="2"/>
      <c r="N3" s="2"/>
      <c r="O3" s="2"/>
      <c r="P3" s="2"/>
      <c r="Q3" s="2"/>
      <c r="R3" s="2"/>
      <c r="S3" s="2"/>
    </row>
    <row r="4" ht="14.25" customHeight="1" spans="1:21">
      <c r="A4" s="2"/>
      <c r="B4" s="2"/>
      <c r="C4" s="2"/>
      <c r="D4" s="2"/>
      <c r="E4" s="2"/>
      <c r="F4" s="2"/>
      <c r="G4" s="2"/>
      <c r="H4" s="2"/>
      <c r="I4" s="2"/>
      <c r="J4" s="2"/>
      <c r="K4" s="2"/>
      <c r="L4" s="2"/>
      <c r="M4" s="2"/>
      <c r="N4" s="2"/>
      <c r="O4" s="2"/>
      <c r="P4" s="2"/>
      <c r="Q4" s="2"/>
      <c r="R4" s="2"/>
      <c r="S4" s="8" t="s">
        <v>1529</v>
      </c>
      <c r="U4" s="5" t="str">
        <f t="array" ref="U4:U8">""</f>
        <v/>
      </c>
    </row>
    <row r="5" customHeight="1" spans="1:21">
      <c r="A5" s="9" t="str">
        <f>基本信息输入表!K6&amp;"："&amp;基本信息输入表!M6</f>
        <v>被评估单位：中国石油集团工程技术研究院有限公司</v>
      </c>
      <c r="B5" s="9"/>
      <c r="C5" s="9"/>
      <c r="D5" s="9"/>
      <c r="S5" s="8" t="str">
        <f>"金额单位："&amp;基本信息输入表!M10&amp;"元"</f>
        <v>金额单位：人民币元</v>
      </c>
      <c r="U5" s="5" t="str">
        <v/>
      </c>
    </row>
    <row r="6" s="2" customFormat="1" ht="12" spans="1:21">
      <c r="A6" s="11" t="s">
        <v>137</v>
      </c>
      <c r="B6" s="11" t="s">
        <v>940</v>
      </c>
      <c r="C6" s="57" t="s">
        <v>945</v>
      </c>
      <c r="D6" s="57" t="s">
        <v>1530</v>
      </c>
      <c r="E6" s="172" t="s">
        <v>946</v>
      </c>
      <c r="F6" s="172" t="s">
        <v>967</v>
      </c>
      <c r="G6" s="172" t="s">
        <v>1531</v>
      </c>
      <c r="H6" s="172" t="s">
        <v>1532</v>
      </c>
      <c r="I6" s="172" t="s">
        <v>1533</v>
      </c>
      <c r="J6" s="57" t="s">
        <v>1534</v>
      </c>
      <c r="K6" s="57" t="s">
        <v>1535</v>
      </c>
      <c r="L6" s="57" t="s">
        <v>1536</v>
      </c>
      <c r="M6" s="57" t="s">
        <v>1537</v>
      </c>
      <c r="N6" s="57" t="s">
        <v>656</v>
      </c>
      <c r="O6" s="54" t="s">
        <v>158</v>
      </c>
      <c r="P6" s="111" t="s">
        <v>1042</v>
      </c>
      <c r="Q6" s="11" t="s">
        <v>159</v>
      </c>
      <c r="R6" s="11" t="s">
        <v>172</v>
      </c>
      <c r="S6" s="11" t="s">
        <v>142</v>
      </c>
      <c r="T6" s="4"/>
      <c r="U6" s="4" t="str">
        <v/>
      </c>
    </row>
    <row r="7" spans="1:21">
      <c r="A7" s="180"/>
      <c r="B7" s="181"/>
      <c r="C7" s="182"/>
      <c r="D7" s="183"/>
      <c r="E7" s="184"/>
      <c r="F7" s="184"/>
      <c r="G7" s="185"/>
      <c r="H7" s="186"/>
      <c r="I7" s="176"/>
      <c r="J7" s="182"/>
      <c r="K7" s="182"/>
      <c r="L7" s="182"/>
      <c r="M7" s="182"/>
      <c r="N7" s="188"/>
      <c r="O7" s="189"/>
      <c r="P7" s="190"/>
      <c r="Q7" s="189"/>
      <c r="R7" s="191"/>
      <c r="S7" s="181"/>
      <c r="T7" s="24" t="s">
        <v>738</v>
      </c>
      <c r="U7" s="5" t="str">
        <v/>
      </c>
    </row>
    <row r="8" spans="1:21">
      <c r="A8" s="14" t="str">
        <f>IF(B8="","",ROW()-7)</f>
        <v/>
      </c>
      <c r="B8" s="15"/>
      <c r="C8" s="15"/>
      <c r="D8" s="17"/>
      <c r="E8" s="16"/>
      <c r="F8" s="16"/>
      <c r="G8" s="15"/>
      <c r="H8" s="187"/>
      <c r="I8" s="17"/>
      <c r="J8" s="15"/>
      <c r="K8" s="15"/>
      <c r="L8" s="15"/>
      <c r="M8" s="15"/>
      <c r="N8" s="17"/>
      <c r="O8" s="17"/>
      <c r="P8" s="17"/>
      <c r="Q8" s="17"/>
      <c r="R8" s="17" t="str">
        <f t="shared" ref="R8:R28" si="0">IF(O8-P8=0,"",(Q8-O8+P8)/(O8-P8)*100)</f>
        <v/>
      </c>
      <c r="S8" s="15"/>
      <c r="T8" s="24" t="s">
        <v>739</v>
      </c>
      <c r="U8" s="5" t="str">
        <v/>
      </c>
    </row>
    <row r="9" spans="1:20">
      <c r="A9" s="14" t="str">
        <f t="shared" ref="A9:A27" si="1">IF(B9="","",ROW()-7)</f>
        <v/>
      </c>
      <c r="B9" s="15"/>
      <c r="C9" s="15"/>
      <c r="D9" s="17"/>
      <c r="E9" s="16"/>
      <c r="F9" s="16"/>
      <c r="G9" s="15"/>
      <c r="H9" s="187"/>
      <c r="I9" s="17"/>
      <c r="J9" s="15"/>
      <c r="K9" s="15"/>
      <c r="L9" s="15"/>
      <c r="M9" s="15"/>
      <c r="N9" s="17"/>
      <c r="O9" s="17"/>
      <c r="P9" s="17"/>
      <c r="Q9" s="17"/>
      <c r="R9" s="17" t="str">
        <f t="shared" si="0"/>
        <v/>
      </c>
      <c r="S9" s="15"/>
      <c r="T9" s="24" t="s">
        <v>740</v>
      </c>
    </row>
    <row r="10" spans="1:20">
      <c r="A10" s="14" t="str">
        <f t="shared" si="1"/>
        <v/>
      </c>
      <c r="B10" s="15"/>
      <c r="C10" s="15"/>
      <c r="D10" s="17"/>
      <c r="E10" s="16"/>
      <c r="F10" s="16"/>
      <c r="G10" s="15"/>
      <c r="H10" s="187"/>
      <c r="I10" s="17"/>
      <c r="J10" s="15"/>
      <c r="K10" s="15"/>
      <c r="L10" s="15"/>
      <c r="M10" s="15"/>
      <c r="N10" s="17"/>
      <c r="O10" s="17"/>
      <c r="P10" s="17"/>
      <c r="Q10" s="17"/>
      <c r="R10" s="17" t="str">
        <f t="shared" si="0"/>
        <v/>
      </c>
      <c r="S10" s="15"/>
      <c r="T10" s="24" t="s">
        <v>741</v>
      </c>
    </row>
    <row r="11" spans="1:20">
      <c r="A11" s="14" t="str">
        <f t="shared" si="1"/>
        <v/>
      </c>
      <c r="B11" s="15"/>
      <c r="C11" s="15"/>
      <c r="D11" s="17"/>
      <c r="E11" s="16"/>
      <c r="F11" s="16"/>
      <c r="G11" s="15"/>
      <c r="H11" s="187"/>
      <c r="I11" s="17"/>
      <c r="J11" s="15"/>
      <c r="K11" s="15"/>
      <c r="L11" s="15"/>
      <c r="M11" s="15"/>
      <c r="N11" s="17"/>
      <c r="O11" s="17"/>
      <c r="P11" s="17"/>
      <c r="Q11" s="17"/>
      <c r="R11" s="17" t="str">
        <f t="shared" si="0"/>
        <v/>
      </c>
      <c r="S11" s="15"/>
      <c r="T11" s="24" t="s">
        <v>742</v>
      </c>
    </row>
    <row r="12" spans="1:20">
      <c r="A12" s="14" t="str">
        <f t="shared" si="1"/>
        <v/>
      </c>
      <c r="B12" s="15"/>
      <c r="C12" s="15"/>
      <c r="D12" s="17"/>
      <c r="E12" s="16"/>
      <c r="F12" s="16"/>
      <c r="G12" s="15"/>
      <c r="H12" s="187"/>
      <c r="I12" s="17"/>
      <c r="J12" s="15"/>
      <c r="K12" s="15"/>
      <c r="L12" s="15"/>
      <c r="M12" s="15"/>
      <c r="N12" s="17"/>
      <c r="O12" s="17"/>
      <c r="P12" s="17"/>
      <c r="Q12" s="17"/>
      <c r="R12" s="17" t="str">
        <f t="shared" si="0"/>
        <v/>
      </c>
      <c r="S12" s="15"/>
      <c r="T12" s="24" t="s">
        <v>743</v>
      </c>
    </row>
    <row r="13" spans="1:20">
      <c r="A13" s="14" t="str">
        <f t="shared" si="1"/>
        <v/>
      </c>
      <c r="B13" s="15"/>
      <c r="C13" s="15"/>
      <c r="D13" s="17"/>
      <c r="E13" s="16"/>
      <c r="F13" s="16"/>
      <c r="G13" s="15"/>
      <c r="H13" s="187"/>
      <c r="I13" s="17"/>
      <c r="J13" s="15"/>
      <c r="K13" s="15"/>
      <c r="L13" s="15"/>
      <c r="M13" s="15"/>
      <c r="N13" s="17"/>
      <c r="O13" s="17"/>
      <c r="P13" s="17"/>
      <c r="Q13" s="17"/>
      <c r="R13" s="17" t="str">
        <f t="shared" si="0"/>
        <v/>
      </c>
      <c r="S13" s="15"/>
      <c r="T13" s="24" t="s">
        <v>744</v>
      </c>
    </row>
    <row r="14" spans="1:20">
      <c r="A14" s="14" t="str">
        <f t="shared" si="1"/>
        <v/>
      </c>
      <c r="B14" s="15"/>
      <c r="C14" s="15"/>
      <c r="D14" s="17"/>
      <c r="E14" s="16"/>
      <c r="F14" s="16"/>
      <c r="G14" s="15"/>
      <c r="H14" s="187"/>
      <c r="I14" s="17"/>
      <c r="J14" s="15"/>
      <c r="K14" s="15"/>
      <c r="L14" s="15"/>
      <c r="M14" s="15"/>
      <c r="N14" s="17"/>
      <c r="O14" s="17"/>
      <c r="P14" s="17"/>
      <c r="Q14" s="17"/>
      <c r="R14" s="17" t="str">
        <f t="shared" si="0"/>
        <v/>
      </c>
      <c r="S14" s="15"/>
      <c r="T14" s="24" t="s">
        <v>745</v>
      </c>
    </row>
    <row r="15" spans="1:20">
      <c r="A15" s="14" t="str">
        <f t="shared" si="1"/>
        <v/>
      </c>
      <c r="B15" s="15"/>
      <c r="C15" s="15"/>
      <c r="D15" s="17"/>
      <c r="E15" s="16"/>
      <c r="F15" s="16"/>
      <c r="G15" s="15"/>
      <c r="H15" s="187"/>
      <c r="I15" s="17"/>
      <c r="J15" s="15"/>
      <c r="K15" s="15"/>
      <c r="L15" s="15"/>
      <c r="M15" s="15"/>
      <c r="N15" s="17"/>
      <c r="O15" s="17"/>
      <c r="P15" s="17"/>
      <c r="Q15" s="17"/>
      <c r="R15" s="17" t="str">
        <f t="shared" si="0"/>
        <v/>
      </c>
      <c r="S15" s="15"/>
      <c r="T15" s="24" t="s">
        <v>746</v>
      </c>
    </row>
    <row r="16" spans="1:20">
      <c r="A16" s="14" t="str">
        <f t="shared" si="1"/>
        <v/>
      </c>
      <c r="B16" s="15"/>
      <c r="C16" s="15"/>
      <c r="D16" s="17"/>
      <c r="E16" s="16"/>
      <c r="F16" s="16"/>
      <c r="G16" s="15"/>
      <c r="H16" s="187"/>
      <c r="I16" s="17"/>
      <c r="J16" s="15"/>
      <c r="K16" s="15"/>
      <c r="L16" s="15"/>
      <c r="M16" s="15"/>
      <c r="N16" s="17"/>
      <c r="O16" s="17"/>
      <c r="P16" s="17"/>
      <c r="Q16" s="17"/>
      <c r="R16" s="17" t="str">
        <f t="shared" si="0"/>
        <v/>
      </c>
      <c r="S16" s="15"/>
      <c r="T16" s="24" t="s">
        <v>747</v>
      </c>
    </row>
    <row r="17" spans="1:20">
      <c r="A17" s="14" t="str">
        <f t="shared" si="1"/>
        <v/>
      </c>
      <c r="B17" s="15"/>
      <c r="C17" s="15"/>
      <c r="D17" s="17"/>
      <c r="E17" s="16"/>
      <c r="F17" s="16"/>
      <c r="G17" s="15"/>
      <c r="H17" s="187"/>
      <c r="I17" s="17"/>
      <c r="J17" s="15"/>
      <c r="K17" s="15"/>
      <c r="L17" s="15"/>
      <c r="M17" s="15"/>
      <c r="N17" s="17"/>
      <c r="O17" s="17"/>
      <c r="P17" s="17"/>
      <c r="Q17" s="17"/>
      <c r="R17" s="17" t="str">
        <f t="shared" si="0"/>
        <v/>
      </c>
      <c r="S17" s="15"/>
      <c r="T17" s="24" t="s">
        <v>748</v>
      </c>
    </row>
    <row r="18" spans="1:20">
      <c r="A18" s="14" t="str">
        <f t="shared" si="1"/>
        <v/>
      </c>
      <c r="B18" s="15"/>
      <c r="C18" s="15"/>
      <c r="D18" s="17"/>
      <c r="E18" s="16"/>
      <c r="F18" s="16"/>
      <c r="G18" s="15"/>
      <c r="H18" s="187"/>
      <c r="I18" s="17"/>
      <c r="J18" s="15"/>
      <c r="K18" s="15"/>
      <c r="L18" s="15"/>
      <c r="M18" s="15"/>
      <c r="N18" s="17"/>
      <c r="O18" s="17"/>
      <c r="P18" s="17"/>
      <c r="Q18" s="17"/>
      <c r="R18" s="17" t="str">
        <f t="shared" si="0"/>
        <v/>
      </c>
      <c r="S18" s="15"/>
      <c r="T18" s="24" t="s">
        <v>749</v>
      </c>
    </row>
    <row r="19" spans="1:20">
      <c r="A19" s="14" t="str">
        <f t="shared" si="1"/>
        <v/>
      </c>
      <c r="B19" s="15"/>
      <c r="C19" s="15"/>
      <c r="D19" s="17"/>
      <c r="E19" s="16"/>
      <c r="F19" s="16"/>
      <c r="G19" s="15"/>
      <c r="H19" s="187"/>
      <c r="I19" s="17"/>
      <c r="J19" s="15"/>
      <c r="K19" s="15"/>
      <c r="L19" s="15"/>
      <c r="M19" s="15"/>
      <c r="N19" s="17"/>
      <c r="O19" s="17"/>
      <c r="P19" s="17"/>
      <c r="Q19" s="17"/>
      <c r="R19" s="17" t="str">
        <f t="shared" si="0"/>
        <v/>
      </c>
      <c r="S19" s="15"/>
      <c r="T19" s="24" t="s">
        <v>750</v>
      </c>
    </row>
    <row r="20" spans="1:20">
      <c r="A20" s="14" t="str">
        <f t="shared" si="1"/>
        <v/>
      </c>
      <c r="B20" s="15"/>
      <c r="C20" s="15"/>
      <c r="D20" s="17"/>
      <c r="E20" s="16"/>
      <c r="F20" s="16"/>
      <c r="G20" s="15"/>
      <c r="H20" s="187"/>
      <c r="I20" s="17"/>
      <c r="J20" s="15"/>
      <c r="K20" s="15"/>
      <c r="L20" s="15"/>
      <c r="M20" s="15"/>
      <c r="N20" s="17"/>
      <c r="O20" s="17"/>
      <c r="P20" s="17"/>
      <c r="Q20" s="17"/>
      <c r="R20" s="17" t="str">
        <f t="shared" si="0"/>
        <v/>
      </c>
      <c r="S20" s="15"/>
      <c r="T20" s="24" t="s">
        <v>751</v>
      </c>
    </row>
    <row r="21" spans="1:20">
      <c r="A21" s="14" t="str">
        <f t="shared" si="1"/>
        <v/>
      </c>
      <c r="B21" s="15"/>
      <c r="C21" s="15"/>
      <c r="D21" s="17"/>
      <c r="E21" s="16"/>
      <c r="F21" s="16"/>
      <c r="G21" s="15"/>
      <c r="H21" s="187"/>
      <c r="I21" s="17"/>
      <c r="J21" s="15"/>
      <c r="K21" s="15"/>
      <c r="L21" s="15"/>
      <c r="M21" s="15"/>
      <c r="N21" s="17"/>
      <c r="O21" s="17"/>
      <c r="P21" s="17"/>
      <c r="Q21" s="17"/>
      <c r="R21" s="17" t="str">
        <f t="shared" si="0"/>
        <v/>
      </c>
      <c r="S21" s="15"/>
      <c r="T21" s="24" t="s">
        <v>752</v>
      </c>
    </row>
    <row r="22" spans="1:20">
      <c r="A22" s="14" t="str">
        <f t="shared" si="1"/>
        <v/>
      </c>
      <c r="B22" s="15"/>
      <c r="C22" s="15"/>
      <c r="D22" s="17"/>
      <c r="E22" s="16"/>
      <c r="F22" s="16"/>
      <c r="G22" s="15"/>
      <c r="H22" s="187"/>
      <c r="I22" s="17"/>
      <c r="J22" s="15"/>
      <c r="K22" s="15"/>
      <c r="L22" s="15"/>
      <c r="M22" s="15"/>
      <c r="N22" s="17"/>
      <c r="O22" s="17"/>
      <c r="P22" s="17"/>
      <c r="Q22" s="17"/>
      <c r="R22" s="17" t="str">
        <f t="shared" si="0"/>
        <v/>
      </c>
      <c r="S22" s="15"/>
      <c r="T22" s="24" t="s">
        <v>753</v>
      </c>
    </row>
    <row r="23" spans="1:20">
      <c r="A23" s="14" t="str">
        <f t="shared" si="1"/>
        <v/>
      </c>
      <c r="B23" s="15"/>
      <c r="C23" s="15"/>
      <c r="D23" s="17"/>
      <c r="E23" s="16"/>
      <c r="F23" s="16"/>
      <c r="G23" s="15"/>
      <c r="H23" s="187"/>
      <c r="I23" s="17"/>
      <c r="J23" s="15"/>
      <c r="K23" s="15"/>
      <c r="L23" s="15"/>
      <c r="M23" s="15"/>
      <c r="N23" s="17"/>
      <c r="O23" s="17"/>
      <c r="P23" s="17"/>
      <c r="Q23" s="17"/>
      <c r="R23" s="17" t="str">
        <f t="shared" si="0"/>
        <v/>
      </c>
      <c r="S23" s="15"/>
      <c r="T23" s="24" t="s">
        <v>754</v>
      </c>
    </row>
    <row r="24" spans="1:20">
      <c r="A24" s="14" t="str">
        <f t="shared" si="1"/>
        <v/>
      </c>
      <c r="B24" s="15"/>
      <c r="C24" s="15"/>
      <c r="D24" s="17"/>
      <c r="E24" s="16"/>
      <c r="F24" s="16"/>
      <c r="G24" s="15"/>
      <c r="H24" s="187"/>
      <c r="I24" s="17"/>
      <c r="J24" s="15"/>
      <c r="K24" s="15"/>
      <c r="L24" s="15"/>
      <c r="M24" s="15"/>
      <c r="N24" s="17"/>
      <c r="O24" s="17"/>
      <c r="P24" s="17"/>
      <c r="Q24" s="17"/>
      <c r="R24" s="17" t="str">
        <f t="shared" si="0"/>
        <v/>
      </c>
      <c r="S24" s="15"/>
      <c r="T24" s="24" t="s">
        <v>755</v>
      </c>
    </row>
    <row r="25" spans="1:20">
      <c r="A25" s="14" t="str">
        <f t="shared" si="1"/>
        <v/>
      </c>
      <c r="B25" s="15"/>
      <c r="C25" s="15"/>
      <c r="D25" s="17"/>
      <c r="E25" s="16"/>
      <c r="F25" s="16"/>
      <c r="G25" s="15"/>
      <c r="H25" s="187"/>
      <c r="I25" s="17"/>
      <c r="J25" s="15"/>
      <c r="K25" s="15"/>
      <c r="L25" s="15"/>
      <c r="M25" s="15"/>
      <c r="N25" s="17"/>
      <c r="O25" s="17"/>
      <c r="P25" s="17"/>
      <c r="Q25" s="17"/>
      <c r="R25" s="17" t="str">
        <f t="shared" si="0"/>
        <v/>
      </c>
      <c r="S25" s="15"/>
      <c r="T25" s="24" t="s">
        <v>756</v>
      </c>
    </row>
    <row r="26" spans="1:20">
      <c r="A26" s="14" t="str">
        <f t="shared" si="1"/>
        <v/>
      </c>
      <c r="B26" s="15"/>
      <c r="C26" s="15"/>
      <c r="D26" s="17"/>
      <c r="E26" s="16"/>
      <c r="F26" s="16"/>
      <c r="G26" s="15"/>
      <c r="H26" s="187"/>
      <c r="I26" s="17"/>
      <c r="J26" s="15"/>
      <c r="K26" s="15"/>
      <c r="L26" s="15"/>
      <c r="M26" s="15"/>
      <c r="N26" s="17"/>
      <c r="O26" s="17"/>
      <c r="P26" s="17"/>
      <c r="Q26" s="17"/>
      <c r="R26" s="17" t="str">
        <f t="shared" si="0"/>
        <v/>
      </c>
      <c r="S26" s="15"/>
      <c r="T26" s="24" t="s">
        <v>757</v>
      </c>
    </row>
    <row r="27" spans="1:21">
      <c r="A27" s="14" t="str">
        <f t="shared" si="1"/>
        <v/>
      </c>
      <c r="B27" s="15"/>
      <c r="C27" s="15"/>
      <c r="D27" s="17"/>
      <c r="E27" s="16"/>
      <c r="F27" s="16"/>
      <c r="G27" s="15"/>
      <c r="H27" s="187"/>
      <c r="I27" s="17"/>
      <c r="J27" s="15"/>
      <c r="K27" s="15"/>
      <c r="L27" s="15"/>
      <c r="M27" s="15"/>
      <c r="N27" s="17"/>
      <c r="O27" s="17"/>
      <c r="P27" s="17"/>
      <c r="Q27" s="17"/>
      <c r="R27" s="17" t="str">
        <f t="shared" si="0"/>
        <v/>
      </c>
      <c r="S27" s="15"/>
      <c r="T27" s="24" t="s">
        <v>758</v>
      </c>
      <c r="U27" s="5" t="str">
        <f t="array" ref="U27:U32">""</f>
        <v/>
      </c>
    </row>
    <row r="28" spans="1:21">
      <c r="A28" s="56" t="s">
        <v>1538</v>
      </c>
      <c r="B28" s="15"/>
      <c r="C28" s="15"/>
      <c r="D28" s="17"/>
      <c r="E28" s="16"/>
      <c r="F28" s="16" t="s">
        <v>821</v>
      </c>
      <c r="G28" s="15"/>
      <c r="H28" s="187"/>
      <c r="I28" s="17"/>
      <c r="J28" s="15"/>
      <c r="K28" s="15"/>
      <c r="L28" s="15"/>
      <c r="M28" s="15"/>
      <c r="N28" s="17">
        <f>SUM(N8:N27)</f>
        <v>0</v>
      </c>
      <c r="O28" s="17">
        <f>SUM(O8:O27)</f>
        <v>0</v>
      </c>
      <c r="P28" s="17">
        <f t="shared" ref="P28:Q28" si="2">SUM(P8:P27)</f>
        <v>0</v>
      </c>
      <c r="Q28" s="17">
        <f t="shared" si="2"/>
        <v>0</v>
      </c>
      <c r="R28" s="17" t="str">
        <f t="shared" si="0"/>
        <v/>
      </c>
      <c r="S28" s="15"/>
      <c r="U28" s="5" t="str">
        <v/>
      </c>
    </row>
    <row r="29" spans="1:21">
      <c r="A29" s="56" t="s">
        <v>1539</v>
      </c>
      <c r="B29" s="15"/>
      <c r="C29" s="15"/>
      <c r="D29" s="17"/>
      <c r="E29" s="16"/>
      <c r="F29" s="16" t="s">
        <v>821</v>
      </c>
      <c r="G29" s="15"/>
      <c r="H29" s="187"/>
      <c r="I29" s="17"/>
      <c r="J29" s="15"/>
      <c r="K29" s="15"/>
      <c r="L29" s="15"/>
      <c r="M29" s="15"/>
      <c r="N29" s="17">
        <f>P28</f>
        <v>0</v>
      </c>
      <c r="O29" s="17">
        <f>P28</f>
        <v>0</v>
      </c>
      <c r="P29" s="17"/>
      <c r="Q29" s="17"/>
      <c r="R29" s="17"/>
      <c r="S29" s="15"/>
      <c r="U29" s="5" t="str">
        <v/>
      </c>
    </row>
    <row r="30" customHeight="1" spans="1:21">
      <c r="A30" s="18" t="s">
        <v>1540</v>
      </c>
      <c r="B30" s="70"/>
      <c r="C30" s="19"/>
      <c r="D30" s="17"/>
      <c r="E30" s="27"/>
      <c r="F30" s="27" t="s">
        <v>821</v>
      </c>
      <c r="G30" s="21"/>
      <c r="H30" s="21"/>
      <c r="I30" s="17"/>
      <c r="J30" s="21"/>
      <c r="K30" s="21"/>
      <c r="L30" s="21"/>
      <c r="M30" s="21"/>
      <c r="N30" s="17">
        <f>N28-N29</f>
        <v>0</v>
      </c>
      <c r="O30" s="17">
        <f>O28-O29</f>
        <v>0</v>
      </c>
      <c r="P30" s="17"/>
      <c r="Q30" s="17">
        <f>Q28</f>
        <v>0</v>
      </c>
      <c r="R30" s="17" t="str">
        <f>IF(O30=0,"",(Q30-O30)/O30*100)</f>
        <v/>
      </c>
      <c r="S30" s="21"/>
      <c r="U30" s="5" t="str">
        <v/>
      </c>
    </row>
    <row r="31" customHeight="1" spans="1:21">
      <c r="A31" s="3" t="str">
        <f>基本信息输入表!$K$6&amp;"填表人："&amp;基本信息输入表!$M$68</f>
        <v>被评估单位填表人：</v>
      </c>
      <c r="Q31" s="3" t="str">
        <f>"评估人员："&amp;基本信息输入表!$Q$68</f>
        <v>评估人员：</v>
      </c>
      <c r="U31" s="5" t="str">
        <v/>
      </c>
    </row>
    <row r="32" customHeight="1" spans="1:21">
      <c r="A32" s="3" t="str">
        <f>"填表日期："&amp;YEAR(基本信息输入表!$O$68)&amp;"年"&amp;MONTH(基本信息输入表!$O$68)&amp;"月"&amp;DAY(基本信息输入表!$O$68)&amp;"日"</f>
        <v>填表日期：1900年1月0日</v>
      </c>
      <c r="U32" s="5" t="str">
        <v/>
      </c>
    </row>
  </sheetData>
  <mergeCells count="25">
    <mergeCell ref="A2:S2"/>
    <mergeCell ref="A3:S3"/>
    <mergeCell ref="A5:D5"/>
    <mergeCell ref="A28:C28"/>
    <mergeCell ref="A29:C29"/>
    <mergeCell ref="A30:C30"/>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5" fitToHeight="0" orientation="landscape"/>
  <headerFooter scaleWithDoc="0">
    <oddFooter>&amp;C&amp;"宋体,常规"&amp;10第&amp;"Arial Narrow,常规"&amp;P&amp;"宋体,常规"页，共&amp;"Arial Narrow,常规"&amp;N&amp;"宋体,常规"页</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在建设备">
    <pageSetUpPr fitToPage="1"/>
  </sheetPr>
  <dimension ref="A1:Y32"/>
  <sheetViews>
    <sheetView showGridLines="0" workbookViewId="0">
      <selection activeCell="I31" sqref="I31"/>
    </sheetView>
  </sheetViews>
  <sheetFormatPr defaultColWidth="9" defaultRowHeight="15.75" customHeight="1"/>
  <cols>
    <col min="1" max="1" width="4.7" style="3" customWidth="1"/>
    <col min="2" max="3" width="11.2" style="3" customWidth="1"/>
    <col min="4" max="4" width="9.2" style="3" customWidth="1"/>
    <col min="5" max="5" width="5" style="3" customWidth="1"/>
    <col min="6" max="8" width="5.2" style="3" customWidth="1"/>
    <col min="9" max="9" width="6.2" style="3" customWidth="1"/>
    <col min="10" max="10" width="8.7" style="3" customWidth="1"/>
    <col min="11" max="11" width="7.7" style="3" customWidth="1"/>
    <col min="12" max="12" width="7.7" style="3" hidden="1" customWidth="1" outlineLevel="1"/>
    <col min="13" max="13" width="7.2" style="3" customWidth="1" collapsed="1"/>
    <col min="14" max="14" width="8.7" style="3" customWidth="1"/>
    <col min="15" max="15" width="12.2" style="3" customWidth="1"/>
    <col min="16" max="16" width="5.7" style="3" customWidth="1"/>
    <col min="17" max="17" width="8.7" style="3" customWidth="1"/>
    <col min="18" max="18" width="7.2" style="3" customWidth="1"/>
    <col min="19" max="19" width="8.7" style="3" customWidth="1"/>
    <col min="20" max="20" width="12.2" style="3" customWidth="1"/>
    <col min="21" max="21" width="5.7" style="3" customWidth="1"/>
    <col min="22" max="22" width="7.7" style="3" customWidth="1"/>
    <col min="23" max="23" width="6.7" style="3" customWidth="1"/>
    <col min="24" max="25" width="9" style="5"/>
    <col min="26" max="16384" width="9" style="3"/>
  </cols>
  <sheetData>
    <row r="1" customHeight="1" spans="1:25">
      <c r="A1" s="6" t="s">
        <v>333</v>
      </c>
      <c r="X1" s="5" t="str">
        <f t="array" ref="X1:Y1">"请勿删除此列"</f>
        <v>请勿删除此列</v>
      </c>
      <c r="Y1" s="5" t="str">
        <v>请勿删除此列</v>
      </c>
    </row>
    <row r="2" s="1" customFormat="1" ht="30" customHeight="1" spans="1:25">
      <c r="A2" s="7" t="s">
        <v>1541</v>
      </c>
      <c r="B2" s="7"/>
      <c r="C2" s="7"/>
      <c r="D2" s="7"/>
      <c r="E2" s="7"/>
      <c r="F2" s="7"/>
      <c r="G2" s="7"/>
      <c r="H2" s="7"/>
      <c r="I2" s="7"/>
      <c r="J2" s="7"/>
      <c r="K2" s="7"/>
      <c r="L2" s="7"/>
      <c r="M2" s="7"/>
      <c r="N2" s="7"/>
      <c r="O2" s="7"/>
      <c r="P2" s="7"/>
      <c r="Q2" s="7"/>
      <c r="R2" s="7"/>
      <c r="S2" s="7"/>
      <c r="T2" s="7"/>
      <c r="U2" s="7"/>
      <c r="V2" s="7"/>
      <c r="W2" s="7"/>
      <c r="X2" s="23"/>
      <c r="Y2" s="23"/>
    </row>
    <row r="3" customHeight="1" spans="1:23">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c r="V3" s="2"/>
      <c r="W3" s="2"/>
    </row>
    <row r="4" ht="14.25" customHeight="1" spans="1:25">
      <c r="A4" s="2"/>
      <c r="B4" s="2"/>
      <c r="C4" s="2"/>
      <c r="D4" s="2"/>
      <c r="E4" s="2"/>
      <c r="F4" s="2"/>
      <c r="G4" s="2"/>
      <c r="H4" s="2"/>
      <c r="I4" s="2"/>
      <c r="J4" s="2"/>
      <c r="K4" s="2"/>
      <c r="L4" s="2"/>
      <c r="M4" s="2"/>
      <c r="N4" s="2"/>
      <c r="O4" s="2"/>
      <c r="P4" s="2"/>
      <c r="Q4" s="2"/>
      <c r="R4" s="2"/>
      <c r="S4" s="2"/>
      <c r="T4" s="2"/>
      <c r="U4" s="2"/>
      <c r="V4" s="2"/>
      <c r="W4" s="8" t="s">
        <v>1542</v>
      </c>
      <c r="Y4" s="5" t="str">
        <f t="array" ref="Y4:Y8">""</f>
        <v/>
      </c>
    </row>
    <row r="5" customHeight="1" spans="1:25">
      <c r="A5" s="3" t="str">
        <f>基本信息输入表!K6&amp;"："&amp;基本信息输入表!M6</f>
        <v>被评估单位：中国石油集团工程技术研究院有限公司</v>
      </c>
      <c r="W5" s="8" t="str">
        <f>"金额单位："&amp;基本信息输入表!M10&amp;"元"</f>
        <v>金额单位：人民币元</v>
      </c>
      <c r="Y5" s="5" t="str">
        <v/>
      </c>
    </row>
    <row r="6" s="2" customFormat="1" customHeight="1" spans="1:25">
      <c r="A6" s="37" t="s">
        <v>137</v>
      </c>
      <c r="B6" s="37" t="s">
        <v>940</v>
      </c>
      <c r="C6" s="171" t="s">
        <v>1192</v>
      </c>
      <c r="D6" s="172" t="s">
        <v>901</v>
      </c>
      <c r="E6" s="172" t="s">
        <v>94</v>
      </c>
      <c r="F6" s="173" t="s">
        <v>857</v>
      </c>
      <c r="G6" s="173" t="s">
        <v>1193</v>
      </c>
      <c r="H6" s="90" t="s">
        <v>1543</v>
      </c>
      <c r="I6" s="90" t="s">
        <v>1544</v>
      </c>
      <c r="J6" s="54" t="s">
        <v>1545</v>
      </c>
      <c r="K6" s="54" t="s">
        <v>1546</v>
      </c>
      <c r="L6" s="90" t="s">
        <v>656</v>
      </c>
      <c r="M6" s="90" t="s">
        <v>158</v>
      </c>
      <c r="N6" s="90"/>
      <c r="O6" s="90"/>
      <c r="P6" s="90"/>
      <c r="Q6" s="111" t="s">
        <v>1042</v>
      </c>
      <c r="R6" s="37" t="s">
        <v>159</v>
      </c>
      <c r="S6" s="37"/>
      <c r="T6" s="37"/>
      <c r="U6" s="37"/>
      <c r="V6" s="90" t="s">
        <v>172</v>
      </c>
      <c r="W6" s="90" t="s">
        <v>142</v>
      </c>
      <c r="X6" s="4"/>
      <c r="Y6" s="4" t="str">
        <v/>
      </c>
    </row>
    <row r="7" s="2" customFormat="1" ht="12" spans="1:25">
      <c r="A7" s="106"/>
      <c r="B7" s="107"/>
      <c r="C7" s="174"/>
      <c r="D7" s="175"/>
      <c r="E7" s="176"/>
      <c r="F7" s="174"/>
      <c r="G7" s="174"/>
      <c r="H7" s="109"/>
      <c r="I7" s="109"/>
      <c r="J7" s="178"/>
      <c r="K7" s="179"/>
      <c r="L7" s="179" t="s">
        <v>215</v>
      </c>
      <c r="M7" s="113" t="s">
        <v>1547</v>
      </c>
      <c r="N7" s="113" t="s">
        <v>1548</v>
      </c>
      <c r="O7" s="113" t="s">
        <v>1549</v>
      </c>
      <c r="P7" s="113" t="s">
        <v>215</v>
      </c>
      <c r="Q7" s="114"/>
      <c r="R7" s="113" t="s">
        <v>1547</v>
      </c>
      <c r="S7" s="113" t="s">
        <v>1548</v>
      </c>
      <c r="T7" s="113" t="s">
        <v>1549</v>
      </c>
      <c r="U7" s="113" t="s">
        <v>215</v>
      </c>
      <c r="V7" s="115"/>
      <c r="W7" s="107"/>
      <c r="X7" s="24" t="s">
        <v>738</v>
      </c>
      <c r="Y7" s="4" t="str">
        <v/>
      </c>
    </row>
    <row r="8" spans="1:25">
      <c r="A8" s="14" t="str">
        <f>IF(B8="","",ROW()-7)</f>
        <v/>
      </c>
      <c r="B8" s="15"/>
      <c r="C8" s="15"/>
      <c r="D8" s="56"/>
      <c r="E8" s="17"/>
      <c r="F8" s="15"/>
      <c r="G8" s="15"/>
      <c r="H8" s="16"/>
      <c r="I8" s="16"/>
      <c r="J8" s="17"/>
      <c r="K8" s="33"/>
      <c r="L8" s="17"/>
      <c r="M8" s="17"/>
      <c r="N8" s="17"/>
      <c r="O8" s="17"/>
      <c r="P8" s="17"/>
      <c r="Q8" s="17"/>
      <c r="R8" s="17"/>
      <c r="S8" s="17"/>
      <c r="T8" s="17"/>
      <c r="U8" s="17">
        <f>SUM(R8:T8)</f>
        <v>0</v>
      </c>
      <c r="V8" s="17" t="str">
        <f>IF(P8-Q8=0,"",(U8-P8+Q8)/(P8-Q8)*100)</f>
        <v/>
      </c>
      <c r="W8" s="15"/>
      <c r="X8" s="24" t="s">
        <v>739</v>
      </c>
      <c r="Y8" s="5" t="str">
        <v/>
      </c>
    </row>
    <row r="9" spans="1:24">
      <c r="A9" s="14" t="str">
        <f t="shared" ref="A9:A27" si="0">IF(B9="","",ROW()-7)</f>
        <v/>
      </c>
      <c r="B9" s="15"/>
      <c r="C9" s="15"/>
      <c r="D9" s="56"/>
      <c r="E9" s="17"/>
      <c r="F9" s="15"/>
      <c r="G9" s="15"/>
      <c r="H9" s="16"/>
      <c r="I9" s="16"/>
      <c r="J9" s="17"/>
      <c r="K9" s="33"/>
      <c r="L9" s="17"/>
      <c r="M9" s="17"/>
      <c r="N9" s="17"/>
      <c r="O9" s="17"/>
      <c r="P9" s="17"/>
      <c r="Q9" s="17"/>
      <c r="R9" s="17"/>
      <c r="S9" s="17"/>
      <c r="T9" s="17"/>
      <c r="U9" s="17">
        <f>SUM(R9:T9)</f>
        <v>0</v>
      </c>
      <c r="V9" s="17" t="str">
        <f t="shared" ref="V9:V27" si="1">IF(P9-Q9=0,"",(U9-P9+Q9)/(P9-Q9)*100)</f>
        <v/>
      </c>
      <c r="W9" s="15"/>
      <c r="X9" s="24" t="s">
        <v>740</v>
      </c>
    </row>
    <row r="10" spans="1:24">
      <c r="A10" s="14" t="str">
        <f t="shared" si="0"/>
        <v/>
      </c>
      <c r="B10" s="15"/>
      <c r="C10" s="15"/>
      <c r="D10" s="56"/>
      <c r="E10" s="17"/>
      <c r="F10" s="15"/>
      <c r="G10" s="15"/>
      <c r="H10" s="16"/>
      <c r="I10" s="16"/>
      <c r="J10" s="17"/>
      <c r="K10" s="33"/>
      <c r="L10" s="17"/>
      <c r="M10" s="17"/>
      <c r="N10" s="17"/>
      <c r="O10" s="17"/>
      <c r="P10" s="17"/>
      <c r="Q10" s="17"/>
      <c r="R10" s="17"/>
      <c r="S10" s="17"/>
      <c r="T10" s="17"/>
      <c r="U10" s="17">
        <f>SUM(R10:T10)</f>
        <v>0</v>
      </c>
      <c r="V10" s="17" t="str">
        <f t="shared" si="1"/>
        <v/>
      </c>
      <c r="W10" s="15"/>
      <c r="X10" s="24" t="s">
        <v>741</v>
      </c>
    </row>
    <row r="11" spans="1:24">
      <c r="A11" s="14" t="str">
        <f t="shared" si="0"/>
        <v/>
      </c>
      <c r="B11" s="15"/>
      <c r="C11" s="15"/>
      <c r="D11" s="56"/>
      <c r="E11" s="17"/>
      <c r="F11" s="15"/>
      <c r="G11" s="15"/>
      <c r="H11" s="16"/>
      <c r="I11" s="16"/>
      <c r="J11" s="17"/>
      <c r="K11" s="33"/>
      <c r="L11" s="17"/>
      <c r="M11" s="17"/>
      <c r="N11" s="17"/>
      <c r="O11" s="17"/>
      <c r="P11" s="17"/>
      <c r="Q11" s="17"/>
      <c r="R11" s="17"/>
      <c r="S11" s="17"/>
      <c r="T11" s="17"/>
      <c r="U11" s="17">
        <f t="shared" ref="U11:U27" si="2">SUM(R11:T11)</f>
        <v>0</v>
      </c>
      <c r="V11" s="17" t="str">
        <f t="shared" si="1"/>
        <v/>
      </c>
      <c r="W11" s="15"/>
      <c r="X11" s="24" t="s">
        <v>742</v>
      </c>
    </row>
    <row r="12" spans="1:24">
      <c r="A12" s="14" t="str">
        <f t="shared" si="0"/>
        <v/>
      </c>
      <c r="B12" s="15"/>
      <c r="C12" s="15"/>
      <c r="D12" s="56"/>
      <c r="E12" s="17"/>
      <c r="F12" s="15"/>
      <c r="G12" s="15"/>
      <c r="H12" s="16"/>
      <c r="I12" s="16"/>
      <c r="J12" s="17"/>
      <c r="K12" s="33"/>
      <c r="L12" s="17"/>
      <c r="M12" s="17"/>
      <c r="N12" s="17"/>
      <c r="O12" s="17"/>
      <c r="P12" s="17"/>
      <c r="Q12" s="17"/>
      <c r="R12" s="17"/>
      <c r="S12" s="17"/>
      <c r="T12" s="17"/>
      <c r="U12" s="17">
        <f t="shared" si="2"/>
        <v>0</v>
      </c>
      <c r="V12" s="17" t="str">
        <f t="shared" si="1"/>
        <v/>
      </c>
      <c r="W12" s="15"/>
      <c r="X12" s="24" t="s">
        <v>743</v>
      </c>
    </row>
    <row r="13" spans="1:24">
      <c r="A13" s="14" t="str">
        <f t="shared" si="0"/>
        <v/>
      </c>
      <c r="B13" s="15"/>
      <c r="C13" s="15"/>
      <c r="D13" s="56"/>
      <c r="E13" s="17"/>
      <c r="F13" s="15"/>
      <c r="G13" s="15"/>
      <c r="H13" s="16"/>
      <c r="I13" s="16"/>
      <c r="J13" s="17"/>
      <c r="K13" s="33"/>
      <c r="L13" s="17"/>
      <c r="M13" s="17"/>
      <c r="N13" s="17"/>
      <c r="O13" s="17"/>
      <c r="P13" s="17"/>
      <c r="Q13" s="17"/>
      <c r="R13" s="17"/>
      <c r="S13" s="17"/>
      <c r="T13" s="17"/>
      <c r="U13" s="17">
        <f t="shared" si="2"/>
        <v>0</v>
      </c>
      <c r="V13" s="17" t="str">
        <f t="shared" si="1"/>
        <v/>
      </c>
      <c r="W13" s="15"/>
      <c r="X13" s="24" t="s">
        <v>744</v>
      </c>
    </row>
    <row r="14" spans="1:24">
      <c r="A14" s="14" t="str">
        <f t="shared" si="0"/>
        <v/>
      </c>
      <c r="B14" s="15"/>
      <c r="C14" s="15"/>
      <c r="D14" s="56"/>
      <c r="E14" s="17"/>
      <c r="F14" s="15"/>
      <c r="G14" s="15"/>
      <c r="H14" s="16"/>
      <c r="I14" s="16"/>
      <c r="J14" s="17"/>
      <c r="K14" s="33"/>
      <c r="L14" s="17"/>
      <c r="M14" s="17"/>
      <c r="N14" s="17"/>
      <c r="O14" s="17"/>
      <c r="P14" s="17"/>
      <c r="Q14" s="17"/>
      <c r="R14" s="17"/>
      <c r="S14" s="17"/>
      <c r="T14" s="17"/>
      <c r="U14" s="17">
        <f t="shared" si="2"/>
        <v>0</v>
      </c>
      <c r="V14" s="17" t="str">
        <f t="shared" si="1"/>
        <v/>
      </c>
      <c r="W14" s="15"/>
      <c r="X14" s="24" t="s">
        <v>745</v>
      </c>
    </row>
    <row r="15" spans="1:24">
      <c r="A15" s="14" t="str">
        <f t="shared" si="0"/>
        <v/>
      </c>
      <c r="B15" s="15"/>
      <c r="C15" s="15"/>
      <c r="D15" s="56"/>
      <c r="E15" s="17"/>
      <c r="F15" s="15"/>
      <c r="G15" s="15"/>
      <c r="H15" s="16"/>
      <c r="I15" s="16"/>
      <c r="J15" s="17"/>
      <c r="K15" s="33"/>
      <c r="L15" s="17"/>
      <c r="M15" s="17"/>
      <c r="N15" s="17"/>
      <c r="O15" s="17"/>
      <c r="P15" s="17"/>
      <c r="Q15" s="17"/>
      <c r="R15" s="17"/>
      <c r="S15" s="17"/>
      <c r="T15" s="17"/>
      <c r="U15" s="17">
        <f t="shared" si="2"/>
        <v>0</v>
      </c>
      <c r="V15" s="17" t="str">
        <f t="shared" si="1"/>
        <v/>
      </c>
      <c r="W15" s="15"/>
      <c r="X15" s="24" t="s">
        <v>746</v>
      </c>
    </row>
    <row r="16" spans="1:24">
      <c r="A16" s="14" t="str">
        <f t="shared" si="0"/>
        <v/>
      </c>
      <c r="B16" s="15"/>
      <c r="C16" s="15"/>
      <c r="D16" s="56"/>
      <c r="E16" s="17"/>
      <c r="F16" s="15"/>
      <c r="G16" s="15"/>
      <c r="H16" s="16"/>
      <c r="I16" s="16"/>
      <c r="J16" s="17"/>
      <c r="K16" s="33"/>
      <c r="L16" s="17"/>
      <c r="M16" s="17"/>
      <c r="N16" s="17"/>
      <c r="O16" s="17"/>
      <c r="P16" s="17"/>
      <c r="Q16" s="17"/>
      <c r="R16" s="17"/>
      <c r="S16" s="17"/>
      <c r="T16" s="17"/>
      <c r="U16" s="17">
        <f t="shared" si="2"/>
        <v>0</v>
      </c>
      <c r="V16" s="17" t="str">
        <f t="shared" si="1"/>
        <v/>
      </c>
      <c r="W16" s="15"/>
      <c r="X16" s="24" t="s">
        <v>747</v>
      </c>
    </row>
    <row r="17" spans="1:24">
      <c r="A17" s="14" t="str">
        <f t="shared" si="0"/>
        <v/>
      </c>
      <c r="B17" s="15"/>
      <c r="C17" s="15"/>
      <c r="D17" s="56"/>
      <c r="E17" s="17"/>
      <c r="F17" s="15"/>
      <c r="G17" s="15"/>
      <c r="H17" s="16"/>
      <c r="I17" s="16"/>
      <c r="J17" s="17"/>
      <c r="K17" s="33"/>
      <c r="L17" s="17"/>
      <c r="M17" s="17"/>
      <c r="N17" s="17"/>
      <c r="O17" s="17"/>
      <c r="P17" s="17"/>
      <c r="Q17" s="17"/>
      <c r="R17" s="17"/>
      <c r="S17" s="17"/>
      <c r="T17" s="17"/>
      <c r="U17" s="17">
        <f t="shared" si="2"/>
        <v>0</v>
      </c>
      <c r="V17" s="17" t="str">
        <f t="shared" si="1"/>
        <v/>
      </c>
      <c r="W17" s="15"/>
      <c r="X17" s="24" t="s">
        <v>748</v>
      </c>
    </row>
    <row r="18" ht="13.2" customHeight="1" spans="1:24">
      <c r="A18" s="14" t="str">
        <f t="shared" si="0"/>
        <v/>
      </c>
      <c r="B18" s="15"/>
      <c r="C18" s="15"/>
      <c r="D18" s="56"/>
      <c r="E18" s="17"/>
      <c r="F18" s="15"/>
      <c r="G18" s="15"/>
      <c r="H18" s="16"/>
      <c r="I18" s="16"/>
      <c r="J18" s="17"/>
      <c r="K18" s="33"/>
      <c r="L18" s="17"/>
      <c r="M18" s="17"/>
      <c r="N18" s="17"/>
      <c r="O18" s="17"/>
      <c r="P18" s="17"/>
      <c r="Q18" s="17"/>
      <c r="R18" s="17"/>
      <c r="S18" s="17"/>
      <c r="T18" s="17"/>
      <c r="U18" s="17">
        <f t="shared" si="2"/>
        <v>0</v>
      </c>
      <c r="V18" s="17" t="str">
        <f t="shared" si="1"/>
        <v/>
      </c>
      <c r="W18" s="15"/>
      <c r="X18" s="24" t="s">
        <v>749</v>
      </c>
    </row>
    <row r="19" spans="1:24">
      <c r="A19" s="14" t="str">
        <f t="shared" si="0"/>
        <v/>
      </c>
      <c r="B19" s="15"/>
      <c r="C19" s="15"/>
      <c r="D19" s="56"/>
      <c r="E19" s="17"/>
      <c r="F19" s="15"/>
      <c r="G19" s="15"/>
      <c r="H19" s="16"/>
      <c r="I19" s="16"/>
      <c r="J19" s="17"/>
      <c r="K19" s="33"/>
      <c r="L19" s="17"/>
      <c r="M19" s="17"/>
      <c r="N19" s="17"/>
      <c r="O19" s="17"/>
      <c r="P19" s="17"/>
      <c r="Q19" s="17"/>
      <c r="R19" s="17"/>
      <c r="S19" s="17"/>
      <c r="T19" s="17"/>
      <c r="U19" s="17">
        <f t="shared" si="2"/>
        <v>0</v>
      </c>
      <c r="V19" s="17" t="str">
        <f t="shared" si="1"/>
        <v/>
      </c>
      <c r="W19" s="15"/>
      <c r="X19" s="24" t="s">
        <v>750</v>
      </c>
    </row>
    <row r="20" spans="1:24">
      <c r="A20" s="14" t="str">
        <f t="shared" si="0"/>
        <v/>
      </c>
      <c r="B20" s="15"/>
      <c r="C20" s="15"/>
      <c r="D20" s="56"/>
      <c r="E20" s="17"/>
      <c r="F20" s="15"/>
      <c r="G20" s="15"/>
      <c r="H20" s="16"/>
      <c r="I20" s="16"/>
      <c r="J20" s="17"/>
      <c r="K20" s="33"/>
      <c r="L20" s="17"/>
      <c r="M20" s="17"/>
      <c r="N20" s="17"/>
      <c r="O20" s="17"/>
      <c r="P20" s="17"/>
      <c r="Q20" s="17"/>
      <c r="R20" s="17"/>
      <c r="S20" s="17"/>
      <c r="T20" s="17"/>
      <c r="U20" s="17">
        <f t="shared" si="2"/>
        <v>0</v>
      </c>
      <c r="V20" s="17" t="str">
        <f t="shared" si="1"/>
        <v/>
      </c>
      <c r="W20" s="15"/>
      <c r="X20" s="24" t="s">
        <v>751</v>
      </c>
    </row>
    <row r="21" spans="1:24">
      <c r="A21" s="14" t="str">
        <f t="shared" si="0"/>
        <v/>
      </c>
      <c r="B21" s="15"/>
      <c r="C21" s="15"/>
      <c r="D21" s="56"/>
      <c r="E21" s="17"/>
      <c r="F21" s="15"/>
      <c r="G21" s="15"/>
      <c r="H21" s="16"/>
      <c r="I21" s="16"/>
      <c r="J21" s="17"/>
      <c r="K21" s="33"/>
      <c r="L21" s="17"/>
      <c r="M21" s="17"/>
      <c r="N21" s="17"/>
      <c r="O21" s="17"/>
      <c r="P21" s="17"/>
      <c r="Q21" s="17"/>
      <c r="R21" s="17"/>
      <c r="S21" s="17"/>
      <c r="T21" s="17"/>
      <c r="U21" s="17">
        <f t="shared" si="2"/>
        <v>0</v>
      </c>
      <c r="V21" s="17" t="str">
        <f t="shared" si="1"/>
        <v/>
      </c>
      <c r="W21" s="15"/>
      <c r="X21" s="24" t="s">
        <v>752</v>
      </c>
    </row>
    <row r="22" spans="1:24">
      <c r="A22" s="14" t="str">
        <f t="shared" si="0"/>
        <v/>
      </c>
      <c r="B22" s="15"/>
      <c r="C22" s="15"/>
      <c r="D22" s="56"/>
      <c r="E22" s="17"/>
      <c r="F22" s="15"/>
      <c r="G22" s="15"/>
      <c r="H22" s="16"/>
      <c r="I22" s="16"/>
      <c r="J22" s="17"/>
      <c r="K22" s="33"/>
      <c r="L22" s="17"/>
      <c r="M22" s="17"/>
      <c r="N22" s="17"/>
      <c r="O22" s="17"/>
      <c r="P22" s="17"/>
      <c r="Q22" s="17"/>
      <c r="R22" s="17"/>
      <c r="S22" s="17"/>
      <c r="T22" s="17"/>
      <c r="U22" s="17">
        <f t="shared" si="2"/>
        <v>0</v>
      </c>
      <c r="V22" s="17" t="str">
        <f t="shared" si="1"/>
        <v/>
      </c>
      <c r="W22" s="15"/>
      <c r="X22" s="24" t="s">
        <v>753</v>
      </c>
    </row>
    <row r="23" spans="1:24">
      <c r="A23" s="14" t="str">
        <f t="shared" si="0"/>
        <v/>
      </c>
      <c r="B23" s="15"/>
      <c r="C23" s="15"/>
      <c r="D23" s="56"/>
      <c r="E23" s="17"/>
      <c r="F23" s="15"/>
      <c r="G23" s="15"/>
      <c r="H23" s="16"/>
      <c r="I23" s="16"/>
      <c r="J23" s="17"/>
      <c r="K23" s="33"/>
      <c r="L23" s="17"/>
      <c r="M23" s="17"/>
      <c r="N23" s="17"/>
      <c r="O23" s="17"/>
      <c r="P23" s="17"/>
      <c r="Q23" s="17"/>
      <c r="R23" s="17"/>
      <c r="S23" s="17"/>
      <c r="T23" s="17"/>
      <c r="U23" s="17">
        <f t="shared" si="2"/>
        <v>0</v>
      </c>
      <c r="V23" s="17" t="str">
        <f t="shared" si="1"/>
        <v/>
      </c>
      <c r="W23" s="15"/>
      <c r="X23" s="24" t="s">
        <v>754</v>
      </c>
    </row>
    <row r="24" spans="1:24">
      <c r="A24" s="14" t="str">
        <f t="shared" si="0"/>
        <v/>
      </c>
      <c r="B24" s="15"/>
      <c r="C24" s="15"/>
      <c r="D24" s="56"/>
      <c r="E24" s="17"/>
      <c r="F24" s="15"/>
      <c r="G24" s="15"/>
      <c r="H24" s="16"/>
      <c r="I24" s="16"/>
      <c r="J24" s="17"/>
      <c r="K24" s="33"/>
      <c r="L24" s="17"/>
      <c r="M24" s="17"/>
      <c r="N24" s="17"/>
      <c r="O24" s="17"/>
      <c r="P24" s="17"/>
      <c r="Q24" s="17"/>
      <c r="R24" s="17"/>
      <c r="S24" s="17"/>
      <c r="T24" s="17"/>
      <c r="U24" s="17">
        <f t="shared" si="2"/>
        <v>0</v>
      </c>
      <c r="V24" s="17" t="str">
        <f t="shared" si="1"/>
        <v/>
      </c>
      <c r="W24" s="15"/>
      <c r="X24" s="24" t="s">
        <v>755</v>
      </c>
    </row>
    <row r="25" spans="1:24">
      <c r="A25" s="14" t="str">
        <f t="shared" si="0"/>
        <v/>
      </c>
      <c r="B25" s="15"/>
      <c r="C25" s="15"/>
      <c r="D25" s="56"/>
      <c r="E25" s="17"/>
      <c r="F25" s="15"/>
      <c r="G25" s="15"/>
      <c r="H25" s="16"/>
      <c r="I25" s="16"/>
      <c r="J25" s="17"/>
      <c r="K25" s="33"/>
      <c r="L25" s="17"/>
      <c r="M25" s="17"/>
      <c r="N25" s="17"/>
      <c r="O25" s="17"/>
      <c r="P25" s="17"/>
      <c r="Q25" s="17"/>
      <c r="R25" s="17"/>
      <c r="S25" s="17"/>
      <c r="T25" s="17"/>
      <c r="U25" s="17">
        <f t="shared" si="2"/>
        <v>0</v>
      </c>
      <c r="V25" s="17" t="str">
        <f t="shared" si="1"/>
        <v/>
      </c>
      <c r="W25" s="15"/>
      <c r="X25" s="24" t="s">
        <v>756</v>
      </c>
    </row>
    <row r="26" spans="1:24">
      <c r="A26" s="14" t="str">
        <f t="shared" si="0"/>
        <v/>
      </c>
      <c r="B26" s="15"/>
      <c r="C26" s="15"/>
      <c r="D26" s="56"/>
      <c r="E26" s="17"/>
      <c r="F26" s="15"/>
      <c r="G26" s="15"/>
      <c r="H26" s="16"/>
      <c r="I26" s="16"/>
      <c r="J26" s="17"/>
      <c r="K26" s="33"/>
      <c r="L26" s="17"/>
      <c r="M26" s="17"/>
      <c r="N26" s="17"/>
      <c r="O26" s="17"/>
      <c r="P26" s="17"/>
      <c r="Q26" s="17"/>
      <c r="R26" s="17"/>
      <c r="S26" s="17"/>
      <c r="T26" s="17"/>
      <c r="U26" s="17">
        <f t="shared" si="2"/>
        <v>0</v>
      </c>
      <c r="V26" s="17" t="str">
        <f t="shared" si="1"/>
        <v/>
      </c>
      <c r="W26" s="15"/>
      <c r="X26" s="24" t="s">
        <v>757</v>
      </c>
    </row>
    <row r="27" spans="1:25">
      <c r="A27" s="14" t="str">
        <f t="shared" si="0"/>
        <v/>
      </c>
      <c r="B27" s="15"/>
      <c r="C27" s="15"/>
      <c r="D27" s="56"/>
      <c r="E27" s="17"/>
      <c r="F27" s="15"/>
      <c r="G27" s="15"/>
      <c r="H27" s="16"/>
      <c r="I27" s="16"/>
      <c r="J27" s="17"/>
      <c r="K27" s="33"/>
      <c r="L27" s="17"/>
      <c r="M27" s="17"/>
      <c r="N27" s="17"/>
      <c r="O27" s="17"/>
      <c r="P27" s="17"/>
      <c r="Q27" s="17"/>
      <c r="R27" s="17"/>
      <c r="S27" s="17"/>
      <c r="T27" s="17"/>
      <c r="U27" s="17">
        <f t="shared" si="2"/>
        <v>0</v>
      </c>
      <c r="V27" s="17" t="str">
        <f t="shared" si="1"/>
        <v/>
      </c>
      <c r="W27" s="15"/>
      <c r="X27" s="24" t="s">
        <v>758</v>
      </c>
      <c r="Y27" s="5" t="str">
        <f t="array" ref="Y27:Y32">""</f>
        <v/>
      </c>
    </row>
    <row r="28" spans="1:25">
      <c r="A28" s="56" t="s">
        <v>1550</v>
      </c>
      <c r="B28" s="15"/>
      <c r="C28" s="15"/>
      <c r="D28" s="56"/>
      <c r="E28" s="17"/>
      <c r="F28" s="15"/>
      <c r="G28" s="15"/>
      <c r="H28" s="16" t="s">
        <v>821</v>
      </c>
      <c r="I28" s="16"/>
      <c r="J28" s="17"/>
      <c r="K28" s="33"/>
      <c r="L28" s="17">
        <f t="shared" ref="L28" si="3">SUM(L8:L27)</f>
        <v>0</v>
      </c>
      <c r="M28" s="17"/>
      <c r="N28" s="17"/>
      <c r="O28" s="17"/>
      <c r="P28" s="17">
        <f>SUM(P8:P27)</f>
        <v>0</v>
      </c>
      <c r="Q28" s="17">
        <f>SUM(Q8:Q27)</f>
        <v>0</v>
      </c>
      <c r="R28" s="17"/>
      <c r="S28" s="17"/>
      <c r="T28" s="17"/>
      <c r="U28" s="17">
        <f>SUM(U8:U27)</f>
        <v>0</v>
      </c>
      <c r="V28" s="17"/>
      <c r="W28" s="15"/>
      <c r="Y28" s="5" t="str">
        <v/>
      </c>
    </row>
    <row r="29" spans="1:25">
      <c r="A29" s="56" t="s">
        <v>1551</v>
      </c>
      <c r="B29" s="15"/>
      <c r="C29" s="15"/>
      <c r="D29" s="56"/>
      <c r="E29" s="17"/>
      <c r="F29" s="15"/>
      <c r="G29" s="15"/>
      <c r="H29" s="16" t="s">
        <v>821</v>
      </c>
      <c r="I29" s="16"/>
      <c r="J29" s="17"/>
      <c r="K29" s="33"/>
      <c r="L29" s="17">
        <f>Q28</f>
        <v>0</v>
      </c>
      <c r="M29" s="17"/>
      <c r="N29" s="17"/>
      <c r="O29" s="17"/>
      <c r="P29" s="17">
        <f>Q28</f>
        <v>0</v>
      </c>
      <c r="Q29" s="17"/>
      <c r="R29" s="17"/>
      <c r="S29" s="17"/>
      <c r="T29" s="17"/>
      <c r="U29" s="17"/>
      <c r="V29" s="17"/>
      <c r="W29" s="15"/>
      <c r="Y29" s="5" t="str">
        <v/>
      </c>
    </row>
    <row r="30" customHeight="1" spans="1:25">
      <c r="A30" s="18" t="s">
        <v>1552</v>
      </c>
      <c r="B30" s="70"/>
      <c r="C30" s="70"/>
      <c r="D30" s="19"/>
      <c r="E30" s="33"/>
      <c r="F30" s="27"/>
      <c r="G30" s="27"/>
      <c r="H30" s="27" t="s">
        <v>821</v>
      </c>
      <c r="I30" s="21"/>
      <c r="J30" s="17"/>
      <c r="K30" s="33"/>
      <c r="L30" s="17">
        <f>L28-L29</f>
        <v>0</v>
      </c>
      <c r="M30" s="17"/>
      <c r="N30" s="17"/>
      <c r="O30" s="17"/>
      <c r="P30" s="17">
        <f>P28-P29</f>
        <v>0</v>
      </c>
      <c r="Q30" s="17"/>
      <c r="R30" s="17"/>
      <c r="S30" s="17"/>
      <c r="T30" s="17"/>
      <c r="U30" s="17">
        <f>U28</f>
        <v>0</v>
      </c>
      <c r="V30" s="17" t="str">
        <f>IF(P30=0,"",(U30-P30)/P30*100)</f>
        <v/>
      </c>
      <c r="W30" s="21"/>
      <c r="Y30" s="5" t="str">
        <v/>
      </c>
    </row>
    <row r="31" customHeight="1" spans="1:25">
      <c r="A31" s="3" t="str">
        <f>基本信息输入表!$K$6&amp;"填表人："&amp;基本信息输入表!$M$69</f>
        <v>被评估单位填表人：</v>
      </c>
      <c r="U31" s="3" t="str">
        <f>"评估人员："&amp;基本信息输入表!$Q$69</f>
        <v>评估人员：</v>
      </c>
      <c r="Y31" s="5" t="str">
        <v/>
      </c>
    </row>
    <row r="32" customHeight="1" spans="1:25">
      <c r="A32" s="177" t="str">
        <f>"填表日期："&amp;YEAR(基本信息输入表!$O$69)&amp;"年"&amp;MONTH(基本信息输入表!$O$69)&amp;"月"&amp;DAY(基本信息输入表!$O$69)&amp;"日"</f>
        <v>填表日期：1900年1月0日</v>
      </c>
      <c r="Y32" s="5" t="str">
        <v/>
      </c>
    </row>
  </sheetData>
  <mergeCells count="21">
    <mergeCell ref="A2:W2"/>
    <mergeCell ref="A3:W3"/>
    <mergeCell ref="M6:P6"/>
    <mergeCell ref="R6:U6"/>
    <mergeCell ref="A28:D28"/>
    <mergeCell ref="A29:D29"/>
    <mergeCell ref="A30:D30"/>
    <mergeCell ref="A6:A7"/>
    <mergeCell ref="B6:B7"/>
    <mergeCell ref="C6:C7"/>
    <mergeCell ref="D6:D7"/>
    <mergeCell ref="E6:E7"/>
    <mergeCell ref="F6:F7"/>
    <mergeCell ref="G6:G7"/>
    <mergeCell ref="H6:H7"/>
    <mergeCell ref="I6:I7"/>
    <mergeCell ref="J6:J7"/>
    <mergeCell ref="K6:K7"/>
    <mergeCell ref="Q6:Q7"/>
    <mergeCell ref="V6:V7"/>
    <mergeCell ref="W6:W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8" fitToHeight="0" orientation="landscape"/>
  <headerFooter scaleWithDoc="0">
    <oddFooter>&amp;C&amp;"宋体,常规"&amp;10第&amp;"Arial Narrow,常规"&amp;P&amp;"宋体,常规"页，共&amp;"Arial Narrow,常规"&amp;N&amp;"宋体,常规"页</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2"/>
  <sheetViews>
    <sheetView showGridLines="0" workbookViewId="0">
      <selection activeCell="I31" sqref="I31"/>
    </sheetView>
  </sheetViews>
  <sheetFormatPr defaultColWidth="9" defaultRowHeight="15.75" customHeight="1"/>
  <cols>
    <col min="1" max="1" width="4.7" style="117" customWidth="1"/>
    <col min="2" max="2" width="15.6" style="118" customWidth="1"/>
    <col min="3" max="3" width="8" style="118" customWidth="1"/>
    <col min="4" max="6" width="8" style="118" hidden="1" customWidth="1" outlineLevel="1"/>
    <col min="7" max="7" width="4.7" style="119" customWidth="1" collapsed="1"/>
    <col min="8" max="8" width="5.5" style="119" customWidth="1"/>
    <col min="9" max="9" width="5.7" style="119" customWidth="1"/>
    <col min="10" max="10" width="18.5" style="119" customWidth="1"/>
    <col min="11" max="11" width="8" style="120" customWidth="1"/>
    <col min="12" max="12" width="13.1" style="119" customWidth="1"/>
    <col min="13" max="13" width="8" style="118" customWidth="1"/>
    <col min="14" max="14" width="8.7" style="118" customWidth="1"/>
    <col min="15" max="15" width="5.7" style="118" customWidth="1"/>
    <col min="16" max="16" width="7.7" style="118" customWidth="1"/>
    <col min="17" max="17" width="16.7" style="118" customWidth="1"/>
    <col min="18" max="18" width="8.5" style="121" customWidth="1"/>
    <col min="19" max="19" width="9" style="121"/>
    <col min="20" max="16384" width="9" style="118"/>
  </cols>
  <sheetData>
    <row r="1" customHeight="1" spans="1:19">
      <c r="A1" s="122" t="s">
        <v>1553</v>
      </c>
      <c r="R1" s="121" t="str">
        <f t="array" ref="R1:S1">"请勿删除此列"</f>
        <v>请勿删除此列</v>
      </c>
      <c r="S1" s="121" t="str">
        <v>请勿删除此列</v>
      </c>
    </row>
    <row r="2" s="116" customFormat="1" ht="30" customHeight="1" spans="1:19">
      <c r="A2" s="123" t="s">
        <v>1554</v>
      </c>
      <c r="B2" s="123"/>
      <c r="C2" s="123"/>
      <c r="D2" s="123"/>
      <c r="E2" s="123"/>
      <c r="F2" s="123"/>
      <c r="G2" s="123"/>
      <c r="H2" s="123"/>
      <c r="I2" s="123"/>
      <c r="J2" s="123"/>
      <c r="K2" s="123"/>
      <c r="L2" s="123"/>
      <c r="M2" s="123"/>
      <c r="N2" s="123"/>
      <c r="O2" s="123"/>
      <c r="P2" s="123"/>
      <c r="Q2" s="123"/>
      <c r="R2" s="164"/>
      <c r="S2" s="164"/>
    </row>
    <row r="3" customHeight="1" spans="1:17">
      <c r="A3" s="117" t="str">
        <f>"评估基准日："&amp;TEXT(基本信息输入表!M7,"yyyy年mm月dd日")</f>
        <v>评估基准日：2026年01月15日</v>
      </c>
      <c r="B3" s="117"/>
      <c r="C3" s="117"/>
      <c r="D3" s="117"/>
      <c r="E3" s="117"/>
      <c r="F3" s="117"/>
      <c r="G3" s="117"/>
      <c r="H3" s="117"/>
      <c r="I3" s="117"/>
      <c r="J3" s="117"/>
      <c r="K3" s="117"/>
      <c r="L3" s="117"/>
      <c r="M3" s="117"/>
      <c r="N3" s="117"/>
      <c r="O3" s="117"/>
      <c r="P3" s="117"/>
      <c r="Q3" s="117"/>
    </row>
    <row r="4" ht="14.25" customHeight="1" spans="2:19">
      <c r="B4" s="117"/>
      <c r="C4" s="117"/>
      <c r="D4" s="117"/>
      <c r="E4" s="117"/>
      <c r="F4" s="117"/>
      <c r="G4" s="117"/>
      <c r="H4" s="117"/>
      <c r="I4" s="117"/>
      <c r="J4" s="117"/>
      <c r="K4" s="147"/>
      <c r="L4" s="117"/>
      <c r="M4" s="117"/>
      <c r="N4" s="117"/>
      <c r="O4" s="117"/>
      <c r="P4" s="117"/>
      <c r="Q4" s="165" t="s">
        <v>1555</v>
      </c>
      <c r="S4" s="121" t="str">
        <f t="array" ref="S4:S8">""</f>
        <v/>
      </c>
    </row>
    <row r="5" customHeight="1" spans="1:19">
      <c r="A5" s="118" t="str">
        <f>基本信息输入表!K6&amp;"："&amp;基本信息输入表!M6</f>
        <v>被评估单位：中国石油集团工程技术研究院有限公司</v>
      </c>
      <c r="Q5" s="166" t="str">
        <f>"金额单位："&amp;基本信息输入表!M10&amp;"元"</f>
        <v>金额单位：人民币元</v>
      </c>
      <c r="S5" s="121" t="str">
        <v/>
      </c>
    </row>
    <row r="6" s="117" customFormat="1" customHeight="1" spans="1:19">
      <c r="A6" s="124" t="s">
        <v>1556</v>
      </c>
      <c r="B6" s="124" t="s">
        <v>1557</v>
      </c>
      <c r="C6" s="125" t="s">
        <v>1558</v>
      </c>
      <c r="D6" s="125" t="s">
        <v>1559</v>
      </c>
      <c r="E6" s="126" t="s">
        <v>656</v>
      </c>
      <c r="F6" s="127"/>
      <c r="G6" s="124" t="s">
        <v>1560</v>
      </c>
      <c r="H6" s="124"/>
      <c r="I6" s="124"/>
      <c r="J6" s="148" t="s">
        <v>840</v>
      </c>
      <c r="K6" s="149" t="s">
        <v>1561</v>
      </c>
      <c r="L6" s="150" t="s">
        <v>1562</v>
      </c>
      <c r="M6" s="124" t="s">
        <v>1563</v>
      </c>
      <c r="N6" s="124"/>
      <c r="O6" s="124"/>
      <c r="P6" s="124" t="s">
        <v>1564</v>
      </c>
      <c r="Q6" s="124" t="s">
        <v>1565</v>
      </c>
      <c r="R6" s="167"/>
      <c r="S6" s="167" t="str">
        <v/>
      </c>
    </row>
    <row r="7" s="117" customFormat="1" customHeight="1" spans="1:19">
      <c r="A7" s="128"/>
      <c r="B7" s="129"/>
      <c r="C7" s="130"/>
      <c r="D7" s="130"/>
      <c r="E7" s="131" t="s">
        <v>1566</v>
      </c>
      <c r="F7" s="132" t="s">
        <v>859</v>
      </c>
      <c r="G7" s="133" t="s">
        <v>1567</v>
      </c>
      <c r="H7" s="134" t="s">
        <v>1568</v>
      </c>
      <c r="I7" s="134" t="s">
        <v>1569</v>
      </c>
      <c r="J7" s="151"/>
      <c r="K7" s="152"/>
      <c r="L7" s="153"/>
      <c r="M7" s="133" t="s">
        <v>1570</v>
      </c>
      <c r="N7" s="134" t="s">
        <v>1571</v>
      </c>
      <c r="O7" s="134" t="s">
        <v>1569</v>
      </c>
      <c r="P7" s="154"/>
      <c r="Q7" s="129"/>
      <c r="R7" s="168" t="s">
        <v>738</v>
      </c>
      <c r="S7" s="167" t="str">
        <v/>
      </c>
    </row>
    <row r="8" s="117" customFormat="1" ht="12.75" spans="1:19">
      <c r="A8" s="135" t="str">
        <f>IF(B8="","",ROW()-7)</f>
        <v/>
      </c>
      <c r="B8" s="136"/>
      <c r="C8" s="136"/>
      <c r="D8" s="136"/>
      <c r="E8" s="137"/>
      <c r="F8" s="137"/>
      <c r="G8" s="138"/>
      <c r="H8" s="139"/>
      <c r="I8" s="139"/>
      <c r="J8" s="139"/>
      <c r="K8" s="155"/>
      <c r="L8" s="156"/>
      <c r="M8" s="157"/>
      <c r="N8" s="158"/>
      <c r="O8" s="158">
        <f>M8*N8</f>
        <v>0</v>
      </c>
      <c r="P8" s="159" t="str">
        <f>IF(I8-J8=0,"",(O8-I8+J8)/(I8-J8)*100)</f>
        <v/>
      </c>
      <c r="Q8" s="136"/>
      <c r="R8" s="24" t="s">
        <v>739</v>
      </c>
      <c r="S8" s="167" t="str">
        <v/>
      </c>
    </row>
    <row r="9" s="117" customFormat="1" ht="12.75" spans="1:19">
      <c r="A9" s="135" t="str">
        <f t="shared" ref="A9:A27" si="0">IF(B9="","",ROW()-7)</f>
        <v/>
      </c>
      <c r="B9" s="136"/>
      <c r="C9" s="136"/>
      <c r="D9" s="136"/>
      <c r="E9" s="137"/>
      <c r="F9" s="137"/>
      <c r="G9" s="138"/>
      <c r="H9" s="139"/>
      <c r="I9" s="139"/>
      <c r="J9" s="139"/>
      <c r="K9" s="155"/>
      <c r="L9" s="156"/>
      <c r="M9" s="157"/>
      <c r="N9" s="158"/>
      <c r="O9" s="158">
        <f t="shared" ref="O9:O27" si="1">M9*N9</f>
        <v>0</v>
      </c>
      <c r="P9" s="159" t="str">
        <f t="shared" ref="P9:P30" si="2">IF(I9-J9=0,"",(O9-I9+J9)/(I9-J9)*100)</f>
        <v/>
      </c>
      <c r="Q9" s="136"/>
      <c r="R9" s="24" t="s">
        <v>740</v>
      </c>
      <c r="S9" s="167"/>
    </row>
    <row r="10" s="117" customFormat="1" ht="12.75" spans="1:19">
      <c r="A10" s="135" t="str">
        <f t="shared" si="0"/>
        <v/>
      </c>
      <c r="B10" s="136"/>
      <c r="C10" s="136"/>
      <c r="D10" s="136"/>
      <c r="E10" s="137"/>
      <c r="F10" s="137"/>
      <c r="G10" s="138"/>
      <c r="H10" s="139"/>
      <c r="I10" s="139"/>
      <c r="J10" s="139"/>
      <c r="K10" s="155"/>
      <c r="L10" s="156"/>
      <c r="M10" s="157"/>
      <c r="N10" s="158"/>
      <c r="O10" s="158">
        <f t="shared" si="1"/>
        <v>0</v>
      </c>
      <c r="P10" s="159" t="str">
        <f t="shared" si="2"/>
        <v/>
      </c>
      <c r="Q10" s="136"/>
      <c r="R10" s="24" t="s">
        <v>741</v>
      </c>
      <c r="S10" s="167"/>
    </row>
    <row r="11" s="117" customFormat="1" ht="12.75" spans="1:19">
      <c r="A11" s="135" t="str">
        <f t="shared" si="0"/>
        <v/>
      </c>
      <c r="B11" s="136"/>
      <c r="C11" s="136"/>
      <c r="D11" s="136"/>
      <c r="E11" s="137"/>
      <c r="F11" s="137"/>
      <c r="G11" s="138"/>
      <c r="H11" s="139"/>
      <c r="I11" s="139"/>
      <c r="J11" s="139"/>
      <c r="K11" s="155"/>
      <c r="L11" s="156"/>
      <c r="M11" s="157"/>
      <c r="N11" s="158"/>
      <c r="O11" s="158">
        <f t="shared" si="1"/>
        <v>0</v>
      </c>
      <c r="P11" s="159" t="str">
        <f t="shared" si="2"/>
        <v/>
      </c>
      <c r="Q11" s="136"/>
      <c r="R11" s="24" t="s">
        <v>742</v>
      </c>
      <c r="S11" s="167"/>
    </row>
    <row r="12" s="117" customFormat="1" ht="12.75" spans="1:19">
      <c r="A12" s="135" t="str">
        <f t="shared" si="0"/>
        <v/>
      </c>
      <c r="B12" s="136"/>
      <c r="C12" s="136"/>
      <c r="D12" s="136"/>
      <c r="E12" s="137"/>
      <c r="F12" s="137"/>
      <c r="G12" s="138"/>
      <c r="H12" s="139"/>
      <c r="I12" s="139"/>
      <c r="J12" s="139"/>
      <c r="K12" s="155"/>
      <c r="L12" s="156"/>
      <c r="M12" s="157"/>
      <c r="N12" s="158"/>
      <c r="O12" s="158">
        <f t="shared" si="1"/>
        <v>0</v>
      </c>
      <c r="P12" s="159" t="str">
        <f t="shared" si="2"/>
        <v/>
      </c>
      <c r="Q12" s="136"/>
      <c r="R12" s="24" t="s">
        <v>743</v>
      </c>
      <c r="S12" s="167"/>
    </row>
    <row r="13" s="117" customFormat="1" ht="12.75" spans="1:19">
      <c r="A13" s="135" t="str">
        <f t="shared" si="0"/>
        <v/>
      </c>
      <c r="B13" s="136"/>
      <c r="C13" s="136"/>
      <c r="D13" s="136"/>
      <c r="E13" s="137"/>
      <c r="F13" s="137"/>
      <c r="G13" s="138"/>
      <c r="H13" s="139"/>
      <c r="I13" s="139"/>
      <c r="J13" s="139"/>
      <c r="K13" s="155"/>
      <c r="L13" s="156"/>
      <c r="M13" s="157"/>
      <c r="N13" s="158"/>
      <c r="O13" s="158">
        <f t="shared" si="1"/>
        <v>0</v>
      </c>
      <c r="P13" s="159" t="str">
        <f t="shared" si="2"/>
        <v/>
      </c>
      <c r="Q13" s="136"/>
      <c r="R13" s="24" t="s">
        <v>744</v>
      </c>
      <c r="S13" s="167"/>
    </row>
    <row r="14" s="117" customFormat="1" ht="12.75" spans="1:19">
      <c r="A14" s="135" t="str">
        <f t="shared" si="0"/>
        <v/>
      </c>
      <c r="B14" s="136"/>
      <c r="C14" s="136"/>
      <c r="D14" s="136"/>
      <c r="E14" s="137"/>
      <c r="F14" s="137"/>
      <c r="G14" s="138"/>
      <c r="H14" s="139"/>
      <c r="I14" s="139"/>
      <c r="J14" s="139"/>
      <c r="K14" s="155"/>
      <c r="L14" s="156"/>
      <c r="M14" s="157"/>
      <c r="N14" s="158"/>
      <c r="O14" s="158">
        <f t="shared" si="1"/>
        <v>0</v>
      </c>
      <c r="P14" s="159" t="str">
        <f t="shared" si="2"/>
        <v/>
      </c>
      <c r="Q14" s="136"/>
      <c r="R14" s="24" t="s">
        <v>745</v>
      </c>
      <c r="S14" s="167"/>
    </row>
    <row r="15" s="117" customFormat="1" ht="12.75" spans="1:19">
      <c r="A15" s="135" t="str">
        <f t="shared" si="0"/>
        <v/>
      </c>
      <c r="B15" s="136"/>
      <c r="C15" s="136"/>
      <c r="D15" s="136"/>
      <c r="E15" s="137"/>
      <c r="F15" s="137"/>
      <c r="G15" s="138"/>
      <c r="H15" s="139"/>
      <c r="I15" s="139"/>
      <c r="J15" s="139"/>
      <c r="K15" s="155"/>
      <c r="L15" s="156"/>
      <c r="M15" s="157"/>
      <c r="N15" s="158"/>
      <c r="O15" s="158">
        <f t="shared" si="1"/>
        <v>0</v>
      </c>
      <c r="P15" s="159" t="str">
        <f t="shared" si="2"/>
        <v/>
      </c>
      <c r="Q15" s="136"/>
      <c r="R15" s="24" t="s">
        <v>746</v>
      </c>
      <c r="S15" s="167"/>
    </row>
    <row r="16" s="117" customFormat="1" ht="12.75" spans="1:19">
      <c r="A16" s="135" t="str">
        <f t="shared" si="0"/>
        <v/>
      </c>
      <c r="B16" s="136"/>
      <c r="C16" s="136"/>
      <c r="D16" s="136"/>
      <c r="E16" s="137"/>
      <c r="F16" s="137"/>
      <c r="G16" s="138"/>
      <c r="H16" s="139"/>
      <c r="I16" s="139"/>
      <c r="J16" s="139"/>
      <c r="K16" s="155"/>
      <c r="L16" s="156"/>
      <c r="M16" s="157"/>
      <c r="N16" s="158"/>
      <c r="O16" s="158">
        <f t="shared" si="1"/>
        <v>0</v>
      </c>
      <c r="P16" s="159" t="str">
        <f t="shared" si="2"/>
        <v/>
      </c>
      <c r="Q16" s="136"/>
      <c r="R16" s="24" t="s">
        <v>747</v>
      </c>
      <c r="S16" s="167"/>
    </row>
    <row r="17" s="117" customFormat="1" ht="12.75" spans="1:19">
      <c r="A17" s="135" t="str">
        <f t="shared" si="0"/>
        <v/>
      </c>
      <c r="B17" s="136"/>
      <c r="C17" s="136"/>
      <c r="D17" s="136"/>
      <c r="E17" s="137"/>
      <c r="F17" s="137"/>
      <c r="G17" s="138"/>
      <c r="H17" s="139"/>
      <c r="I17" s="139"/>
      <c r="J17" s="139"/>
      <c r="K17" s="155"/>
      <c r="L17" s="156"/>
      <c r="M17" s="157"/>
      <c r="N17" s="158"/>
      <c r="O17" s="158">
        <f t="shared" si="1"/>
        <v>0</v>
      </c>
      <c r="P17" s="159" t="str">
        <f t="shared" si="2"/>
        <v/>
      </c>
      <c r="Q17" s="136"/>
      <c r="R17" s="24" t="s">
        <v>748</v>
      </c>
      <c r="S17" s="167"/>
    </row>
    <row r="18" s="117" customFormat="1" ht="12.75" spans="1:19">
      <c r="A18" s="135" t="str">
        <f t="shared" si="0"/>
        <v/>
      </c>
      <c r="B18" s="136"/>
      <c r="C18" s="136"/>
      <c r="D18" s="136"/>
      <c r="E18" s="137"/>
      <c r="F18" s="137"/>
      <c r="G18" s="138"/>
      <c r="H18" s="139"/>
      <c r="I18" s="139"/>
      <c r="J18" s="139"/>
      <c r="K18" s="155"/>
      <c r="L18" s="156"/>
      <c r="M18" s="157"/>
      <c r="N18" s="158"/>
      <c r="O18" s="158">
        <f t="shared" si="1"/>
        <v>0</v>
      </c>
      <c r="P18" s="159" t="str">
        <f t="shared" si="2"/>
        <v/>
      </c>
      <c r="Q18" s="136"/>
      <c r="R18" s="24" t="s">
        <v>749</v>
      </c>
      <c r="S18" s="167"/>
    </row>
    <row r="19" s="117" customFormat="1" ht="12.75" spans="1:19">
      <c r="A19" s="135" t="str">
        <f t="shared" si="0"/>
        <v/>
      </c>
      <c r="B19" s="136"/>
      <c r="C19" s="136"/>
      <c r="D19" s="136"/>
      <c r="E19" s="137"/>
      <c r="F19" s="137"/>
      <c r="G19" s="138"/>
      <c r="H19" s="139"/>
      <c r="I19" s="139"/>
      <c r="J19" s="139"/>
      <c r="K19" s="155"/>
      <c r="L19" s="156"/>
      <c r="M19" s="157"/>
      <c r="N19" s="158"/>
      <c r="O19" s="158">
        <f t="shared" si="1"/>
        <v>0</v>
      </c>
      <c r="P19" s="159" t="str">
        <f t="shared" si="2"/>
        <v/>
      </c>
      <c r="Q19" s="136"/>
      <c r="R19" s="24" t="s">
        <v>750</v>
      </c>
      <c r="S19" s="167"/>
    </row>
    <row r="20" s="117" customFormat="1" ht="12.75" spans="1:19">
      <c r="A20" s="135" t="str">
        <f t="shared" si="0"/>
        <v/>
      </c>
      <c r="B20" s="136"/>
      <c r="C20" s="136"/>
      <c r="D20" s="136"/>
      <c r="E20" s="137"/>
      <c r="F20" s="137"/>
      <c r="G20" s="138"/>
      <c r="H20" s="139"/>
      <c r="I20" s="139"/>
      <c r="J20" s="139"/>
      <c r="K20" s="155"/>
      <c r="L20" s="156"/>
      <c r="M20" s="157"/>
      <c r="N20" s="158"/>
      <c r="O20" s="158">
        <f t="shared" si="1"/>
        <v>0</v>
      </c>
      <c r="P20" s="159" t="str">
        <f t="shared" si="2"/>
        <v/>
      </c>
      <c r="Q20" s="136"/>
      <c r="R20" s="24" t="s">
        <v>751</v>
      </c>
      <c r="S20" s="167"/>
    </row>
    <row r="21" s="117" customFormat="1" ht="12.75" spans="1:19">
      <c r="A21" s="135" t="str">
        <f t="shared" si="0"/>
        <v/>
      </c>
      <c r="B21" s="136"/>
      <c r="C21" s="136"/>
      <c r="D21" s="136"/>
      <c r="E21" s="137"/>
      <c r="F21" s="137"/>
      <c r="G21" s="138"/>
      <c r="H21" s="139"/>
      <c r="I21" s="139"/>
      <c r="J21" s="139"/>
      <c r="K21" s="155"/>
      <c r="L21" s="156"/>
      <c r="M21" s="157"/>
      <c r="N21" s="158"/>
      <c r="O21" s="158">
        <f t="shared" si="1"/>
        <v>0</v>
      </c>
      <c r="P21" s="159" t="str">
        <f t="shared" si="2"/>
        <v/>
      </c>
      <c r="Q21" s="136"/>
      <c r="R21" s="24" t="s">
        <v>752</v>
      </c>
      <c r="S21" s="167"/>
    </row>
    <row r="22" s="117" customFormat="1" ht="12.75" spans="1:19">
      <c r="A22" s="135" t="str">
        <f t="shared" si="0"/>
        <v/>
      </c>
      <c r="B22" s="136"/>
      <c r="C22" s="136"/>
      <c r="D22" s="136"/>
      <c r="E22" s="137"/>
      <c r="F22" s="137"/>
      <c r="G22" s="138"/>
      <c r="H22" s="139"/>
      <c r="I22" s="139"/>
      <c r="J22" s="139"/>
      <c r="K22" s="155"/>
      <c r="L22" s="156"/>
      <c r="M22" s="157"/>
      <c r="N22" s="158"/>
      <c r="O22" s="158">
        <f t="shared" si="1"/>
        <v>0</v>
      </c>
      <c r="P22" s="159" t="str">
        <f t="shared" si="2"/>
        <v/>
      </c>
      <c r="Q22" s="136"/>
      <c r="R22" s="24" t="s">
        <v>753</v>
      </c>
      <c r="S22" s="167"/>
    </row>
    <row r="23" s="117" customFormat="1" ht="12.75" spans="1:19">
      <c r="A23" s="135" t="str">
        <f t="shared" si="0"/>
        <v/>
      </c>
      <c r="B23" s="136"/>
      <c r="C23" s="136"/>
      <c r="D23" s="136"/>
      <c r="E23" s="137"/>
      <c r="F23" s="137"/>
      <c r="G23" s="138"/>
      <c r="H23" s="139"/>
      <c r="I23" s="139"/>
      <c r="J23" s="139"/>
      <c r="K23" s="155"/>
      <c r="L23" s="156"/>
      <c r="M23" s="157"/>
      <c r="N23" s="158"/>
      <c r="O23" s="158">
        <f t="shared" si="1"/>
        <v>0</v>
      </c>
      <c r="P23" s="159" t="str">
        <f t="shared" si="2"/>
        <v/>
      </c>
      <c r="Q23" s="136"/>
      <c r="R23" s="24" t="s">
        <v>754</v>
      </c>
      <c r="S23" s="167"/>
    </row>
    <row r="24" spans="1:18">
      <c r="A24" s="135" t="str">
        <f t="shared" si="0"/>
        <v/>
      </c>
      <c r="B24" s="136"/>
      <c r="C24" s="136"/>
      <c r="D24" s="136"/>
      <c r="E24" s="137"/>
      <c r="F24" s="137"/>
      <c r="G24" s="138"/>
      <c r="H24" s="139"/>
      <c r="I24" s="139"/>
      <c r="J24" s="139"/>
      <c r="K24" s="155"/>
      <c r="L24" s="156"/>
      <c r="M24" s="157"/>
      <c r="N24" s="158"/>
      <c r="O24" s="158">
        <f t="shared" si="1"/>
        <v>0</v>
      </c>
      <c r="P24" s="159" t="str">
        <f t="shared" si="2"/>
        <v/>
      </c>
      <c r="Q24" s="136"/>
      <c r="R24" s="24" t="s">
        <v>755</v>
      </c>
    </row>
    <row r="25" spans="1:18">
      <c r="A25" s="135" t="str">
        <f t="shared" si="0"/>
        <v/>
      </c>
      <c r="B25" s="136"/>
      <c r="C25" s="136"/>
      <c r="D25" s="136"/>
      <c r="E25" s="137"/>
      <c r="F25" s="137"/>
      <c r="G25" s="138"/>
      <c r="H25" s="139"/>
      <c r="I25" s="139"/>
      <c r="J25" s="139"/>
      <c r="K25" s="155"/>
      <c r="L25" s="156"/>
      <c r="M25" s="157"/>
      <c r="N25" s="158"/>
      <c r="O25" s="158">
        <f t="shared" si="1"/>
        <v>0</v>
      </c>
      <c r="P25" s="159" t="str">
        <f t="shared" si="2"/>
        <v/>
      </c>
      <c r="Q25" s="136"/>
      <c r="R25" s="24" t="s">
        <v>756</v>
      </c>
    </row>
    <row r="26" spans="1:18">
      <c r="A26" s="135" t="str">
        <f t="shared" si="0"/>
        <v/>
      </c>
      <c r="B26" s="136"/>
      <c r="C26" s="136"/>
      <c r="D26" s="136"/>
      <c r="E26" s="137"/>
      <c r="F26" s="137"/>
      <c r="G26" s="138"/>
      <c r="H26" s="139"/>
      <c r="I26" s="139"/>
      <c r="J26" s="139"/>
      <c r="K26" s="155"/>
      <c r="L26" s="156"/>
      <c r="M26" s="157"/>
      <c r="N26" s="158"/>
      <c r="O26" s="158">
        <f t="shared" si="1"/>
        <v>0</v>
      </c>
      <c r="P26" s="159" t="str">
        <f t="shared" si="2"/>
        <v/>
      </c>
      <c r="Q26" s="136"/>
      <c r="R26" s="24" t="s">
        <v>757</v>
      </c>
    </row>
    <row r="27" spans="1:19">
      <c r="A27" s="135" t="str">
        <f t="shared" si="0"/>
        <v/>
      </c>
      <c r="B27" s="136"/>
      <c r="C27" s="136"/>
      <c r="D27" s="136"/>
      <c r="E27" s="137"/>
      <c r="F27" s="137"/>
      <c r="G27" s="138"/>
      <c r="H27" s="139"/>
      <c r="I27" s="139"/>
      <c r="J27" s="139"/>
      <c r="K27" s="155"/>
      <c r="L27" s="156"/>
      <c r="M27" s="157"/>
      <c r="N27" s="158"/>
      <c r="O27" s="158">
        <f t="shared" si="1"/>
        <v>0</v>
      </c>
      <c r="P27" s="159" t="str">
        <f t="shared" si="2"/>
        <v/>
      </c>
      <c r="Q27" s="136"/>
      <c r="R27" s="24" t="s">
        <v>758</v>
      </c>
      <c r="S27" s="121" t="str">
        <f t="array" ref="S27:S32">""</f>
        <v/>
      </c>
    </row>
    <row r="28" spans="1:19">
      <c r="A28" s="140" t="s">
        <v>1572</v>
      </c>
      <c r="B28" s="136"/>
      <c r="C28" s="136"/>
      <c r="D28" s="136"/>
      <c r="E28" s="139"/>
      <c r="F28" s="139">
        <f t="shared" ref="F28" si="3">SUM(F8:F27)</f>
        <v>0</v>
      </c>
      <c r="G28" s="139"/>
      <c r="H28" s="139"/>
      <c r="I28" s="139">
        <f>SUM(I8:I27)</f>
        <v>0</v>
      </c>
      <c r="J28" s="139">
        <f>SUM(J8:J27)</f>
        <v>0</v>
      </c>
      <c r="K28" s="155"/>
      <c r="L28" s="156"/>
      <c r="M28" s="157"/>
      <c r="N28" s="158"/>
      <c r="O28" s="139">
        <f>SUM(O8:O27)</f>
        <v>0</v>
      </c>
      <c r="P28" s="159" t="str">
        <f t="shared" si="2"/>
        <v/>
      </c>
      <c r="Q28" s="136"/>
      <c r="S28" s="121" t="str">
        <v/>
      </c>
    </row>
    <row r="29" spans="1:19">
      <c r="A29" s="140" t="s">
        <v>1573</v>
      </c>
      <c r="B29" s="136"/>
      <c r="C29" s="136"/>
      <c r="D29" s="136"/>
      <c r="E29" s="137"/>
      <c r="F29" s="139">
        <f>J28</f>
        <v>0</v>
      </c>
      <c r="G29" s="138"/>
      <c r="H29" s="139"/>
      <c r="I29" s="139">
        <f>J28</f>
        <v>0</v>
      </c>
      <c r="J29" s="139"/>
      <c r="K29" s="155"/>
      <c r="L29" s="156"/>
      <c r="M29" s="157"/>
      <c r="N29" s="158"/>
      <c r="O29" s="158"/>
      <c r="P29" s="159"/>
      <c r="Q29" s="136"/>
      <c r="S29" s="121" t="str">
        <v/>
      </c>
    </row>
    <row r="30" customHeight="1" spans="1:19">
      <c r="A30" s="141" t="s">
        <v>1574</v>
      </c>
      <c r="B30" s="142"/>
      <c r="C30" s="142"/>
      <c r="D30" s="143"/>
      <c r="E30" s="144"/>
      <c r="F30" s="145">
        <f>F28-F29</f>
        <v>0</v>
      </c>
      <c r="G30" s="146"/>
      <c r="H30" s="146"/>
      <c r="I30" s="146">
        <f>I28-I29</f>
        <v>0</v>
      </c>
      <c r="J30" s="146"/>
      <c r="K30" s="160"/>
      <c r="L30" s="161"/>
      <c r="M30" s="161"/>
      <c r="N30" s="162"/>
      <c r="O30" s="146">
        <f>O28</f>
        <v>0</v>
      </c>
      <c r="P30" s="159" t="str">
        <f t="shared" si="2"/>
        <v/>
      </c>
      <c r="Q30" s="169"/>
      <c r="S30" s="121" t="str">
        <v/>
      </c>
    </row>
    <row r="31" customHeight="1" spans="1:19">
      <c r="A31" s="118" t="str">
        <f>基本信息输入表!$K$6&amp;"填表人："&amp;基本信息输入表!$M$31</f>
        <v>被评估单位填表人：</v>
      </c>
      <c r="G31" s="118"/>
      <c r="H31" s="118"/>
      <c r="I31" s="118"/>
      <c r="J31" s="118"/>
      <c r="K31" s="163"/>
      <c r="L31" s="118"/>
      <c r="O31" s="118" t="str">
        <f>"评估人员："&amp;基本信息输入表!$Q$71</f>
        <v>评估人员：</v>
      </c>
      <c r="R31" s="170"/>
      <c r="S31" s="121" t="str">
        <v/>
      </c>
    </row>
    <row r="32" customHeight="1" spans="1:19">
      <c r="A32" s="118" t="str">
        <f>"填表日期："&amp;YEAR(基本信息输入表!$O$31)&amp;"年"&amp;MONTH(基本信息输入表!$O$31)&amp;"月"&amp;DAY(基本信息输入表!$O$31)&amp;"日"</f>
        <v>填表日期：1900年1月0日</v>
      </c>
      <c r="G32" s="118"/>
      <c r="H32" s="118"/>
      <c r="I32" s="118"/>
      <c r="J32" s="118"/>
      <c r="K32" s="163"/>
      <c r="L32" s="118"/>
      <c r="S32" s="121" t="str">
        <v/>
      </c>
    </row>
  </sheetData>
  <mergeCells count="17">
    <mergeCell ref="A2:Q2"/>
    <mergeCell ref="A3:Q3"/>
    <mergeCell ref="E6:F6"/>
    <mergeCell ref="G6:I6"/>
    <mergeCell ref="M6:O6"/>
    <mergeCell ref="A28:D28"/>
    <mergeCell ref="A29:D29"/>
    <mergeCell ref="A30:D30"/>
    <mergeCell ref="A6:A7"/>
    <mergeCell ref="B6:B7"/>
    <mergeCell ref="C6:C7"/>
    <mergeCell ref="D6:D7"/>
    <mergeCell ref="J6:J7"/>
    <mergeCell ref="K6:K7"/>
    <mergeCell ref="L6:L7"/>
    <mergeCell ref="P6:P7"/>
    <mergeCell ref="Q6:Q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fitToHeight="0" orientation="landscape"/>
  <headerFooter scaleWithDoc="0">
    <oddFooter>&amp;C&amp;"宋体,常规"&amp;10第&amp;"Arial Narrow,常规"&amp;P&amp;"宋体,常规"页，共&amp;"Arial Narrow,常规"&amp;N&amp;"宋体,常规"页</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生产性生物资产">
    <pageSetUpPr fitToPage="1"/>
  </sheetPr>
  <dimension ref="A1:R32"/>
  <sheetViews>
    <sheetView showGridLines="0" topLeftCell="D7" workbookViewId="0">
      <selection activeCell="I31" sqref="I31"/>
    </sheetView>
  </sheetViews>
  <sheetFormatPr defaultColWidth="9" defaultRowHeight="15.75" customHeight="1"/>
  <cols>
    <col min="1" max="1" width="4.2" style="3" customWidth="1"/>
    <col min="2" max="2" width="12.2" style="3" customWidth="1"/>
    <col min="3" max="3" width="11.7" style="3" customWidth="1"/>
    <col min="4" max="4" width="8" style="3" customWidth="1"/>
    <col min="5" max="5" width="6.2" style="3" customWidth="1"/>
    <col min="6" max="6" width="8" style="3" customWidth="1"/>
    <col min="7" max="8" width="8" style="3" customWidth="1" outlineLevel="1"/>
    <col min="9" max="9" width="8.7" style="3" customWidth="1"/>
    <col min="10" max="10" width="9.7" style="3" customWidth="1"/>
    <col min="11" max="11" width="8.2" style="3" customWidth="1"/>
    <col min="12" max="12" width="11.7" style="3" customWidth="1"/>
    <col min="13" max="13" width="12.7" style="3" customWidth="1"/>
    <col min="14" max="14" width="5.7" style="3" customWidth="1"/>
    <col min="15" max="15" width="8.5" style="3" customWidth="1"/>
    <col min="16" max="16" width="10.7" style="3" customWidth="1"/>
    <col min="17" max="18" width="9" style="5"/>
    <col min="19" max="16384" width="9" style="3"/>
  </cols>
  <sheetData>
    <row r="1" customHeight="1" spans="1:18">
      <c r="A1" s="6" t="s">
        <v>333</v>
      </c>
      <c r="Q1" s="5" t="str">
        <f t="array" ref="Q1:R1">"请勿删除此列"</f>
        <v>请勿删除此列</v>
      </c>
      <c r="R1" s="5" t="str">
        <v>请勿删除此列</v>
      </c>
    </row>
    <row r="2" s="1" customFormat="1" ht="30" customHeight="1" spans="1:18">
      <c r="A2" s="7" t="s">
        <v>1575</v>
      </c>
      <c r="B2" s="7"/>
      <c r="C2" s="7"/>
      <c r="D2" s="7"/>
      <c r="E2" s="7"/>
      <c r="F2" s="7"/>
      <c r="G2" s="7"/>
      <c r="H2" s="7"/>
      <c r="I2" s="7"/>
      <c r="J2" s="7"/>
      <c r="K2" s="7"/>
      <c r="L2" s="7"/>
      <c r="M2" s="7"/>
      <c r="N2" s="7"/>
      <c r="O2" s="7"/>
      <c r="P2" s="7"/>
      <c r="Q2" s="23"/>
      <c r="R2" s="23"/>
    </row>
    <row r="3" customHeight="1" spans="1:16">
      <c r="A3" s="2" t="str">
        <f>"评估基准日："&amp;TEXT(基本信息输入表!M7,"yyyy年mm月dd日")</f>
        <v>评估基准日：2026年01月15日</v>
      </c>
      <c r="B3" s="2"/>
      <c r="C3" s="2"/>
      <c r="D3" s="2"/>
      <c r="E3" s="2"/>
      <c r="F3" s="2"/>
      <c r="G3" s="2"/>
      <c r="H3" s="2"/>
      <c r="I3" s="2"/>
      <c r="J3" s="2"/>
      <c r="K3" s="2"/>
      <c r="L3" s="2"/>
      <c r="M3" s="2"/>
      <c r="N3" s="2"/>
      <c r="O3" s="2"/>
      <c r="P3" s="2"/>
    </row>
    <row r="4" ht="14.25" customHeight="1" spans="1:18">
      <c r="A4" s="2"/>
      <c r="B4" s="2"/>
      <c r="C4" s="2"/>
      <c r="D4" s="2"/>
      <c r="E4" s="2"/>
      <c r="F4" s="2"/>
      <c r="G4" s="2"/>
      <c r="H4" s="2"/>
      <c r="I4" s="2"/>
      <c r="J4" s="2"/>
      <c r="K4" s="2"/>
      <c r="L4" s="2"/>
      <c r="M4" s="2"/>
      <c r="N4" s="8" t="s">
        <v>1576</v>
      </c>
      <c r="O4" s="8"/>
      <c r="P4" s="8"/>
      <c r="R4" s="5" t="str">
        <f t="array" ref="R4:R8">""</f>
        <v/>
      </c>
    </row>
    <row r="5" customHeight="1" spans="1:18">
      <c r="A5" s="3" t="str">
        <f>基本信息输入表!K6&amp;"："&amp;基本信息输入表!M6</f>
        <v>被评估单位：中国石油集团工程技术研究院有限公司</v>
      </c>
      <c r="N5" s="49" t="str">
        <f>"金额单位："&amp;基本信息输入表!M10&amp;"元"</f>
        <v>金额单位：人民币元</v>
      </c>
      <c r="O5" s="49"/>
      <c r="P5" s="49"/>
      <c r="R5" s="5" t="str">
        <v/>
      </c>
    </row>
    <row r="6" s="2" customFormat="1" ht="12" spans="1:18">
      <c r="A6" s="37" t="s">
        <v>137</v>
      </c>
      <c r="B6" s="37" t="s">
        <v>1577</v>
      </c>
      <c r="C6" s="90" t="s">
        <v>1578</v>
      </c>
      <c r="D6" s="90" t="s">
        <v>857</v>
      </c>
      <c r="E6" s="90" t="s">
        <v>94</v>
      </c>
      <c r="F6" s="90" t="s">
        <v>1196</v>
      </c>
      <c r="G6" s="100" t="s">
        <v>656</v>
      </c>
      <c r="H6" s="101"/>
      <c r="I6" s="37" t="s">
        <v>158</v>
      </c>
      <c r="J6" s="37"/>
      <c r="K6" s="111" t="s">
        <v>1042</v>
      </c>
      <c r="L6" s="37" t="s">
        <v>159</v>
      </c>
      <c r="M6" s="37"/>
      <c r="N6" s="37"/>
      <c r="O6" s="90" t="s">
        <v>172</v>
      </c>
      <c r="P6" s="90" t="s">
        <v>142</v>
      </c>
      <c r="Q6" s="4"/>
      <c r="R6" s="4" t="str">
        <v/>
      </c>
    </row>
    <row r="7" s="2" customFormat="1" ht="12" spans="1:18">
      <c r="A7" s="106"/>
      <c r="B7" s="107"/>
      <c r="C7" s="107"/>
      <c r="D7" s="107"/>
      <c r="E7" s="108"/>
      <c r="F7" s="109"/>
      <c r="G7" s="110" t="s">
        <v>175</v>
      </c>
      <c r="H7" s="110" t="s">
        <v>176</v>
      </c>
      <c r="I7" s="112" t="s">
        <v>175</v>
      </c>
      <c r="J7" s="113" t="s">
        <v>176</v>
      </c>
      <c r="K7" s="114"/>
      <c r="L7" s="113" t="s">
        <v>175</v>
      </c>
      <c r="M7" s="115" t="s">
        <v>937</v>
      </c>
      <c r="N7" s="113" t="s">
        <v>176</v>
      </c>
      <c r="O7" s="115"/>
      <c r="P7" s="107"/>
      <c r="Q7" s="24" t="s">
        <v>738</v>
      </c>
      <c r="R7" s="4" t="str">
        <v/>
      </c>
    </row>
    <row r="8" spans="1:18">
      <c r="A8" s="14" t="str">
        <f>IF(B8="","",ROW()-7)</f>
        <v/>
      </c>
      <c r="B8" s="74"/>
      <c r="C8" s="74"/>
      <c r="D8" s="74"/>
      <c r="E8" s="17"/>
      <c r="F8" s="16"/>
      <c r="G8" s="17"/>
      <c r="H8" s="17"/>
      <c r="I8" s="17"/>
      <c r="J8" s="17"/>
      <c r="K8" s="17"/>
      <c r="L8" s="17"/>
      <c r="M8" s="17"/>
      <c r="N8" s="17">
        <f>IF(M8="",L8,M8*L8/100)</f>
        <v>0</v>
      </c>
      <c r="O8" s="17" t="str">
        <f>IF(J8-K8=0,"",(N8-J8+K8)/(J8-K8)*100)</f>
        <v/>
      </c>
      <c r="P8" s="74"/>
      <c r="Q8" s="24" t="s">
        <v>739</v>
      </c>
      <c r="R8" s="5" t="str">
        <v/>
      </c>
    </row>
    <row r="9" spans="1:17">
      <c r="A9" s="14" t="str">
        <f t="shared" ref="A9:A27" si="0">IF(B9="","",ROW()-7)</f>
        <v/>
      </c>
      <c r="B9" s="15"/>
      <c r="C9" s="15"/>
      <c r="D9" s="15"/>
      <c r="E9" s="17"/>
      <c r="F9" s="16"/>
      <c r="G9" s="17"/>
      <c r="H9" s="17"/>
      <c r="I9" s="17"/>
      <c r="J9" s="17"/>
      <c r="K9" s="17"/>
      <c r="L9" s="17"/>
      <c r="M9" s="17"/>
      <c r="N9" s="17">
        <f t="shared" ref="N9:N27" si="1">IF(M9="",L9,M9*L9/100)</f>
        <v>0</v>
      </c>
      <c r="O9" s="17" t="str">
        <f t="shared" ref="O9:O28" si="2">IF(J9-K9=0,"",(N9-J9+K9)/(J9-K9)*100)</f>
        <v/>
      </c>
      <c r="P9" s="15"/>
      <c r="Q9" s="24" t="s">
        <v>740</v>
      </c>
    </row>
    <row r="10" spans="1:17">
      <c r="A10" s="14" t="str">
        <f t="shared" si="0"/>
        <v/>
      </c>
      <c r="B10" s="15"/>
      <c r="C10" s="15"/>
      <c r="D10" s="15"/>
      <c r="E10" s="17"/>
      <c r="F10" s="16"/>
      <c r="G10" s="17"/>
      <c r="H10" s="17"/>
      <c r="I10" s="17"/>
      <c r="J10" s="17"/>
      <c r="K10" s="17"/>
      <c r="L10" s="17"/>
      <c r="M10" s="17"/>
      <c r="N10" s="17">
        <f t="shared" si="1"/>
        <v>0</v>
      </c>
      <c r="O10" s="17" t="str">
        <f t="shared" si="2"/>
        <v/>
      </c>
      <c r="P10" s="15"/>
      <c r="Q10" s="24" t="s">
        <v>741</v>
      </c>
    </row>
    <row r="11" spans="1:17">
      <c r="A11" s="14" t="str">
        <f t="shared" si="0"/>
        <v/>
      </c>
      <c r="B11" s="15"/>
      <c r="C11" s="15"/>
      <c r="D11" s="15"/>
      <c r="E11" s="17"/>
      <c r="F11" s="16"/>
      <c r="G11" s="17"/>
      <c r="H11" s="17"/>
      <c r="I11" s="17"/>
      <c r="J11" s="17"/>
      <c r="K11" s="17"/>
      <c r="L11" s="17"/>
      <c r="M11" s="17"/>
      <c r="N11" s="17">
        <f t="shared" si="1"/>
        <v>0</v>
      </c>
      <c r="O11" s="17" t="str">
        <f t="shared" si="2"/>
        <v/>
      </c>
      <c r="P11" s="15"/>
      <c r="Q11" s="24" t="s">
        <v>742</v>
      </c>
    </row>
    <row r="12" spans="1:17">
      <c r="A12" s="14" t="str">
        <f t="shared" si="0"/>
        <v/>
      </c>
      <c r="B12" s="15"/>
      <c r="C12" s="15"/>
      <c r="D12" s="15"/>
      <c r="E12" s="17"/>
      <c r="F12" s="16"/>
      <c r="G12" s="17"/>
      <c r="H12" s="17"/>
      <c r="I12" s="17"/>
      <c r="J12" s="17"/>
      <c r="K12" s="17"/>
      <c r="L12" s="17"/>
      <c r="M12" s="17"/>
      <c r="N12" s="17">
        <f t="shared" si="1"/>
        <v>0</v>
      </c>
      <c r="O12" s="17" t="str">
        <f t="shared" si="2"/>
        <v/>
      </c>
      <c r="P12" s="15"/>
      <c r="Q12" s="24" t="s">
        <v>743</v>
      </c>
    </row>
    <row r="13" spans="1:17">
      <c r="A13" s="14" t="str">
        <f t="shared" si="0"/>
        <v/>
      </c>
      <c r="B13" s="15"/>
      <c r="C13" s="15"/>
      <c r="D13" s="15"/>
      <c r="E13" s="17"/>
      <c r="F13" s="16"/>
      <c r="G13" s="17"/>
      <c r="H13" s="17"/>
      <c r="I13" s="17"/>
      <c r="J13" s="17"/>
      <c r="K13" s="17"/>
      <c r="L13" s="17"/>
      <c r="M13" s="17"/>
      <c r="N13" s="17">
        <f t="shared" si="1"/>
        <v>0</v>
      </c>
      <c r="O13" s="17" t="str">
        <f t="shared" si="2"/>
        <v/>
      </c>
      <c r="P13" s="15"/>
      <c r="Q13" s="24" t="s">
        <v>744</v>
      </c>
    </row>
    <row r="14" spans="1:17">
      <c r="A14" s="14" t="str">
        <f t="shared" si="0"/>
        <v/>
      </c>
      <c r="B14" s="15"/>
      <c r="C14" s="15"/>
      <c r="D14" s="15"/>
      <c r="E14" s="17"/>
      <c r="F14" s="16"/>
      <c r="G14" s="17"/>
      <c r="H14" s="17"/>
      <c r="I14" s="17"/>
      <c r="J14" s="17"/>
      <c r="K14" s="17"/>
      <c r="L14" s="17"/>
      <c r="M14" s="17"/>
      <c r="N14" s="17">
        <f t="shared" si="1"/>
        <v>0</v>
      </c>
      <c r="O14" s="17" t="str">
        <f t="shared" si="2"/>
        <v/>
      </c>
      <c r="P14" s="15"/>
      <c r="Q14" s="24" t="s">
        <v>745</v>
      </c>
    </row>
    <row r="15" spans="1:17">
      <c r="A15" s="14" t="str">
        <f t="shared" si="0"/>
        <v/>
      </c>
      <c r="B15" s="15"/>
      <c r="C15" s="15"/>
      <c r="D15" s="15"/>
      <c r="E15" s="17"/>
      <c r="F15" s="16"/>
      <c r="G15" s="17"/>
      <c r="H15" s="17"/>
      <c r="I15" s="17"/>
      <c r="J15" s="17"/>
      <c r="K15" s="17"/>
      <c r="L15" s="17"/>
      <c r="M15" s="17"/>
      <c r="N15" s="17">
        <f t="shared" si="1"/>
        <v>0</v>
      </c>
      <c r="O15" s="17" t="str">
        <f t="shared" si="2"/>
        <v/>
      </c>
      <c r="P15" s="15"/>
      <c r="Q15" s="24" t="s">
        <v>746</v>
      </c>
    </row>
    <row r="16" spans="1:17">
      <c r="A16" s="14" t="str">
        <f t="shared" si="0"/>
        <v/>
      </c>
      <c r="B16" s="15"/>
      <c r="C16" s="15"/>
      <c r="D16" s="15"/>
      <c r="E16" s="17"/>
      <c r="F16" s="16"/>
      <c r="G16" s="17"/>
      <c r="H16" s="17"/>
      <c r="I16" s="17"/>
      <c r="J16" s="17"/>
      <c r="K16" s="17"/>
      <c r="L16" s="17"/>
      <c r="M16" s="17"/>
      <c r="N16" s="17">
        <f t="shared" si="1"/>
        <v>0</v>
      </c>
      <c r="O16" s="17" t="str">
        <f t="shared" si="2"/>
        <v/>
      </c>
      <c r="P16" s="15"/>
      <c r="Q16" s="24" t="s">
        <v>747</v>
      </c>
    </row>
    <row r="17" spans="1:17">
      <c r="A17" s="14" t="str">
        <f t="shared" si="0"/>
        <v/>
      </c>
      <c r="B17" s="15"/>
      <c r="C17" s="15"/>
      <c r="D17" s="15"/>
      <c r="E17" s="17"/>
      <c r="F17" s="16"/>
      <c r="G17" s="17"/>
      <c r="H17" s="17"/>
      <c r="I17" s="17"/>
      <c r="J17" s="17"/>
      <c r="K17" s="17"/>
      <c r="L17" s="17"/>
      <c r="M17" s="17"/>
      <c r="N17" s="17">
        <f t="shared" si="1"/>
        <v>0</v>
      </c>
      <c r="O17" s="17" t="str">
        <f t="shared" si="2"/>
        <v/>
      </c>
      <c r="P17" s="15"/>
      <c r="Q17" s="24" t="s">
        <v>748</v>
      </c>
    </row>
    <row r="18" spans="1:17">
      <c r="A18" s="14" t="str">
        <f t="shared" si="0"/>
        <v/>
      </c>
      <c r="B18" s="15"/>
      <c r="C18" s="15"/>
      <c r="D18" s="15"/>
      <c r="E18" s="17"/>
      <c r="F18" s="16"/>
      <c r="G18" s="17"/>
      <c r="H18" s="17"/>
      <c r="I18" s="17"/>
      <c r="J18" s="17"/>
      <c r="K18" s="17"/>
      <c r="L18" s="17"/>
      <c r="M18" s="17"/>
      <c r="N18" s="17">
        <f t="shared" si="1"/>
        <v>0</v>
      </c>
      <c r="O18" s="17" t="str">
        <f t="shared" si="2"/>
        <v/>
      </c>
      <c r="P18" s="15"/>
      <c r="Q18" s="24" t="s">
        <v>749</v>
      </c>
    </row>
    <row r="19" spans="1:17">
      <c r="A19" s="14" t="str">
        <f t="shared" si="0"/>
        <v/>
      </c>
      <c r="B19" s="15"/>
      <c r="C19" s="15"/>
      <c r="D19" s="15"/>
      <c r="E19" s="17"/>
      <c r="F19" s="16"/>
      <c r="G19" s="17"/>
      <c r="H19" s="17"/>
      <c r="I19" s="17"/>
      <c r="J19" s="17"/>
      <c r="K19" s="17"/>
      <c r="L19" s="17"/>
      <c r="M19" s="17"/>
      <c r="N19" s="17">
        <f t="shared" si="1"/>
        <v>0</v>
      </c>
      <c r="O19" s="17" t="str">
        <f t="shared" si="2"/>
        <v/>
      </c>
      <c r="P19" s="15"/>
      <c r="Q19" s="24" t="s">
        <v>750</v>
      </c>
    </row>
    <row r="20" spans="1:17">
      <c r="A20" s="14" t="str">
        <f t="shared" si="0"/>
        <v/>
      </c>
      <c r="B20" s="15"/>
      <c r="C20" s="15"/>
      <c r="D20" s="15"/>
      <c r="E20" s="17"/>
      <c r="F20" s="16"/>
      <c r="G20" s="17"/>
      <c r="H20" s="17"/>
      <c r="I20" s="17"/>
      <c r="J20" s="17"/>
      <c r="K20" s="17"/>
      <c r="L20" s="17"/>
      <c r="M20" s="17"/>
      <c r="N20" s="17">
        <f t="shared" si="1"/>
        <v>0</v>
      </c>
      <c r="O20" s="17" t="str">
        <f t="shared" si="2"/>
        <v/>
      </c>
      <c r="P20" s="15"/>
      <c r="Q20" s="24" t="s">
        <v>751</v>
      </c>
    </row>
    <row r="21" spans="1:17">
      <c r="A21" s="14" t="str">
        <f t="shared" si="0"/>
        <v/>
      </c>
      <c r="B21" s="15"/>
      <c r="C21" s="15"/>
      <c r="D21" s="15"/>
      <c r="E21" s="17"/>
      <c r="F21" s="16"/>
      <c r="G21" s="17"/>
      <c r="H21" s="17"/>
      <c r="I21" s="17"/>
      <c r="J21" s="17"/>
      <c r="K21" s="17"/>
      <c r="L21" s="17"/>
      <c r="M21" s="17"/>
      <c r="N21" s="17">
        <f t="shared" si="1"/>
        <v>0</v>
      </c>
      <c r="O21" s="17" t="str">
        <f t="shared" si="2"/>
        <v/>
      </c>
      <c r="P21" s="15"/>
      <c r="Q21" s="24" t="s">
        <v>752</v>
      </c>
    </row>
    <row r="22" spans="1:17">
      <c r="A22" s="14" t="str">
        <f t="shared" si="0"/>
        <v/>
      </c>
      <c r="B22" s="15"/>
      <c r="C22" s="15"/>
      <c r="D22" s="15"/>
      <c r="E22" s="17"/>
      <c r="F22" s="16"/>
      <c r="G22" s="17"/>
      <c r="H22" s="17"/>
      <c r="I22" s="17"/>
      <c r="J22" s="17"/>
      <c r="K22" s="17"/>
      <c r="L22" s="17"/>
      <c r="M22" s="17"/>
      <c r="N22" s="17">
        <f t="shared" si="1"/>
        <v>0</v>
      </c>
      <c r="O22" s="17" t="str">
        <f t="shared" si="2"/>
        <v/>
      </c>
      <c r="P22" s="15"/>
      <c r="Q22" s="24" t="s">
        <v>753</v>
      </c>
    </row>
    <row r="23" spans="1:17">
      <c r="A23" s="14" t="str">
        <f t="shared" si="0"/>
        <v/>
      </c>
      <c r="B23" s="15"/>
      <c r="C23" s="15"/>
      <c r="D23" s="15"/>
      <c r="E23" s="17"/>
      <c r="F23" s="16"/>
      <c r="G23" s="17"/>
      <c r="H23" s="17"/>
      <c r="I23" s="17"/>
      <c r="J23" s="17"/>
      <c r="K23" s="17"/>
      <c r="L23" s="17"/>
      <c r="M23" s="17"/>
      <c r="N23" s="17">
        <f t="shared" si="1"/>
        <v>0</v>
      </c>
      <c r="O23" s="17" t="str">
        <f t="shared" si="2"/>
        <v/>
      </c>
      <c r="P23" s="15"/>
      <c r="Q23" s="24" t="s">
        <v>754</v>
      </c>
    </row>
    <row r="24" spans="1:17">
      <c r="A24" s="14" t="str">
        <f t="shared" si="0"/>
        <v/>
      </c>
      <c r="B24" s="15"/>
      <c r="C24" s="15"/>
      <c r="D24" s="15"/>
      <c r="E24" s="17"/>
      <c r="F24" s="16"/>
      <c r="G24" s="17"/>
      <c r="H24" s="17"/>
      <c r="I24" s="17"/>
      <c r="J24" s="17"/>
      <c r="K24" s="17"/>
      <c r="L24" s="17"/>
      <c r="M24" s="17"/>
      <c r="N24" s="17">
        <f t="shared" si="1"/>
        <v>0</v>
      </c>
      <c r="O24" s="17" t="str">
        <f t="shared" si="2"/>
        <v/>
      </c>
      <c r="P24" s="15"/>
      <c r="Q24" s="24" t="s">
        <v>755</v>
      </c>
    </row>
    <row r="25" spans="1:17">
      <c r="A25" s="14" t="str">
        <f t="shared" si="0"/>
        <v/>
      </c>
      <c r="B25" s="15"/>
      <c r="C25" s="15"/>
      <c r="D25" s="15"/>
      <c r="E25" s="17"/>
      <c r="F25" s="16"/>
      <c r="G25" s="17"/>
      <c r="H25" s="17"/>
      <c r="I25" s="17"/>
      <c r="J25" s="17"/>
      <c r="K25" s="17"/>
      <c r="L25" s="17"/>
      <c r="M25" s="17"/>
      <c r="N25" s="17">
        <f t="shared" si="1"/>
        <v>0</v>
      </c>
      <c r="O25" s="17" t="str">
        <f t="shared" si="2"/>
        <v/>
      </c>
      <c r="P25" s="15"/>
      <c r="Q25" s="24" t="s">
        <v>756</v>
      </c>
    </row>
    <row r="26" spans="1:17">
      <c r="A26" s="14" t="str">
        <f t="shared" si="0"/>
        <v/>
      </c>
      <c r="B26" s="15"/>
      <c r="C26" s="15"/>
      <c r="D26" s="15"/>
      <c r="E26" s="17"/>
      <c r="F26" s="16"/>
      <c r="G26" s="17"/>
      <c r="H26" s="17"/>
      <c r="I26" s="17"/>
      <c r="J26" s="17"/>
      <c r="K26" s="17"/>
      <c r="L26" s="17"/>
      <c r="M26" s="17"/>
      <c r="N26" s="17">
        <f t="shared" si="1"/>
        <v>0</v>
      </c>
      <c r="O26" s="17" t="str">
        <f t="shared" si="2"/>
        <v/>
      </c>
      <c r="P26" s="15"/>
      <c r="Q26" s="24" t="s">
        <v>757</v>
      </c>
    </row>
    <row r="27" spans="1:18">
      <c r="A27" s="14" t="str">
        <f t="shared" si="0"/>
        <v/>
      </c>
      <c r="B27" s="15"/>
      <c r="C27" s="15"/>
      <c r="D27" s="15"/>
      <c r="E27" s="17"/>
      <c r="F27" s="16"/>
      <c r="G27" s="17"/>
      <c r="H27" s="17"/>
      <c r="I27" s="17"/>
      <c r="J27" s="17"/>
      <c r="K27" s="17"/>
      <c r="L27" s="17"/>
      <c r="M27" s="17"/>
      <c r="N27" s="17">
        <f t="shared" si="1"/>
        <v>0</v>
      </c>
      <c r="O27" s="17" t="str">
        <f t="shared" si="2"/>
        <v/>
      </c>
      <c r="P27" s="15"/>
      <c r="Q27" s="24" t="s">
        <v>758</v>
      </c>
      <c r="R27" s="5" t="str">
        <f t="array" ref="R27:R32">""</f>
        <v/>
      </c>
    </row>
    <row r="28" spans="1:18">
      <c r="A28" s="56" t="s">
        <v>215</v>
      </c>
      <c r="B28" s="15"/>
      <c r="C28" s="15"/>
      <c r="D28" s="15"/>
      <c r="E28" s="17"/>
      <c r="F28" s="16"/>
      <c r="G28" s="17">
        <f t="shared" ref="G28:L28" si="3">SUM(G8:G27)</f>
        <v>0</v>
      </c>
      <c r="H28" s="17">
        <f t="shared" si="3"/>
        <v>0</v>
      </c>
      <c r="I28" s="17">
        <f t="shared" si="3"/>
        <v>0</v>
      </c>
      <c r="J28" s="17">
        <f t="shared" si="3"/>
        <v>0</v>
      </c>
      <c r="K28" s="17">
        <f t="shared" si="3"/>
        <v>0</v>
      </c>
      <c r="L28" s="17">
        <f t="shared" si="3"/>
        <v>0</v>
      </c>
      <c r="M28" s="17"/>
      <c r="N28" s="17">
        <f>SUM(N8:N27)</f>
        <v>0</v>
      </c>
      <c r="O28" s="17" t="str">
        <f t="shared" si="2"/>
        <v/>
      </c>
      <c r="P28" s="15"/>
      <c r="R28" s="5" t="str">
        <v/>
      </c>
    </row>
    <row r="29" spans="1:18">
      <c r="A29" s="56" t="s">
        <v>206</v>
      </c>
      <c r="B29" s="15"/>
      <c r="C29" s="15"/>
      <c r="D29" s="15"/>
      <c r="E29" s="17"/>
      <c r="F29" s="16"/>
      <c r="G29" s="17"/>
      <c r="H29" s="17">
        <f>K28</f>
        <v>0</v>
      </c>
      <c r="I29" s="17"/>
      <c r="J29" s="17">
        <f>K28</f>
        <v>0</v>
      </c>
      <c r="K29" s="17"/>
      <c r="L29" s="17"/>
      <c r="M29" s="17"/>
      <c r="N29" s="17"/>
      <c r="O29" s="17"/>
      <c r="P29" s="15"/>
      <c r="R29" s="5" t="str">
        <v/>
      </c>
    </row>
    <row r="30" customHeight="1" spans="1:18">
      <c r="A30" s="20" t="s">
        <v>1081</v>
      </c>
      <c r="B30" s="20"/>
      <c r="C30" s="20"/>
      <c r="D30" s="20"/>
      <c r="E30" s="17"/>
      <c r="F30" s="20"/>
      <c r="G30" s="17">
        <f t="shared" ref="G30:J30" si="4">G28-G29</f>
        <v>0</v>
      </c>
      <c r="H30" s="17">
        <f t="shared" si="4"/>
        <v>0</v>
      </c>
      <c r="I30" s="17">
        <f t="shared" si="4"/>
        <v>0</v>
      </c>
      <c r="J30" s="17">
        <f t="shared" si="4"/>
        <v>0</v>
      </c>
      <c r="K30" s="17"/>
      <c r="L30" s="17">
        <f>L28-L29</f>
        <v>0</v>
      </c>
      <c r="M30" s="17"/>
      <c r="N30" s="17">
        <f>N28-N29</f>
        <v>0</v>
      </c>
      <c r="O30" s="17" t="str">
        <f>IF(J30=0,"",(N30-J30)/J30*100)</f>
        <v/>
      </c>
      <c r="P30" s="21"/>
      <c r="R30" s="5" t="str">
        <v/>
      </c>
    </row>
    <row r="31" customHeight="1" spans="1:18">
      <c r="A31" s="3" t="str">
        <f>基本信息输入表!$K$6&amp;"填表人："&amp;基本信息输入表!$M$71</f>
        <v>被评估单位填表人：</v>
      </c>
      <c r="N31" s="3" t="str">
        <f>"评估人员："&amp;基本信息输入表!$Q$71</f>
        <v>评估人员：</v>
      </c>
      <c r="R31" s="5" t="str">
        <v/>
      </c>
    </row>
    <row r="32" customHeight="1" spans="1:18">
      <c r="A32" s="3" t="str">
        <f>"填表日期："&amp;YEAR(基本信息输入表!$O$71)&amp;"年"&amp;MONTH(基本信息输入表!$O$71)&amp;"月"&amp;DAY(基本信息输入表!$O$71)&amp;"日"</f>
        <v>填表日期：1900年1月0日</v>
      </c>
      <c r="R32" s="5" t="str">
        <v/>
      </c>
    </row>
  </sheetData>
  <mergeCells count="19">
    <mergeCell ref="A2:P2"/>
    <mergeCell ref="A3:P3"/>
    <mergeCell ref="N4:P4"/>
    <mergeCell ref="N5:P5"/>
    <mergeCell ref="G6:H6"/>
    <mergeCell ref="I6:J6"/>
    <mergeCell ref="L6:N6"/>
    <mergeCell ref="A28:C28"/>
    <mergeCell ref="A29:C29"/>
    <mergeCell ref="A30:C30"/>
    <mergeCell ref="A6:A7"/>
    <mergeCell ref="B6:B7"/>
    <mergeCell ref="C6:C7"/>
    <mergeCell ref="D6:D7"/>
    <mergeCell ref="E6:E7"/>
    <mergeCell ref="F6:F7"/>
    <mergeCell ref="K6:K7"/>
    <mergeCell ref="O6:O7"/>
    <mergeCell ref="P6:P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1" fitToHeight="0" orientation="landscape"/>
  <headerFooter scaleWithDoc="0">
    <oddFooter>&amp;C&amp;"宋体,常规"&amp;10第&amp;"Arial Narrow,常规"&amp;P&amp;"宋体,常规"页，共&amp;"Arial Narrow,常规"&amp;N&amp;"宋体,常规"页</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油气资产">
    <pageSetUpPr fitToPage="1"/>
  </sheetPr>
  <dimension ref="A1:T32"/>
  <sheetViews>
    <sheetView showGridLines="0" topLeftCell="A10" workbookViewId="0">
      <selection activeCell="I31" sqref="I31"/>
    </sheetView>
  </sheetViews>
  <sheetFormatPr defaultColWidth="9" defaultRowHeight="15.75" customHeight="1"/>
  <cols>
    <col min="1" max="1" width="4.2" style="3" customWidth="1"/>
    <col min="2" max="2" width="8" style="3" customWidth="1"/>
    <col min="3" max="3" width="4.7" style="3" customWidth="1"/>
    <col min="4" max="4" width="13.2" style="3" customWidth="1"/>
    <col min="5" max="5" width="8" style="3" customWidth="1"/>
    <col min="6" max="6" width="4.7" style="3" customWidth="1"/>
    <col min="7" max="7" width="9" style="3"/>
    <col min="8" max="8" width="11.2" style="3" customWidth="1"/>
    <col min="9" max="10" width="11.2" style="3" customWidth="1" outlineLevel="1"/>
    <col min="11" max="11" width="8.2" style="3" customWidth="1"/>
    <col min="12" max="12" width="8" style="3" customWidth="1"/>
    <col min="13" max="13" width="9" style="3" customWidth="1"/>
    <col min="14" max="14" width="5.7" style="3" customWidth="1"/>
    <col min="15" max="15" width="8.7" style="3" customWidth="1"/>
    <col min="16" max="16" width="5.7" style="3" customWidth="1"/>
    <col min="17" max="17" width="8" style="3" customWidth="1"/>
    <col min="18" max="18" width="5.5" style="3" customWidth="1"/>
    <col min="19" max="20" width="9" style="5"/>
    <col min="21" max="16384" width="9" style="3"/>
  </cols>
  <sheetData>
    <row r="1" customHeight="1" spans="1:20">
      <c r="A1" s="6" t="s">
        <v>333</v>
      </c>
      <c r="S1" s="5" t="str">
        <f t="array" ref="S1:T1">"请勿删除此列"</f>
        <v>请勿删除此列</v>
      </c>
      <c r="T1" s="5" t="str">
        <v>请勿删除此列</v>
      </c>
    </row>
    <row r="2" s="1" customFormat="1" ht="30" customHeight="1" spans="1:20">
      <c r="A2" s="7" t="s">
        <v>1579</v>
      </c>
      <c r="B2" s="7"/>
      <c r="C2" s="7"/>
      <c r="D2" s="7"/>
      <c r="E2" s="7"/>
      <c r="F2" s="7"/>
      <c r="G2" s="7"/>
      <c r="H2" s="7"/>
      <c r="I2" s="7"/>
      <c r="J2" s="7"/>
      <c r="K2" s="7"/>
      <c r="L2" s="7"/>
      <c r="M2" s="7"/>
      <c r="N2" s="7"/>
      <c r="O2" s="7"/>
      <c r="P2" s="7"/>
      <c r="Q2" s="7"/>
      <c r="R2" s="7"/>
      <c r="S2" s="23"/>
      <c r="T2" s="23"/>
    </row>
    <row r="3" customHeight="1" spans="1:18">
      <c r="A3" s="2" t="str">
        <f>"评估基准日："&amp;TEXT(基本信息输入表!M7,"yyyy年mm月dd日")</f>
        <v>评估基准日：2026年01月15日</v>
      </c>
      <c r="B3" s="2"/>
      <c r="C3" s="2"/>
      <c r="D3" s="2"/>
      <c r="E3" s="2"/>
      <c r="F3" s="2"/>
      <c r="G3" s="2"/>
      <c r="H3" s="2"/>
      <c r="I3" s="2"/>
      <c r="J3" s="2"/>
      <c r="K3" s="2"/>
      <c r="L3" s="2"/>
      <c r="M3" s="2"/>
      <c r="N3" s="2"/>
      <c r="O3" s="2"/>
      <c r="P3" s="2"/>
      <c r="Q3" s="2"/>
      <c r="R3" s="2"/>
    </row>
    <row r="4" ht="14.25" customHeight="1" spans="1:20">
      <c r="A4" s="2"/>
      <c r="B4" s="2"/>
      <c r="C4" s="2"/>
      <c r="D4" s="2"/>
      <c r="E4" s="2"/>
      <c r="F4" s="2"/>
      <c r="G4" s="2"/>
      <c r="H4" s="2"/>
      <c r="I4" s="2"/>
      <c r="J4" s="2"/>
      <c r="K4" s="2"/>
      <c r="L4" s="2"/>
      <c r="M4" s="2"/>
      <c r="N4" s="2"/>
      <c r="O4" s="2"/>
      <c r="P4" s="2"/>
      <c r="Q4" s="2"/>
      <c r="R4" s="2" t="s">
        <v>1580</v>
      </c>
      <c r="T4" s="5" t="str">
        <f t="array" ref="T4:T8">""</f>
        <v/>
      </c>
    </row>
    <row r="5" customHeight="1" spans="1:20">
      <c r="A5" s="3" t="str">
        <f>基本信息输入表!K6&amp;"："&amp;基本信息输入表!M6</f>
        <v>被评估单位：中国石油集团工程技术研究院有限公司</v>
      </c>
      <c r="R5" s="8" t="str">
        <f>"金额单位："&amp;基本信息输入表!M10&amp;"元"</f>
        <v>金额单位：人民币元</v>
      </c>
      <c r="T5" s="5" t="str">
        <v/>
      </c>
    </row>
    <row r="6" s="2" customFormat="1" ht="12" spans="1:20">
      <c r="A6" s="37" t="s">
        <v>137</v>
      </c>
      <c r="B6" s="90" t="s">
        <v>138</v>
      </c>
      <c r="C6" s="37" t="s">
        <v>1581</v>
      </c>
      <c r="D6" s="90" t="s">
        <v>1582</v>
      </c>
      <c r="E6" s="90" t="s">
        <v>857</v>
      </c>
      <c r="F6" s="90" t="s">
        <v>94</v>
      </c>
      <c r="G6" s="90" t="s">
        <v>1583</v>
      </c>
      <c r="H6" s="90" t="s">
        <v>1584</v>
      </c>
      <c r="I6" s="100" t="s">
        <v>656</v>
      </c>
      <c r="J6" s="101"/>
      <c r="K6" s="37" t="s">
        <v>158</v>
      </c>
      <c r="L6" s="37"/>
      <c r="M6" s="102" t="s">
        <v>1042</v>
      </c>
      <c r="N6" s="37" t="s">
        <v>159</v>
      </c>
      <c r="O6" s="37"/>
      <c r="P6" s="37"/>
      <c r="Q6" s="90" t="s">
        <v>172</v>
      </c>
      <c r="R6" s="90" t="s">
        <v>142</v>
      </c>
      <c r="S6" s="4"/>
      <c r="T6" s="4" t="str">
        <v/>
      </c>
    </row>
    <row r="7" s="2" customFormat="1" ht="12" spans="1:20">
      <c r="A7" s="91"/>
      <c r="B7" s="92"/>
      <c r="C7" s="93"/>
      <c r="D7" s="94"/>
      <c r="E7" s="93"/>
      <c r="F7" s="95"/>
      <c r="G7" s="96"/>
      <c r="H7" s="94"/>
      <c r="I7" s="94" t="s">
        <v>175</v>
      </c>
      <c r="J7" s="94" t="s">
        <v>176</v>
      </c>
      <c r="K7" s="103" t="s">
        <v>175</v>
      </c>
      <c r="L7" s="103" t="s">
        <v>176</v>
      </c>
      <c r="M7" s="104"/>
      <c r="N7" s="103" t="s">
        <v>175</v>
      </c>
      <c r="O7" s="105" t="s">
        <v>937</v>
      </c>
      <c r="P7" s="103" t="s">
        <v>176</v>
      </c>
      <c r="Q7" s="105"/>
      <c r="R7" s="93"/>
      <c r="S7" s="24" t="s">
        <v>738</v>
      </c>
      <c r="T7" s="4" t="str">
        <v/>
      </c>
    </row>
    <row r="8" spans="1:20">
      <c r="A8" s="14" t="str">
        <f>IF(C8="","",ROW()-7)</f>
        <v/>
      </c>
      <c r="B8" s="97"/>
      <c r="C8" s="98"/>
      <c r="D8" s="98"/>
      <c r="E8" s="98"/>
      <c r="F8" s="17"/>
      <c r="G8" s="99"/>
      <c r="H8" s="98"/>
      <c r="I8" s="17"/>
      <c r="J8" s="17"/>
      <c r="K8" s="17"/>
      <c r="L8" s="17"/>
      <c r="M8" s="17"/>
      <c r="N8" s="17"/>
      <c r="O8" s="17"/>
      <c r="P8" s="17">
        <f>IF(O8="",N8,O8*N8/100)</f>
        <v>0</v>
      </c>
      <c r="Q8" s="17" t="str">
        <f>IF(L8-M8=0,"",(P8-L8+M8)/(L8-M8)*100)</f>
        <v/>
      </c>
      <c r="R8" s="98"/>
      <c r="S8" s="24" t="s">
        <v>739</v>
      </c>
      <c r="T8" s="5" t="str">
        <v/>
      </c>
    </row>
    <row r="9" spans="1:19">
      <c r="A9" s="14" t="str">
        <f t="shared" ref="A9:A27" si="0">IF(C9="","",ROW()-7)</f>
        <v/>
      </c>
      <c r="B9" s="32"/>
      <c r="C9" s="15"/>
      <c r="D9" s="15"/>
      <c r="E9" s="15"/>
      <c r="F9" s="17"/>
      <c r="G9" s="16"/>
      <c r="H9" s="15"/>
      <c r="I9" s="17"/>
      <c r="J9" s="17"/>
      <c r="K9" s="17"/>
      <c r="L9" s="17"/>
      <c r="M9" s="17"/>
      <c r="N9" s="17"/>
      <c r="O9" s="17"/>
      <c r="P9" s="17">
        <f t="shared" ref="P9:P27" si="1">IF(O9="",N9,O9*N9/100)</f>
        <v>0</v>
      </c>
      <c r="Q9" s="17" t="str">
        <f t="shared" ref="Q9:Q28" si="2">IF(L9-M9=0,"",(P9-L9+M9)/(L9-M9)*100)</f>
        <v/>
      </c>
      <c r="R9" s="15"/>
      <c r="S9" s="24" t="s">
        <v>740</v>
      </c>
    </row>
    <row r="10" spans="1:19">
      <c r="A10" s="14" t="str">
        <f t="shared" si="0"/>
        <v/>
      </c>
      <c r="B10" s="32"/>
      <c r="C10" s="15"/>
      <c r="D10" s="15"/>
      <c r="E10" s="15"/>
      <c r="F10" s="17"/>
      <c r="G10" s="16"/>
      <c r="H10" s="15"/>
      <c r="I10" s="17"/>
      <c r="J10" s="17"/>
      <c r="K10" s="17"/>
      <c r="L10" s="17"/>
      <c r="M10" s="17"/>
      <c r="N10" s="17"/>
      <c r="O10" s="17"/>
      <c r="P10" s="17">
        <f t="shared" si="1"/>
        <v>0</v>
      </c>
      <c r="Q10" s="17" t="str">
        <f t="shared" si="2"/>
        <v/>
      </c>
      <c r="R10" s="15"/>
      <c r="S10" s="24" t="s">
        <v>741</v>
      </c>
    </row>
    <row r="11" spans="1:19">
      <c r="A11" s="14" t="str">
        <f t="shared" si="0"/>
        <v/>
      </c>
      <c r="B11" s="32"/>
      <c r="C11" s="15"/>
      <c r="D11" s="15"/>
      <c r="E11" s="15"/>
      <c r="F11" s="17"/>
      <c r="G11" s="16"/>
      <c r="H11" s="15"/>
      <c r="I11" s="17"/>
      <c r="J11" s="17"/>
      <c r="K11" s="17"/>
      <c r="L11" s="17"/>
      <c r="M11" s="17"/>
      <c r="N11" s="17"/>
      <c r="O11" s="17"/>
      <c r="P11" s="17">
        <f t="shared" si="1"/>
        <v>0</v>
      </c>
      <c r="Q11" s="17" t="str">
        <f t="shared" si="2"/>
        <v/>
      </c>
      <c r="R11" s="15"/>
      <c r="S11" s="24" t="s">
        <v>742</v>
      </c>
    </row>
    <row r="12" spans="1:19">
      <c r="A12" s="14" t="str">
        <f t="shared" si="0"/>
        <v/>
      </c>
      <c r="B12" s="32"/>
      <c r="C12" s="15"/>
      <c r="D12" s="15"/>
      <c r="E12" s="15"/>
      <c r="F12" s="17"/>
      <c r="G12" s="16"/>
      <c r="H12" s="15"/>
      <c r="I12" s="17"/>
      <c r="J12" s="17"/>
      <c r="K12" s="17"/>
      <c r="L12" s="17"/>
      <c r="M12" s="17"/>
      <c r="N12" s="17"/>
      <c r="O12" s="17"/>
      <c r="P12" s="17">
        <f t="shared" si="1"/>
        <v>0</v>
      </c>
      <c r="Q12" s="17" t="str">
        <f t="shared" si="2"/>
        <v/>
      </c>
      <c r="R12" s="15"/>
      <c r="S12" s="24" t="s">
        <v>743</v>
      </c>
    </row>
    <row r="13" spans="1:19">
      <c r="A13" s="14" t="str">
        <f t="shared" si="0"/>
        <v/>
      </c>
      <c r="B13" s="32"/>
      <c r="C13" s="15"/>
      <c r="D13" s="15"/>
      <c r="E13" s="15"/>
      <c r="F13" s="17"/>
      <c r="G13" s="16"/>
      <c r="H13" s="15"/>
      <c r="I13" s="17"/>
      <c r="J13" s="17"/>
      <c r="K13" s="17"/>
      <c r="L13" s="17"/>
      <c r="M13" s="17"/>
      <c r="N13" s="17"/>
      <c r="O13" s="17"/>
      <c r="P13" s="17">
        <f t="shared" si="1"/>
        <v>0</v>
      </c>
      <c r="Q13" s="17" t="str">
        <f t="shared" si="2"/>
        <v/>
      </c>
      <c r="R13" s="15"/>
      <c r="S13" s="24" t="s">
        <v>744</v>
      </c>
    </row>
    <row r="14" spans="1:19">
      <c r="A14" s="14" t="str">
        <f t="shared" si="0"/>
        <v/>
      </c>
      <c r="B14" s="32"/>
      <c r="C14" s="15"/>
      <c r="D14" s="15"/>
      <c r="E14" s="15"/>
      <c r="F14" s="17"/>
      <c r="G14" s="16"/>
      <c r="H14" s="15"/>
      <c r="I14" s="17"/>
      <c r="J14" s="17"/>
      <c r="K14" s="17"/>
      <c r="L14" s="17"/>
      <c r="M14" s="17"/>
      <c r="N14" s="17"/>
      <c r="O14" s="17"/>
      <c r="P14" s="17">
        <f t="shared" si="1"/>
        <v>0</v>
      </c>
      <c r="Q14" s="17" t="str">
        <f t="shared" si="2"/>
        <v/>
      </c>
      <c r="R14" s="15"/>
      <c r="S14" s="24" t="s">
        <v>745</v>
      </c>
    </row>
    <row r="15" spans="1:19">
      <c r="A15" s="14" t="str">
        <f t="shared" si="0"/>
        <v/>
      </c>
      <c r="B15" s="32"/>
      <c r="C15" s="15"/>
      <c r="D15" s="15"/>
      <c r="E15" s="15"/>
      <c r="F15" s="17"/>
      <c r="G15" s="16"/>
      <c r="H15" s="15"/>
      <c r="I15" s="17"/>
      <c r="J15" s="17"/>
      <c r="K15" s="17"/>
      <c r="L15" s="17"/>
      <c r="M15" s="17"/>
      <c r="N15" s="17"/>
      <c r="O15" s="17"/>
      <c r="P15" s="17">
        <f t="shared" si="1"/>
        <v>0</v>
      </c>
      <c r="Q15" s="17" t="str">
        <f t="shared" si="2"/>
        <v/>
      </c>
      <c r="R15" s="15"/>
      <c r="S15" s="24" t="s">
        <v>746</v>
      </c>
    </row>
    <row r="16" spans="1:19">
      <c r="A16" s="14" t="str">
        <f t="shared" si="0"/>
        <v/>
      </c>
      <c r="B16" s="32"/>
      <c r="C16" s="15"/>
      <c r="D16" s="15"/>
      <c r="E16" s="15"/>
      <c r="F16" s="17"/>
      <c r="G16" s="16"/>
      <c r="H16" s="15"/>
      <c r="I16" s="17"/>
      <c r="J16" s="17"/>
      <c r="K16" s="17"/>
      <c r="L16" s="17"/>
      <c r="M16" s="17"/>
      <c r="N16" s="17"/>
      <c r="O16" s="17"/>
      <c r="P16" s="17">
        <f t="shared" si="1"/>
        <v>0</v>
      </c>
      <c r="Q16" s="17" t="str">
        <f t="shared" si="2"/>
        <v/>
      </c>
      <c r="R16" s="15"/>
      <c r="S16" s="24" t="s">
        <v>747</v>
      </c>
    </row>
    <row r="17" spans="1:19">
      <c r="A17" s="14" t="str">
        <f t="shared" si="0"/>
        <v/>
      </c>
      <c r="B17" s="32"/>
      <c r="C17" s="15"/>
      <c r="D17" s="15"/>
      <c r="E17" s="15"/>
      <c r="F17" s="17"/>
      <c r="G17" s="16"/>
      <c r="H17" s="15"/>
      <c r="I17" s="17"/>
      <c r="J17" s="17"/>
      <c r="K17" s="17"/>
      <c r="L17" s="17"/>
      <c r="M17" s="17"/>
      <c r="N17" s="17"/>
      <c r="O17" s="17"/>
      <c r="P17" s="17">
        <f t="shared" si="1"/>
        <v>0</v>
      </c>
      <c r="Q17" s="17" t="str">
        <f t="shared" si="2"/>
        <v/>
      </c>
      <c r="R17" s="15"/>
      <c r="S17" s="24" t="s">
        <v>748</v>
      </c>
    </row>
    <row r="18" spans="1:19">
      <c r="A18" s="14" t="str">
        <f t="shared" si="0"/>
        <v/>
      </c>
      <c r="B18" s="32"/>
      <c r="C18" s="15"/>
      <c r="D18" s="15"/>
      <c r="E18" s="15"/>
      <c r="F18" s="17"/>
      <c r="G18" s="16"/>
      <c r="H18" s="15"/>
      <c r="I18" s="17"/>
      <c r="J18" s="17"/>
      <c r="K18" s="17"/>
      <c r="L18" s="17"/>
      <c r="M18" s="17"/>
      <c r="N18" s="17"/>
      <c r="O18" s="17"/>
      <c r="P18" s="17">
        <f t="shared" si="1"/>
        <v>0</v>
      </c>
      <c r="Q18" s="17" t="str">
        <f t="shared" si="2"/>
        <v/>
      </c>
      <c r="R18" s="15"/>
      <c r="S18" s="24" t="s">
        <v>749</v>
      </c>
    </row>
    <row r="19" spans="1:19">
      <c r="A19" s="14" t="str">
        <f t="shared" si="0"/>
        <v/>
      </c>
      <c r="B19" s="32"/>
      <c r="C19" s="15"/>
      <c r="D19" s="15"/>
      <c r="E19" s="15"/>
      <c r="F19" s="17"/>
      <c r="G19" s="16"/>
      <c r="H19" s="15"/>
      <c r="I19" s="17"/>
      <c r="J19" s="17"/>
      <c r="K19" s="17"/>
      <c r="L19" s="17"/>
      <c r="M19" s="17"/>
      <c r="N19" s="17"/>
      <c r="O19" s="17"/>
      <c r="P19" s="17">
        <f t="shared" si="1"/>
        <v>0</v>
      </c>
      <c r="Q19" s="17" t="str">
        <f t="shared" si="2"/>
        <v/>
      </c>
      <c r="R19" s="15"/>
      <c r="S19" s="24" t="s">
        <v>750</v>
      </c>
    </row>
    <row r="20" spans="1:19">
      <c r="A20" s="14" t="str">
        <f t="shared" si="0"/>
        <v/>
      </c>
      <c r="B20" s="32"/>
      <c r="C20" s="15"/>
      <c r="D20" s="15"/>
      <c r="E20" s="15"/>
      <c r="F20" s="17"/>
      <c r="G20" s="16"/>
      <c r="H20" s="15"/>
      <c r="I20" s="17"/>
      <c r="J20" s="17"/>
      <c r="K20" s="17"/>
      <c r="L20" s="17"/>
      <c r="M20" s="17"/>
      <c r="N20" s="17"/>
      <c r="O20" s="17"/>
      <c r="P20" s="17">
        <f t="shared" si="1"/>
        <v>0</v>
      </c>
      <c r="Q20" s="17" t="str">
        <f t="shared" si="2"/>
        <v/>
      </c>
      <c r="R20" s="15"/>
      <c r="S20" s="24" t="s">
        <v>751</v>
      </c>
    </row>
    <row r="21" spans="1:19">
      <c r="A21" s="14" t="str">
        <f t="shared" si="0"/>
        <v/>
      </c>
      <c r="B21" s="32"/>
      <c r="C21" s="15"/>
      <c r="D21" s="15"/>
      <c r="E21" s="15"/>
      <c r="F21" s="17"/>
      <c r="G21" s="16"/>
      <c r="H21" s="15"/>
      <c r="I21" s="17"/>
      <c r="J21" s="17"/>
      <c r="K21" s="17"/>
      <c r="L21" s="17"/>
      <c r="M21" s="17"/>
      <c r="N21" s="17"/>
      <c r="O21" s="17"/>
      <c r="P21" s="17">
        <f t="shared" si="1"/>
        <v>0</v>
      </c>
      <c r="Q21" s="17" t="str">
        <f t="shared" si="2"/>
        <v/>
      </c>
      <c r="R21" s="15"/>
      <c r="S21" s="24" t="s">
        <v>752</v>
      </c>
    </row>
    <row r="22" spans="1:19">
      <c r="A22" s="14" t="str">
        <f t="shared" si="0"/>
        <v/>
      </c>
      <c r="B22" s="32"/>
      <c r="C22" s="15"/>
      <c r="D22" s="15"/>
      <c r="E22" s="15"/>
      <c r="F22" s="17"/>
      <c r="G22" s="16"/>
      <c r="H22" s="15"/>
      <c r="I22" s="17"/>
      <c r="J22" s="17"/>
      <c r="K22" s="17"/>
      <c r="L22" s="17"/>
      <c r="M22" s="17"/>
      <c r="N22" s="17"/>
      <c r="O22" s="17"/>
      <c r="P22" s="17">
        <f t="shared" si="1"/>
        <v>0</v>
      </c>
      <c r="Q22" s="17" t="str">
        <f t="shared" si="2"/>
        <v/>
      </c>
      <c r="R22" s="15"/>
      <c r="S22" s="24" t="s">
        <v>753</v>
      </c>
    </row>
    <row r="23" spans="1:19">
      <c r="A23" s="14" t="str">
        <f t="shared" si="0"/>
        <v/>
      </c>
      <c r="B23" s="32"/>
      <c r="C23" s="15"/>
      <c r="D23" s="15"/>
      <c r="E23" s="15"/>
      <c r="F23" s="17"/>
      <c r="G23" s="16"/>
      <c r="H23" s="15"/>
      <c r="I23" s="17"/>
      <c r="J23" s="17"/>
      <c r="K23" s="17"/>
      <c r="L23" s="17"/>
      <c r="M23" s="17"/>
      <c r="N23" s="17"/>
      <c r="O23" s="17"/>
      <c r="P23" s="17">
        <f t="shared" si="1"/>
        <v>0</v>
      </c>
      <c r="Q23" s="17" t="str">
        <f t="shared" si="2"/>
        <v/>
      </c>
      <c r="R23" s="15"/>
      <c r="S23" s="24" t="s">
        <v>754</v>
      </c>
    </row>
    <row r="24" spans="1:19">
      <c r="A24" s="14" t="str">
        <f t="shared" si="0"/>
        <v/>
      </c>
      <c r="B24" s="32"/>
      <c r="C24" s="15"/>
      <c r="D24" s="15"/>
      <c r="E24" s="15"/>
      <c r="F24" s="17"/>
      <c r="G24" s="16"/>
      <c r="H24" s="15"/>
      <c r="I24" s="17"/>
      <c r="J24" s="17"/>
      <c r="K24" s="17"/>
      <c r="L24" s="17"/>
      <c r="M24" s="17"/>
      <c r="N24" s="17"/>
      <c r="O24" s="17"/>
      <c r="P24" s="17">
        <f t="shared" si="1"/>
        <v>0</v>
      </c>
      <c r="Q24" s="17" t="str">
        <f t="shared" si="2"/>
        <v/>
      </c>
      <c r="R24" s="15"/>
      <c r="S24" s="24" t="s">
        <v>755</v>
      </c>
    </row>
    <row r="25" spans="1:19">
      <c r="A25" s="14" t="str">
        <f t="shared" si="0"/>
        <v/>
      </c>
      <c r="B25" s="32"/>
      <c r="C25" s="15"/>
      <c r="D25" s="15"/>
      <c r="E25" s="15"/>
      <c r="F25" s="17"/>
      <c r="G25" s="16"/>
      <c r="H25" s="15"/>
      <c r="I25" s="17"/>
      <c r="J25" s="17"/>
      <c r="K25" s="17"/>
      <c r="L25" s="17"/>
      <c r="M25" s="17"/>
      <c r="N25" s="17"/>
      <c r="O25" s="17"/>
      <c r="P25" s="17">
        <f t="shared" si="1"/>
        <v>0</v>
      </c>
      <c r="Q25" s="17" t="str">
        <f t="shared" si="2"/>
        <v/>
      </c>
      <c r="R25" s="15"/>
      <c r="S25" s="24" t="s">
        <v>756</v>
      </c>
    </row>
    <row r="26" spans="1:19">
      <c r="A26" s="14" t="str">
        <f t="shared" si="0"/>
        <v/>
      </c>
      <c r="B26" s="32"/>
      <c r="C26" s="15"/>
      <c r="D26" s="15"/>
      <c r="E26" s="15"/>
      <c r="F26" s="17"/>
      <c r="G26" s="16"/>
      <c r="H26" s="15"/>
      <c r="I26" s="17"/>
      <c r="J26" s="17"/>
      <c r="K26" s="17"/>
      <c r="L26" s="17"/>
      <c r="M26" s="17"/>
      <c r="N26" s="17"/>
      <c r="O26" s="17"/>
      <c r="P26" s="17">
        <f t="shared" si="1"/>
        <v>0</v>
      </c>
      <c r="Q26" s="17" t="str">
        <f t="shared" si="2"/>
        <v/>
      </c>
      <c r="R26" s="15"/>
      <c r="S26" s="24" t="s">
        <v>757</v>
      </c>
    </row>
    <row r="27" spans="1:20">
      <c r="A27" s="14" t="str">
        <f t="shared" si="0"/>
        <v/>
      </c>
      <c r="B27" s="32"/>
      <c r="C27" s="15"/>
      <c r="D27" s="15"/>
      <c r="E27" s="15"/>
      <c r="F27" s="17"/>
      <c r="G27" s="16"/>
      <c r="H27" s="15"/>
      <c r="I27" s="17"/>
      <c r="J27" s="17"/>
      <c r="K27" s="17"/>
      <c r="L27" s="17"/>
      <c r="M27" s="17"/>
      <c r="N27" s="17"/>
      <c r="O27" s="17"/>
      <c r="P27" s="17">
        <f t="shared" si="1"/>
        <v>0</v>
      </c>
      <c r="Q27" s="17" t="str">
        <f t="shared" si="2"/>
        <v/>
      </c>
      <c r="R27" s="15"/>
      <c r="S27" s="24" t="s">
        <v>758</v>
      </c>
      <c r="T27" s="5" t="str">
        <f t="array" ref="T27:T32">""</f>
        <v/>
      </c>
    </row>
    <row r="28" spans="1:20">
      <c r="A28" s="56" t="s">
        <v>698</v>
      </c>
      <c r="B28" s="32"/>
      <c r="C28" s="15"/>
      <c r="D28" s="15"/>
      <c r="E28" s="15"/>
      <c r="F28" s="17"/>
      <c r="G28" s="16"/>
      <c r="H28" s="15"/>
      <c r="I28" s="17">
        <f t="shared" ref="I28:N28" si="3">SUM(I8:I27)</f>
        <v>0</v>
      </c>
      <c r="J28" s="17">
        <f t="shared" si="3"/>
        <v>0</v>
      </c>
      <c r="K28" s="17">
        <f t="shared" si="3"/>
        <v>0</v>
      </c>
      <c r="L28" s="17">
        <f t="shared" si="3"/>
        <v>0</v>
      </c>
      <c r="M28" s="17">
        <f t="shared" si="3"/>
        <v>0</v>
      </c>
      <c r="N28" s="17">
        <f t="shared" si="3"/>
        <v>0</v>
      </c>
      <c r="O28" s="17"/>
      <c r="P28" s="17">
        <f>SUM(P8:P27)</f>
        <v>0</v>
      </c>
      <c r="Q28" s="17" t="str">
        <f t="shared" si="2"/>
        <v/>
      </c>
      <c r="R28" s="15"/>
      <c r="T28" s="5" t="str">
        <v/>
      </c>
    </row>
    <row r="29" spans="1:20">
      <c r="A29" s="56" t="s">
        <v>203</v>
      </c>
      <c r="B29" s="32"/>
      <c r="C29" s="15"/>
      <c r="D29" s="15"/>
      <c r="E29" s="15"/>
      <c r="F29" s="17"/>
      <c r="G29" s="16"/>
      <c r="H29" s="15"/>
      <c r="I29" s="17"/>
      <c r="J29" s="17">
        <f>M28</f>
        <v>0</v>
      </c>
      <c r="K29" s="17"/>
      <c r="L29" s="17">
        <f>M28</f>
        <v>0</v>
      </c>
      <c r="M29" s="17"/>
      <c r="N29" s="17"/>
      <c r="O29" s="17"/>
      <c r="P29" s="17"/>
      <c r="Q29" s="17"/>
      <c r="R29" s="15"/>
      <c r="T29" s="5" t="str">
        <v/>
      </c>
    </row>
    <row r="30" customHeight="1" spans="1:20">
      <c r="A30" s="18" t="s">
        <v>204</v>
      </c>
      <c r="B30" s="70"/>
      <c r="C30" s="70"/>
      <c r="D30" s="19"/>
      <c r="E30" s="20"/>
      <c r="F30" s="17">
        <f>SUM(F8:F27)</f>
        <v>0</v>
      </c>
      <c r="G30" s="20"/>
      <c r="H30" s="20"/>
      <c r="I30" s="17">
        <f t="shared" ref="I30:L30" si="4">I28-I29</f>
        <v>0</v>
      </c>
      <c r="J30" s="17">
        <f t="shared" si="4"/>
        <v>0</v>
      </c>
      <c r="K30" s="17">
        <f t="shared" si="4"/>
        <v>0</v>
      </c>
      <c r="L30" s="17">
        <f t="shared" si="4"/>
        <v>0</v>
      </c>
      <c r="M30" s="17"/>
      <c r="N30" s="17">
        <f>N28-N29</f>
        <v>0</v>
      </c>
      <c r="O30" s="17"/>
      <c r="P30" s="17">
        <f>P28-P29</f>
        <v>0</v>
      </c>
      <c r="Q30" s="17" t="str">
        <f>IF(L30=0,"",(P30-L30)/L30*100)</f>
        <v/>
      </c>
      <c r="R30" s="21"/>
      <c r="T30" s="5" t="str">
        <v/>
      </c>
    </row>
    <row r="31" customHeight="1" spans="1:20">
      <c r="A31" s="3" t="str">
        <f>基本信息输入表!$K$6&amp;"填表人："&amp;基本信息输入表!$M$72</f>
        <v>被评估单位填表人：</v>
      </c>
      <c r="P31" s="3" t="str">
        <f>"评估人员："&amp;基本信息输入表!$Q$72</f>
        <v>评估人员：</v>
      </c>
      <c r="T31" s="5" t="str">
        <v/>
      </c>
    </row>
    <row r="32" customHeight="1" spans="1:20">
      <c r="A32" s="3" t="str">
        <f>"填表日期："&amp;YEAR(基本信息输入表!$O$72)&amp;"年"&amp;MONTH(基本信息输入表!$O$72)&amp;"月"&amp;DAY(基本信息输入表!$O$72)&amp;"日"</f>
        <v>填表日期：1900年1月0日</v>
      </c>
      <c r="T32" s="5" t="str">
        <v/>
      </c>
    </row>
  </sheetData>
  <mergeCells count="19">
    <mergeCell ref="A2:R2"/>
    <mergeCell ref="A3:R3"/>
    <mergeCell ref="I6:J6"/>
    <mergeCell ref="K6:L6"/>
    <mergeCell ref="N6:P6"/>
    <mergeCell ref="A28:D28"/>
    <mergeCell ref="A29:D29"/>
    <mergeCell ref="A30:D30"/>
    <mergeCell ref="A6:A7"/>
    <mergeCell ref="B6:B7"/>
    <mergeCell ref="C6:C7"/>
    <mergeCell ref="D6:D7"/>
    <mergeCell ref="E6:E7"/>
    <mergeCell ref="F6:F7"/>
    <mergeCell ref="G6:G7"/>
    <mergeCell ref="H6:H7"/>
    <mergeCell ref="M6:M7"/>
    <mergeCell ref="Q6:Q7"/>
    <mergeCell ref="R6:R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0" fitToHeight="0" orientation="landscape"/>
  <headerFooter scaleWithDoc="0">
    <oddFooter>&amp;C&amp;"宋体,常规"&amp;10第&amp;"Arial Narrow,常规"&amp;P&amp;"宋体,常规"页，共&amp;"Arial Narrow,常规"&amp;N&amp;"宋体,常规"页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填表说明"/>
  <dimension ref="A1:D216"/>
  <sheetViews>
    <sheetView showGridLines="0" zoomScale="90" zoomScaleNormal="90" topLeftCell="B31" workbookViewId="0">
      <selection activeCell="B43" sqref="B43"/>
    </sheetView>
  </sheetViews>
  <sheetFormatPr defaultColWidth="9" defaultRowHeight="14.25" outlineLevelCol="3"/>
  <cols>
    <col min="1" max="1" width="1.5" style="660" customWidth="1"/>
    <col min="2" max="2" width="214.2" style="660" customWidth="1"/>
    <col min="3" max="16384" width="9" style="660"/>
  </cols>
  <sheetData>
    <row r="1" ht="42.75" customHeight="1" spans="1:4">
      <c r="A1" s="661"/>
      <c r="B1" s="662" t="s">
        <v>446</v>
      </c>
      <c r="C1" s="661"/>
      <c r="D1" s="661"/>
    </row>
    <row r="2" ht="19.5" spans="1:4">
      <c r="A2" s="661"/>
      <c r="B2" s="663"/>
      <c r="C2" s="661"/>
      <c r="D2" s="661"/>
    </row>
    <row r="3" s="653" customFormat="1" ht="18.75" spans="1:4">
      <c r="A3" s="664"/>
      <c r="B3" s="665" t="s">
        <v>447</v>
      </c>
      <c r="C3" s="664"/>
      <c r="D3" s="664"/>
    </row>
    <row r="4" s="653" customFormat="1" ht="18.75" spans="1:4">
      <c r="A4" s="664"/>
      <c r="B4" s="666" t="s">
        <v>448</v>
      </c>
      <c r="C4" s="664"/>
      <c r="D4" s="664"/>
    </row>
    <row r="5" s="653" customFormat="1" ht="51" customHeight="1" spans="2:2">
      <c r="B5" s="667" t="s">
        <v>449</v>
      </c>
    </row>
    <row r="6" s="653" customFormat="1" ht="88.5" customHeight="1" spans="1:4">
      <c r="A6" s="664"/>
      <c r="B6" s="666" t="s">
        <v>450</v>
      </c>
      <c r="C6" s="664"/>
      <c r="D6" s="664"/>
    </row>
    <row r="7" s="653" customFormat="1" ht="18.75" spans="1:4">
      <c r="A7" s="664"/>
      <c r="B7" s="668" t="s">
        <v>451</v>
      </c>
      <c r="C7" s="664"/>
      <c r="D7" s="664"/>
    </row>
    <row r="8" s="653" customFormat="1" ht="83.25" customHeight="1" spans="2:2">
      <c r="B8" s="667" t="s">
        <v>452</v>
      </c>
    </row>
    <row r="9" s="653" customFormat="1" ht="18.75" spans="2:2">
      <c r="B9" s="669" t="s">
        <v>453</v>
      </c>
    </row>
    <row r="10" s="653" customFormat="1" ht="52.5" customHeight="1" spans="2:2">
      <c r="B10" s="669" t="s">
        <v>454</v>
      </c>
    </row>
    <row r="11" s="653" customFormat="1" ht="40.65" customHeight="1" spans="2:2">
      <c r="B11" s="669" t="s">
        <v>455</v>
      </c>
    </row>
    <row r="12" s="653" customFormat="1" ht="55.5" customHeight="1" spans="2:2">
      <c r="B12" s="669" t="s">
        <v>456</v>
      </c>
    </row>
    <row r="13" s="653" customFormat="1" ht="50.25" customHeight="1" spans="2:2">
      <c r="B13" s="669" t="s">
        <v>457</v>
      </c>
    </row>
    <row r="14" s="653" customFormat="1" ht="52.5" customHeight="1" spans="2:2">
      <c r="B14" s="669" t="s">
        <v>458</v>
      </c>
    </row>
    <row r="15" s="653" customFormat="1" ht="50.25" customHeight="1" spans="2:2">
      <c r="B15" s="669" t="s">
        <v>459</v>
      </c>
    </row>
    <row r="16" s="653" customFormat="1" ht="18.75" spans="2:2">
      <c r="B16" s="670" t="s">
        <v>460</v>
      </c>
    </row>
    <row r="17" s="653" customFormat="1" ht="22.65" customHeight="1" spans="2:2">
      <c r="B17" s="670" t="s">
        <v>461</v>
      </c>
    </row>
    <row r="18" s="653" customFormat="1" ht="26.4" customHeight="1" spans="2:2">
      <c r="B18" s="671" t="s">
        <v>462</v>
      </c>
    </row>
    <row r="19" s="653" customFormat="1" ht="50.25" customHeight="1" spans="2:2">
      <c r="B19" s="669" t="s">
        <v>463</v>
      </c>
    </row>
    <row r="20" s="653" customFormat="1" ht="45" customHeight="1" spans="2:2">
      <c r="B20" s="669" t="s">
        <v>464</v>
      </c>
    </row>
    <row r="21" s="653" customFormat="1" ht="25.5" customHeight="1" spans="2:2">
      <c r="B21" s="671" t="s">
        <v>465</v>
      </c>
    </row>
    <row r="22" s="653" customFormat="1" ht="48.75" customHeight="1" spans="2:2">
      <c r="B22" s="669" t="s">
        <v>466</v>
      </c>
    </row>
    <row r="23" s="653" customFormat="1" ht="23.25" customHeight="1" spans="2:2">
      <c r="B23" s="671" t="s">
        <v>467</v>
      </c>
    </row>
    <row r="24" s="653" customFormat="1" ht="46.5" customHeight="1" spans="2:2">
      <c r="B24" s="669" t="s">
        <v>468</v>
      </c>
    </row>
    <row r="25" s="653" customFormat="1" ht="27" customHeight="1" spans="2:2">
      <c r="B25" s="669" t="s">
        <v>469</v>
      </c>
    </row>
    <row r="26" s="653" customFormat="1" ht="24" customHeight="1" spans="2:2">
      <c r="B26" s="671" t="s">
        <v>470</v>
      </c>
    </row>
    <row r="27" s="653" customFormat="1" ht="24" customHeight="1" spans="2:2">
      <c r="B27" s="669" t="s">
        <v>471</v>
      </c>
    </row>
    <row r="28" s="653" customFormat="1" ht="24" customHeight="1" spans="2:2">
      <c r="B28" s="669" t="s">
        <v>472</v>
      </c>
    </row>
    <row r="29" s="653" customFormat="1" ht="24" customHeight="1" spans="2:2">
      <c r="B29" s="669" t="s">
        <v>473</v>
      </c>
    </row>
    <row r="30" s="653" customFormat="1" ht="77.25" customHeight="1" spans="2:2">
      <c r="B30" s="669" t="s">
        <v>474</v>
      </c>
    </row>
    <row r="31" s="653" customFormat="1" ht="35.4" customHeight="1" spans="2:2">
      <c r="B31" s="669" t="s">
        <v>475</v>
      </c>
    </row>
    <row r="32" s="653" customFormat="1" ht="37.5" customHeight="1" spans="2:2">
      <c r="B32" s="671" t="s">
        <v>476</v>
      </c>
    </row>
    <row r="33" s="653" customFormat="1" ht="30" customHeight="1" spans="2:2">
      <c r="B33" s="669" t="s">
        <v>477</v>
      </c>
    </row>
    <row r="34" s="653" customFormat="1" ht="22.65" customHeight="1" spans="2:2">
      <c r="B34" s="671" t="s">
        <v>478</v>
      </c>
    </row>
    <row r="35" s="653" customFormat="1" ht="22.65" customHeight="1" spans="2:2">
      <c r="B35" s="669" t="s">
        <v>479</v>
      </c>
    </row>
    <row r="36" s="653" customFormat="1" ht="22.65" customHeight="1" spans="2:2">
      <c r="B36" s="669" t="s">
        <v>480</v>
      </c>
    </row>
    <row r="37" s="653" customFormat="1" ht="76.65" customHeight="1" spans="2:2">
      <c r="B37" s="669" t="s">
        <v>481</v>
      </c>
    </row>
    <row r="38" s="653" customFormat="1" ht="29.25" customHeight="1" spans="2:2">
      <c r="B38" s="671" t="s">
        <v>482</v>
      </c>
    </row>
    <row r="39" s="653" customFormat="1" ht="72" customHeight="1" spans="2:2">
      <c r="B39" s="669" t="s">
        <v>483</v>
      </c>
    </row>
    <row r="40" s="653" customFormat="1" ht="30" customHeight="1" spans="2:2">
      <c r="B40" s="669" t="s">
        <v>484</v>
      </c>
    </row>
    <row r="41" s="653" customFormat="1" ht="30" customHeight="1" spans="2:2">
      <c r="B41" s="672" t="s">
        <v>485</v>
      </c>
    </row>
    <row r="42" s="653" customFormat="1" ht="30" customHeight="1" spans="2:2">
      <c r="B42" s="669" t="s">
        <v>486</v>
      </c>
    </row>
    <row r="43" s="653" customFormat="1" ht="63.75" customHeight="1" spans="2:2">
      <c r="B43" s="673" t="s">
        <v>487</v>
      </c>
    </row>
    <row r="44" s="653" customFormat="1" ht="26.4" customHeight="1" spans="2:2">
      <c r="B44" s="671" t="s">
        <v>488</v>
      </c>
    </row>
    <row r="45" s="653" customFormat="1" ht="26.4" customHeight="1" spans="2:2">
      <c r="B45" s="669" t="s">
        <v>489</v>
      </c>
    </row>
    <row r="46" s="653" customFormat="1" ht="68.25" customHeight="1" spans="2:2">
      <c r="B46" s="669" t="s">
        <v>490</v>
      </c>
    </row>
    <row r="47" s="653" customFormat="1" ht="26.4" customHeight="1" spans="2:2">
      <c r="B47" s="671" t="s">
        <v>491</v>
      </c>
    </row>
    <row r="48" s="653" customFormat="1" ht="26.4" customHeight="1" spans="2:2">
      <c r="B48" s="669" t="s">
        <v>492</v>
      </c>
    </row>
    <row r="49" s="653" customFormat="1" ht="34.5" customHeight="1" spans="2:2">
      <c r="B49" s="669" t="s">
        <v>493</v>
      </c>
    </row>
    <row r="50" s="653" customFormat="1" ht="26.4" customHeight="1" spans="2:2">
      <c r="B50" s="671" t="s">
        <v>494</v>
      </c>
    </row>
    <row r="51" s="653" customFormat="1" ht="26.4" customHeight="1" spans="2:2">
      <c r="B51" s="669" t="s">
        <v>495</v>
      </c>
    </row>
    <row r="52" s="653" customFormat="1" ht="23.25" customHeight="1" spans="2:2">
      <c r="B52" s="671" t="s">
        <v>496</v>
      </c>
    </row>
    <row r="53" s="653" customFormat="1" ht="24" customHeight="1" spans="2:2">
      <c r="B53" s="669" t="s">
        <v>489</v>
      </c>
    </row>
    <row r="54" s="653" customFormat="1" ht="21" customHeight="1" spans="2:2">
      <c r="B54" s="671" t="s">
        <v>497</v>
      </c>
    </row>
    <row r="55" s="653" customFormat="1" ht="39" customHeight="1" spans="2:2">
      <c r="B55" s="669" t="s">
        <v>498</v>
      </c>
    </row>
    <row r="56" s="653" customFormat="1" ht="36" customHeight="1" spans="2:2">
      <c r="B56" s="669" t="s">
        <v>499</v>
      </c>
    </row>
    <row r="57" s="653" customFormat="1" ht="30" customHeight="1" spans="2:2">
      <c r="B57" s="669" t="s">
        <v>500</v>
      </c>
    </row>
    <row r="58" s="653" customFormat="1" ht="59.25" customHeight="1" spans="2:2">
      <c r="B58" s="669" t="s">
        <v>501</v>
      </c>
    </row>
    <row r="59" s="653" customFormat="1" ht="91.5" customHeight="1" spans="2:2">
      <c r="B59" s="669" t="s">
        <v>502</v>
      </c>
    </row>
    <row r="60" s="653" customFormat="1" ht="27.45" customHeight="1" spans="2:2">
      <c r="B60" s="671" t="s">
        <v>503</v>
      </c>
    </row>
    <row r="61" s="653" customFormat="1" ht="27.45" customHeight="1" spans="2:2">
      <c r="B61" s="669" t="s">
        <v>495</v>
      </c>
    </row>
    <row r="62" s="653" customFormat="1" ht="26.4" customHeight="1" spans="2:2">
      <c r="B62" s="671" t="s">
        <v>504</v>
      </c>
    </row>
    <row r="63" s="653" customFormat="1" ht="26.4" customHeight="1" spans="2:2">
      <c r="B63" s="669" t="s">
        <v>505</v>
      </c>
    </row>
    <row r="64" s="653" customFormat="1" ht="26.4" customHeight="1" spans="2:2">
      <c r="B64" s="671" t="s">
        <v>506</v>
      </c>
    </row>
    <row r="65" s="653" customFormat="1" ht="37.5" customHeight="1" spans="2:2">
      <c r="B65" s="669" t="s">
        <v>505</v>
      </c>
    </row>
    <row r="66" s="653" customFormat="1" ht="36" customHeight="1" spans="2:2">
      <c r="B66" s="674" t="s">
        <v>507</v>
      </c>
    </row>
    <row r="67" s="653" customFormat="1" ht="26.4" customHeight="1" spans="2:2">
      <c r="B67" s="671" t="s">
        <v>508</v>
      </c>
    </row>
    <row r="68" s="653" customFormat="1" ht="37.5" customHeight="1" spans="2:2">
      <c r="B68" s="669" t="s">
        <v>509</v>
      </c>
    </row>
    <row r="69" s="653" customFormat="1" ht="26.4" customHeight="1" spans="2:2">
      <c r="B69" s="671" t="s">
        <v>510</v>
      </c>
    </row>
    <row r="70" s="653" customFormat="1" ht="37.5" customHeight="1" spans="2:2">
      <c r="B70" s="669" t="s">
        <v>511</v>
      </c>
    </row>
    <row r="71" s="653" customFormat="1" ht="26.4" customHeight="1" spans="2:2">
      <c r="B71" s="671" t="s">
        <v>512</v>
      </c>
    </row>
    <row r="72" s="653" customFormat="1" ht="37.5" customHeight="1" spans="2:2">
      <c r="B72" s="669" t="s">
        <v>513</v>
      </c>
    </row>
    <row r="73" s="653" customFormat="1" ht="26.4" customHeight="1" spans="2:2">
      <c r="B73" s="671" t="s">
        <v>514</v>
      </c>
    </row>
    <row r="74" s="653" customFormat="1" ht="37.5" customHeight="1" spans="2:2">
      <c r="B74" s="669" t="s">
        <v>515</v>
      </c>
    </row>
    <row r="75" s="653" customFormat="1" ht="26.4" customHeight="1" spans="2:2">
      <c r="B75" s="671" t="s">
        <v>516</v>
      </c>
    </row>
    <row r="76" s="653" customFormat="1" ht="48" customHeight="1" spans="2:2">
      <c r="B76" s="669" t="s">
        <v>517</v>
      </c>
    </row>
    <row r="77" s="653" customFormat="1" ht="26.4" customHeight="1" spans="2:2">
      <c r="B77" s="671" t="s">
        <v>518</v>
      </c>
    </row>
    <row r="78" s="653" customFormat="1" ht="26.4" customHeight="1" spans="2:2">
      <c r="B78" s="671" t="s">
        <v>519</v>
      </c>
    </row>
    <row r="79" s="653" customFormat="1" ht="18.75" spans="2:2">
      <c r="B79" s="675" t="s">
        <v>520</v>
      </c>
    </row>
    <row r="80" s="653" customFormat="1" ht="18.75" spans="2:2">
      <c r="B80" s="675" t="s">
        <v>521</v>
      </c>
    </row>
    <row r="81" s="653" customFormat="1" ht="18.75" spans="2:2">
      <c r="B81" s="675" t="s">
        <v>522</v>
      </c>
    </row>
    <row r="82" s="653" customFormat="1" ht="18.75" spans="2:2">
      <c r="B82" s="675" t="s">
        <v>523</v>
      </c>
    </row>
    <row r="83" s="653" customFormat="1" ht="18.75" spans="2:2">
      <c r="B83" s="675" t="s">
        <v>524</v>
      </c>
    </row>
    <row r="84" s="653" customFormat="1" ht="18.75" spans="2:2">
      <c r="B84" s="675" t="s">
        <v>525</v>
      </c>
    </row>
    <row r="85" s="653" customFormat="1" ht="18.75" spans="2:2">
      <c r="B85" s="676" t="s">
        <v>526</v>
      </c>
    </row>
    <row r="86" s="653" customFormat="1" ht="18.75" spans="2:2">
      <c r="B86" s="676" t="s">
        <v>527</v>
      </c>
    </row>
    <row r="87" s="653" customFormat="1" ht="18.75" spans="2:2">
      <c r="B87" s="676" t="s">
        <v>528</v>
      </c>
    </row>
    <row r="88" s="653" customFormat="1" ht="18.75" spans="2:2">
      <c r="B88" s="676" t="s">
        <v>529</v>
      </c>
    </row>
    <row r="89" s="653" customFormat="1" ht="18.75" spans="2:2">
      <c r="B89" s="676" t="s">
        <v>530</v>
      </c>
    </row>
    <row r="90" s="653" customFormat="1" ht="18.75" spans="2:2">
      <c r="B90" s="676" t="s">
        <v>531</v>
      </c>
    </row>
    <row r="91" s="653" customFormat="1" ht="18.75" spans="2:2">
      <c r="B91" s="676" t="s">
        <v>532</v>
      </c>
    </row>
    <row r="92" s="653" customFormat="1" ht="18.75" spans="2:2">
      <c r="B92" s="676" t="s">
        <v>533</v>
      </c>
    </row>
    <row r="93" s="653" customFormat="1" ht="18.75" spans="2:2">
      <c r="B93" s="676" t="s">
        <v>534</v>
      </c>
    </row>
    <row r="94" s="653" customFormat="1" ht="37.5" spans="2:2">
      <c r="B94" s="676" t="s">
        <v>535</v>
      </c>
    </row>
    <row r="95" s="653" customFormat="1" ht="18.75" spans="2:2">
      <c r="B95" s="676" t="s">
        <v>536</v>
      </c>
    </row>
    <row r="96" s="653" customFormat="1" ht="37.5" spans="2:2">
      <c r="B96" s="676" t="s">
        <v>537</v>
      </c>
    </row>
    <row r="97" s="653" customFormat="1" ht="34.5" customHeight="1" spans="2:2">
      <c r="B97" s="671" t="s">
        <v>538</v>
      </c>
    </row>
    <row r="98" s="653" customFormat="1" ht="18.75" spans="2:2">
      <c r="B98" s="676" t="s">
        <v>539</v>
      </c>
    </row>
    <row r="99" s="653" customFormat="1" ht="18.75" spans="2:2">
      <c r="B99" s="676" t="s">
        <v>540</v>
      </c>
    </row>
    <row r="100" s="653" customFormat="1" ht="18.75" spans="2:2">
      <c r="B100" s="676" t="s">
        <v>541</v>
      </c>
    </row>
    <row r="101" s="653" customFormat="1" ht="18.75" spans="2:2">
      <c r="B101" s="676" t="s">
        <v>542</v>
      </c>
    </row>
    <row r="102" s="653" customFormat="1" ht="18.75" spans="2:2">
      <c r="B102" s="676" t="s">
        <v>543</v>
      </c>
    </row>
    <row r="103" s="653" customFormat="1" ht="18.75" spans="2:2">
      <c r="B103" s="676" t="s">
        <v>544</v>
      </c>
    </row>
    <row r="104" s="653" customFormat="1" ht="18.75" spans="2:2">
      <c r="B104" s="676" t="s">
        <v>545</v>
      </c>
    </row>
    <row r="105" s="653" customFormat="1" ht="18.75" spans="2:2">
      <c r="B105" s="676" t="s">
        <v>546</v>
      </c>
    </row>
    <row r="106" s="653" customFormat="1" ht="18.75" spans="2:2">
      <c r="B106" s="676" t="s">
        <v>547</v>
      </c>
    </row>
    <row r="107" s="653" customFormat="1" ht="18.75" spans="2:2">
      <c r="B107" s="676" t="s">
        <v>548</v>
      </c>
    </row>
    <row r="108" s="654" customFormat="1" ht="28.5" customHeight="1" spans="2:2">
      <c r="B108" s="671" t="s">
        <v>549</v>
      </c>
    </row>
    <row r="109" s="653" customFormat="1" ht="88.5" customHeight="1" spans="2:2">
      <c r="B109" s="676" t="s">
        <v>550</v>
      </c>
    </row>
    <row r="110" s="653" customFormat="1" ht="53.4" customHeight="1" spans="2:2">
      <c r="B110" s="676" t="s">
        <v>551</v>
      </c>
    </row>
    <row r="111" s="653" customFormat="1" ht="36" customHeight="1" spans="2:2">
      <c r="B111" s="676" t="s">
        <v>552</v>
      </c>
    </row>
    <row r="112" s="653" customFormat="1" ht="25.5" customHeight="1" spans="2:2">
      <c r="B112" s="676" t="s">
        <v>553</v>
      </c>
    </row>
    <row r="113" s="653" customFormat="1" ht="25.5" customHeight="1" spans="2:2">
      <c r="B113" s="676" t="s">
        <v>554</v>
      </c>
    </row>
    <row r="114" s="653" customFormat="1" ht="25.5" customHeight="1" spans="2:2">
      <c r="B114" s="676" t="s">
        <v>555</v>
      </c>
    </row>
    <row r="115" s="653" customFormat="1" ht="25.5" customHeight="1" spans="2:2">
      <c r="B115" s="677" t="s">
        <v>556</v>
      </c>
    </row>
    <row r="116" s="653" customFormat="1" ht="53.4" customHeight="1" spans="2:2">
      <c r="B116" s="676" t="s">
        <v>557</v>
      </c>
    </row>
    <row r="117" s="653" customFormat="1" ht="25.5" customHeight="1" spans="2:2">
      <c r="B117" s="677" t="s">
        <v>558</v>
      </c>
    </row>
    <row r="118" s="653" customFormat="1" ht="66" customHeight="1" spans="2:2">
      <c r="B118" s="676" t="s">
        <v>559</v>
      </c>
    </row>
    <row r="119" s="653" customFormat="1" ht="23.25" customHeight="1" spans="2:2">
      <c r="B119" s="676" t="s">
        <v>560</v>
      </c>
    </row>
    <row r="120" s="653" customFormat="1" ht="27" customHeight="1" spans="2:2">
      <c r="B120" s="676" t="s">
        <v>561</v>
      </c>
    </row>
    <row r="121" s="655" customFormat="1" ht="25.5" customHeight="1" spans="2:2">
      <c r="B121" s="671" t="s">
        <v>562</v>
      </c>
    </row>
    <row r="122" s="653" customFormat="1" ht="66" customHeight="1" spans="2:2">
      <c r="B122" s="676" t="s">
        <v>563</v>
      </c>
    </row>
    <row r="123" s="655" customFormat="1" ht="25.5" customHeight="1" spans="2:2">
      <c r="B123" s="677" t="s">
        <v>564</v>
      </c>
    </row>
    <row r="124" s="656" customFormat="1" ht="27" customHeight="1" spans="2:2">
      <c r="B124" s="676" t="s">
        <v>565</v>
      </c>
    </row>
    <row r="125" s="656" customFormat="1" ht="27" customHeight="1" spans="2:2">
      <c r="B125" s="676" t="s">
        <v>566</v>
      </c>
    </row>
    <row r="126" s="656" customFormat="1" ht="64.5" customHeight="1" spans="2:2">
      <c r="B126" s="676" t="s">
        <v>567</v>
      </c>
    </row>
    <row r="127" s="657" customFormat="1" ht="27.75" customHeight="1" spans="2:2">
      <c r="B127" s="677" t="s">
        <v>568</v>
      </c>
    </row>
    <row r="128" s="656" customFormat="1" ht="45.75" customHeight="1" spans="2:2">
      <c r="B128" s="676" t="s">
        <v>569</v>
      </c>
    </row>
    <row r="129" s="656" customFormat="1" ht="27.75" customHeight="1" spans="2:2">
      <c r="B129" s="676" t="s">
        <v>570</v>
      </c>
    </row>
    <row r="130" s="656" customFormat="1" ht="27.75" customHeight="1" spans="2:2">
      <c r="B130" s="676" t="s">
        <v>571</v>
      </c>
    </row>
    <row r="131" s="656" customFormat="1" ht="48" customHeight="1" spans="2:2">
      <c r="B131" s="678" t="s">
        <v>517</v>
      </c>
    </row>
    <row r="132" s="657" customFormat="1" ht="41.25" customHeight="1" spans="2:2">
      <c r="B132" s="671" t="s">
        <v>572</v>
      </c>
    </row>
    <row r="133" s="653" customFormat="1" ht="63" customHeight="1" spans="2:2">
      <c r="B133" s="676" t="s">
        <v>573</v>
      </c>
    </row>
    <row r="134" s="653" customFormat="1" ht="27.75" hidden="1" customHeight="1" spans="2:2">
      <c r="B134" s="676"/>
    </row>
    <row r="135" s="653" customFormat="1" ht="27.75" hidden="1" customHeight="1" spans="2:2">
      <c r="B135" s="676"/>
    </row>
    <row r="136" s="653" customFormat="1" ht="27.75" hidden="1" customHeight="1" spans="2:2">
      <c r="B136" s="676"/>
    </row>
    <row r="137" s="653" customFormat="1" ht="27.75" hidden="1" customHeight="1" spans="2:2">
      <c r="B137" s="676"/>
    </row>
    <row r="138" s="653" customFormat="1" ht="27.75" hidden="1" customHeight="1" spans="2:2">
      <c r="B138" s="676"/>
    </row>
    <row r="139" s="653" customFormat="1" ht="2.25" hidden="1" customHeight="1" spans="2:2">
      <c r="B139" s="676"/>
    </row>
    <row r="140" s="653" customFormat="1" ht="2.25" hidden="1" customHeight="1" spans="2:2">
      <c r="B140" s="676"/>
    </row>
    <row r="141" s="653" customFormat="1" ht="2.25" hidden="1" customHeight="1" spans="2:2">
      <c r="B141" s="676"/>
    </row>
    <row r="142" s="653" customFormat="1" ht="2.25" hidden="1" customHeight="1" spans="2:2">
      <c r="B142" s="676"/>
    </row>
    <row r="143" s="653" customFormat="1" ht="2.25" hidden="1" customHeight="1" spans="2:2">
      <c r="B143" s="676"/>
    </row>
    <row r="144" s="653" customFormat="1" ht="27.75" customHeight="1" spans="2:2">
      <c r="B144" s="676" t="s">
        <v>574</v>
      </c>
    </row>
    <row r="145" s="653" customFormat="1" ht="27.75" customHeight="1" spans="2:2">
      <c r="B145" s="676" t="s">
        <v>575</v>
      </c>
    </row>
    <row r="146" s="653" customFormat="1" ht="27.75" customHeight="1" spans="2:2">
      <c r="B146" s="676" t="s">
        <v>576</v>
      </c>
    </row>
    <row r="147" s="653" customFormat="1" ht="27.75" customHeight="1" spans="2:2">
      <c r="B147" s="676" t="s">
        <v>577</v>
      </c>
    </row>
    <row r="148" s="653" customFormat="1" ht="27.75" customHeight="1" spans="2:2">
      <c r="B148" s="676" t="s">
        <v>578</v>
      </c>
    </row>
    <row r="149" s="653" customFormat="1" ht="27.75" customHeight="1" spans="2:2">
      <c r="B149" s="676" t="s">
        <v>579</v>
      </c>
    </row>
    <row r="150" s="653" customFormat="1" ht="41.25" customHeight="1" spans="2:2">
      <c r="B150" s="676" t="s">
        <v>580</v>
      </c>
    </row>
    <row r="151" s="655" customFormat="1" ht="25.5" customHeight="1" spans="2:2">
      <c r="B151" s="671" t="s">
        <v>581</v>
      </c>
    </row>
    <row r="152" s="656" customFormat="1" ht="27" customHeight="1" spans="2:2">
      <c r="B152" s="676" t="s">
        <v>582</v>
      </c>
    </row>
    <row r="153" s="658" customFormat="1" ht="25.5" customHeight="1" spans="2:2">
      <c r="B153" s="671" t="s">
        <v>583</v>
      </c>
    </row>
    <row r="154" s="656" customFormat="1" ht="27" customHeight="1" spans="2:2">
      <c r="B154" s="675" t="s">
        <v>584</v>
      </c>
    </row>
    <row r="155" s="655" customFormat="1" ht="25.5" customHeight="1" spans="2:2">
      <c r="B155" s="671" t="s">
        <v>585</v>
      </c>
    </row>
    <row r="156" s="656" customFormat="1" ht="27" customHeight="1" spans="2:2">
      <c r="B156" s="675" t="s">
        <v>586</v>
      </c>
    </row>
    <row r="157" s="655" customFormat="1" ht="25.5" customHeight="1" spans="2:2">
      <c r="B157" s="671" t="s">
        <v>587</v>
      </c>
    </row>
    <row r="158" s="656" customFormat="1" ht="27" customHeight="1" spans="2:2">
      <c r="B158" s="675" t="s">
        <v>586</v>
      </c>
    </row>
    <row r="159" s="656" customFormat="1" ht="30.75" customHeight="1" spans="2:2">
      <c r="B159" s="671" t="s">
        <v>588</v>
      </c>
    </row>
    <row r="160" s="656" customFormat="1" ht="42.75" customHeight="1" spans="2:2">
      <c r="B160" s="675" t="s">
        <v>589</v>
      </c>
    </row>
    <row r="161" s="656" customFormat="1" ht="30.75" customHeight="1" spans="2:2">
      <c r="B161" s="671" t="s">
        <v>590</v>
      </c>
    </row>
    <row r="162" s="656" customFormat="1" ht="42.75" customHeight="1" spans="2:2">
      <c r="B162" s="675" t="s">
        <v>513</v>
      </c>
    </row>
    <row r="163" s="656" customFormat="1" ht="30.75" customHeight="1" spans="2:2">
      <c r="B163" s="677" t="s">
        <v>591</v>
      </c>
    </row>
    <row r="164" s="656" customFormat="1" ht="42.75" customHeight="1" spans="2:2">
      <c r="B164" s="675" t="s">
        <v>592</v>
      </c>
    </row>
    <row r="165" s="653" customFormat="1" ht="30.75" customHeight="1" spans="2:2">
      <c r="B165" s="671" t="s">
        <v>593</v>
      </c>
    </row>
    <row r="166" s="653" customFormat="1" ht="30.75" customHeight="1" spans="2:2">
      <c r="B166" s="677" t="s">
        <v>594</v>
      </c>
    </row>
    <row r="167" s="653" customFormat="1" ht="30.75" customHeight="1" spans="2:2">
      <c r="B167" s="676" t="s">
        <v>595</v>
      </c>
    </row>
    <row r="168" s="653" customFormat="1" ht="30.75" customHeight="1" spans="2:2">
      <c r="B168" s="677" t="s">
        <v>596</v>
      </c>
    </row>
    <row r="169" s="653" customFormat="1" ht="30.75" customHeight="1" spans="2:2">
      <c r="B169" s="676" t="s">
        <v>597</v>
      </c>
    </row>
    <row r="170" s="653" customFormat="1" ht="30.75" customHeight="1" spans="2:2">
      <c r="B170" s="676" t="s">
        <v>598</v>
      </c>
    </row>
    <row r="171" s="653" customFormat="1" ht="30.75" customHeight="1" spans="2:2">
      <c r="B171" s="671" t="s">
        <v>599</v>
      </c>
    </row>
    <row r="172" s="653" customFormat="1" ht="30.75" customHeight="1" spans="2:2">
      <c r="B172" s="676" t="s">
        <v>600</v>
      </c>
    </row>
    <row r="173" s="653" customFormat="1" ht="30.75" customHeight="1" spans="2:2">
      <c r="B173" s="677" t="s">
        <v>601</v>
      </c>
    </row>
    <row r="174" s="653" customFormat="1" ht="30.75" customHeight="1" spans="2:2">
      <c r="B174" s="676" t="s">
        <v>602</v>
      </c>
    </row>
    <row r="175" s="653" customFormat="1" ht="30.75" customHeight="1" spans="2:2">
      <c r="B175" s="677" t="s">
        <v>603</v>
      </c>
    </row>
    <row r="176" s="653" customFormat="1" ht="61.5" customHeight="1" spans="2:2">
      <c r="B176" s="676" t="s">
        <v>604</v>
      </c>
    </row>
    <row r="177" s="653" customFormat="1" ht="25.5" customHeight="1" spans="2:2">
      <c r="B177" s="677" t="s">
        <v>605</v>
      </c>
    </row>
    <row r="178" s="653" customFormat="1" ht="59.25" customHeight="1" spans="2:2">
      <c r="B178" s="676" t="s">
        <v>606</v>
      </c>
    </row>
    <row r="179" s="653" customFormat="1" ht="25.5" customHeight="1" spans="2:2">
      <c r="B179" s="677" t="s">
        <v>607</v>
      </c>
    </row>
    <row r="180" s="653" customFormat="1" ht="59.25" customHeight="1" spans="2:2">
      <c r="B180" s="676" t="s">
        <v>608</v>
      </c>
    </row>
    <row r="181" s="653" customFormat="1" ht="27" customHeight="1" spans="2:2">
      <c r="B181" s="677" t="s">
        <v>609</v>
      </c>
    </row>
    <row r="182" s="653" customFormat="1" ht="27" customHeight="1" spans="2:2">
      <c r="B182" s="676" t="s">
        <v>610</v>
      </c>
    </row>
    <row r="183" s="659" customFormat="1" ht="30" customHeight="1" spans="2:2">
      <c r="B183" s="677" t="s">
        <v>611</v>
      </c>
    </row>
    <row r="184" s="659" customFormat="1" ht="30" customHeight="1" spans="2:2">
      <c r="B184" s="676" t="s">
        <v>612</v>
      </c>
    </row>
    <row r="185" s="659" customFormat="1" ht="30" customHeight="1" spans="2:2">
      <c r="B185" s="677" t="s">
        <v>613</v>
      </c>
    </row>
    <row r="186" s="659" customFormat="1" ht="30" customHeight="1" spans="2:2">
      <c r="B186" s="676" t="s">
        <v>513</v>
      </c>
    </row>
    <row r="187" s="653" customFormat="1" ht="30" customHeight="1" spans="2:2">
      <c r="B187" s="677" t="s">
        <v>614</v>
      </c>
    </row>
    <row r="188" s="653" customFormat="1" ht="30" customHeight="1" spans="2:2">
      <c r="B188" s="676" t="s">
        <v>615</v>
      </c>
    </row>
    <row r="189" s="653" customFormat="1" ht="30" customHeight="1" spans="2:2">
      <c r="B189" s="677" t="s">
        <v>616</v>
      </c>
    </row>
    <row r="190" s="653" customFormat="1" ht="30" customHeight="1" spans="2:2">
      <c r="B190" s="676" t="s">
        <v>513</v>
      </c>
    </row>
    <row r="191" s="653" customFormat="1" ht="30" customHeight="1" spans="2:2">
      <c r="B191" s="677" t="s">
        <v>617</v>
      </c>
    </row>
    <row r="192" s="653" customFormat="1" ht="30" customHeight="1" spans="2:2">
      <c r="B192" s="676" t="s">
        <v>513</v>
      </c>
    </row>
    <row r="193" s="653" customFormat="1"/>
    <row r="194" s="653" customFormat="1"/>
    <row r="195" s="653" customFormat="1"/>
    <row r="196" s="653" customFormat="1"/>
    <row r="197" s="653" customFormat="1"/>
    <row r="198" s="653" customFormat="1"/>
    <row r="199" s="653" customFormat="1"/>
    <row r="200" s="653" customFormat="1"/>
    <row r="201" s="653" customFormat="1"/>
    <row r="202" s="653" customFormat="1"/>
    <row r="203" s="653" customFormat="1"/>
    <row r="204" s="653" customFormat="1"/>
    <row r="205" s="653" customFormat="1"/>
    <row r="206" s="653" customFormat="1"/>
    <row r="207" s="653" customFormat="1"/>
    <row r="208" s="653" customFormat="1"/>
    <row r="209" s="653" customFormat="1"/>
    <row r="210" s="653" customFormat="1"/>
    <row r="211" s="653" customFormat="1"/>
    <row r="212" s="653" customFormat="1"/>
    <row r="213" s="653" customFormat="1"/>
    <row r="214" s="653" customFormat="1"/>
    <row r="215" s="653" customFormat="1"/>
    <row r="216" s="653" customFormat="1"/>
  </sheetData>
  <hyperlinks>
    <hyperlink ref="B66" location="'长期投资汇总表'!A6" display="2.非流动资产填表说明(表4--1至4--17)"/>
  </hyperlinks>
  <pageMargins left="0.699305555555556" right="0.699305555555556" top="0.75" bottom="0.75"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showGridLines="0" workbookViewId="0">
      <selection activeCell="I31" sqref="I31"/>
    </sheetView>
  </sheetViews>
  <sheetFormatPr defaultColWidth="9" defaultRowHeight="15.75" customHeight="1"/>
  <cols>
    <col min="1" max="1" width="5.2" style="3" customWidth="1"/>
    <col min="2" max="2" width="21" style="3" customWidth="1"/>
    <col min="3" max="3" width="7.7" style="3" customWidth="1"/>
    <col min="4" max="4" width="11.2" style="3" customWidth="1"/>
    <col min="5" max="5" width="13.2" style="3" customWidth="1"/>
    <col min="6" max="6" width="11.2" style="3" customWidth="1"/>
    <col min="7" max="7" width="11.2" style="3" customWidth="1" outlineLevel="1"/>
    <col min="8" max="9" width="15.7" style="3" customWidth="1"/>
    <col min="10" max="10" width="5.7" style="3" customWidth="1"/>
    <col min="11" max="11" width="8.2" style="3" customWidth="1"/>
    <col min="12" max="12" width="10" style="3" customWidth="1"/>
    <col min="13" max="14" width="9" style="5"/>
    <col min="15" max="16384" width="9" style="3"/>
  </cols>
  <sheetData>
    <row r="1" customHeight="1" spans="1:14">
      <c r="A1" s="6" t="s">
        <v>333</v>
      </c>
      <c r="M1" s="5" t="str">
        <f t="array" ref="M1:N1">"请勿删除此列"</f>
        <v>请勿删除此列</v>
      </c>
      <c r="N1" s="5" t="str">
        <v>请勿删除此列</v>
      </c>
    </row>
    <row r="2" s="1" customFormat="1" ht="30" customHeight="1" spans="1:14">
      <c r="A2" s="7" t="s">
        <v>1585</v>
      </c>
      <c r="B2" s="7"/>
      <c r="C2" s="7"/>
      <c r="D2" s="7"/>
      <c r="E2" s="7"/>
      <c r="F2" s="7"/>
      <c r="G2" s="7"/>
      <c r="H2" s="7"/>
      <c r="I2" s="7"/>
      <c r="J2" s="7"/>
      <c r="K2" s="7"/>
      <c r="L2" s="7"/>
      <c r="M2" s="23"/>
      <c r="N2" s="23"/>
    </row>
    <row r="3" customHeight="1" spans="1:12">
      <c r="A3" s="2" t="str">
        <f>"评估基准日："&amp;TEXT(基本信息输入表!M7,"yyyy年mm月dd日")</f>
        <v>评估基准日：2026年01月15日</v>
      </c>
      <c r="B3" s="2"/>
      <c r="C3" s="2"/>
      <c r="D3" s="2"/>
      <c r="E3" s="2"/>
      <c r="F3" s="2"/>
      <c r="G3" s="2"/>
      <c r="H3" s="2"/>
      <c r="I3" s="2"/>
      <c r="J3" s="2"/>
      <c r="K3" s="2"/>
      <c r="L3" s="2"/>
    </row>
    <row r="4" ht="14.25" customHeight="1" spans="1:14">
      <c r="A4" s="2"/>
      <c r="B4" s="2"/>
      <c r="C4" s="2"/>
      <c r="D4" s="2"/>
      <c r="E4" s="2"/>
      <c r="F4" s="2"/>
      <c r="G4" s="2"/>
      <c r="H4" s="2"/>
      <c r="I4" s="2"/>
      <c r="J4" s="2"/>
      <c r="K4" s="2"/>
      <c r="L4" s="8" t="s">
        <v>1586</v>
      </c>
      <c r="N4" s="5" t="str">
        <f t="array" ref="N4:N7">""</f>
        <v/>
      </c>
    </row>
    <row r="5" customHeight="1" spans="1:14">
      <c r="A5" s="3" t="str">
        <f>基本信息输入表!K6&amp;"："&amp;基本信息输入表!M6</f>
        <v>被评估单位：中国石油集团工程技术研究院有限公司</v>
      </c>
      <c r="L5" s="8" t="str">
        <f>"金额单位："&amp;基本信息输入表!M10&amp;"元"</f>
        <v>金额单位：人民币元</v>
      </c>
      <c r="N5" s="5" t="str">
        <v/>
      </c>
    </row>
    <row r="6" s="53" customFormat="1" ht="24" spans="1:14">
      <c r="A6" s="54" t="s">
        <v>137</v>
      </c>
      <c r="B6" s="54" t="s">
        <v>1587</v>
      </c>
      <c r="C6" s="54" t="s">
        <v>1583</v>
      </c>
      <c r="D6" s="54" t="s">
        <v>1588</v>
      </c>
      <c r="E6" s="54" t="s">
        <v>1589</v>
      </c>
      <c r="F6" s="54" t="s">
        <v>1590</v>
      </c>
      <c r="G6" s="13" t="s">
        <v>656</v>
      </c>
      <c r="H6" s="13" t="s">
        <v>158</v>
      </c>
      <c r="I6" s="54" t="s">
        <v>159</v>
      </c>
      <c r="J6" s="54" t="s">
        <v>70</v>
      </c>
      <c r="K6" s="40" t="s">
        <v>172</v>
      </c>
      <c r="L6" s="54" t="s">
        <v>142</v>
      </c>
      <c r="M6" s="24" t="s">
        <v>738</v>
      </c>
      <c r="N6" s="55" t="str">
        <v/>
      </c>
    </row>
    <row r="7" spans="1:14">
      <c r="A7" s="14" t="str">
        <f>IF(B7="","",ROW()-6)</f>
        <v/>
      </c>
      <c r="B7" s="15"/>
      <c r="C7" s="16"/>
      <c r="D7" s="17"/>
      <c r="E7" s="33"/>
      <c r="F7" s="33"/>
      <c r="G7" s="17"/>
      <c r="H7" s="17"/>
      <c r="I7" s="17"/>
      <c r="J7" s="17">
        <f t="shared" ref="J7:J27" si="0">I7-H7</f>
        <v>0</v>
      </c>
      <c r="K7" s="17" t="str">
        <f>IF(H7=0,"",J7/H7*100)</f>
        <v/>
      </c>
      <c r="L7" s="15"/>
      <c r="M7" s="24" t="s">
        <v>739</v>
      </c>
      <c r="N7" s="5" t="str">
        <v/>
      </c>
    </row>
    <row r="8" spans="1:13">
      <c r="A8" s="14" t="str">
        <f t="shared" ref="A8:A26" si="1">IF(B8="","",ROW()-6)</f>
        <v/>
      </c>
      <c r="B8" s="15"/>
      <c r="C8" s="16"/>
      <c r="D8" s="17"/>
      <c r="E8" s="33"/>
      <c r="F8" s="33"/>
      <c r="G8" s="17"/>
      <c r="H8" s="17"/>
      <c r="I8" s="17"/>
      <c r="J8" s="17">
        <f t="shared" si="0"/>
        <v>0</v>
      </c>
      <c r="K8" s="17" t="str">
        <f t="shared" ref="K8:K27" si="2">IF(H8=0,"",J8/H8*100)</f>
        <v/>
      </c>
      <c r="L8" s="15"/>
      <c r="M8" s="24" t="s">
        <v>740</v>
      </c>
    </row>
    <row r="9" spans="1:13">
      <c r="A9" s="14" t="str">
        <f t="shared" si="1"/>
        <v/>
      </c>
      <c r="B9" s="15"/>
      <c r="C9" s="16"/>
      <c r="D9" s="17"/>
      <c r="E9" s="33"/>
      <c r="F9" s="33"/>
      <c r="G9" s="17"/>
      <c r="H9" s="17"/>
      <c r="I9" s="17"/>
      <c r="J9" s="17">
        <f t="shared" si="0"/>
        <v>0</v>
      </c>
      <c r="K9" s="17" t="str">
        <f t="shared" si="2"/>
        <v/>
      </c>
      <c r="L9" s="15"/>
      <c r="M9" s="24" t="s">
        <v>741</v>
      </c>
    </row>
    <row r="10" spans="1:13">
      <c r="A10" s="14" t="str">
        <f t="shared" si="1"/>
        <v/>
      </c>
      <c r="B10" s="15"/>
      <c r="C10" s="16"/>
      <c r="D10" s="17"/>
      <c r="E10" s="33"/>
      <c r="F10" s="33"/>
      <c r="G10" s="17"/>
      <c r="H10" s="17"/>
      <c r="I10" s="17"/>
      <c r="J10" s="17">
        <f t="shared" si="0"/>
        <v>0</v>
      </c>
      <c r="K10" s="17" t="str">
        <f t="shared" si="2"/>
        <v/>
      </c>
      <c r="L10" s="15"/>
      <c r="M10" s="24" t="s">
        <v>742</v>
      </c>
    </row>
    <row r="11" spans="1:13">
      <c r="A11" s="14" t="str">
        <f t="shared" si="1"/>
        <v/>
      </c>
      <c r="B11" s="15"/>
      <c r="C11" s="16"/>
      <c r="D11" s="17"/>
      <c r="E11" s="33"/>
      <c r="F11" s="33"/>
      <c r="G11" s="17"/>
      <c r="H11" s="17"/>
      <c r="I11" s="17"/>
      <c r="J11" s="17">
        <f t="shared" si="0"/>
        <v>0</v>
      </c>
      <c r="K11" s="17" t="str">
        <f t="shared" si="2"/>
        <v/>
      </c>
      <c r="L11" s="15"/>
      <c r="M11" s="24" t="s">
        <v>743</v>
      </c>
    </row>
    <row r="12" spans="1:13">
      <c r="A12" s="14" t="str">
        <f t="shared" si="1"/>
        <v/>
      </c>
      <c r="B12" s="15"/>
      <c r="C12" s="16"/>
      <c r="D12" s="17"/>
      <c r="E12" s="33"/>
      <c r="F12" s="33"/>
      <c r="G12" s="17"/>
      <c r="H12" s="17"/>
      <c r="I12" s="17"/>
      <c r="J12" s="17">
        <f t="shared" si="0"/>
        <v>0</v>
      </c>
      <c r="K12" s="17" t="str">
        <f t="shared" si="2"/>
        <v/>
      </c>
      <c r="L12" s="15"/>
      <c r="M12" s="24" t="s">
        <v>744</v>
      </c>
    </row>
    <row r="13" spans="1:13">
      <c r="A13" s="14" t="str">
        <f t="shared" si="1"/>
        <v/>
      </c>
      <c r="B13" s="15"/>
      <c r="C13" s="16"/>
      <c r="D13" s="17"/>
      <c r="E13" s="33"/>
      <c r="F13" s="33"/>
      <c r="G13" s="17"/>
      <c r="H13" s="17"/>
      <c r="I13" s="17"/>
      <c r="J13" s="17">
        <f t="shared" si="0"/>
        <v>0</v>
      </c>
      <c r="K13" s="17" t="str">
        <f t="shared" si="2"/>
        <v/>
      </c>
      <c r="L13" s="15"/>
      <c r="M13" s="24" t="s">
        <v>745</v>
      </c>
    </row>
    <row r="14" spans="1:13">
      <c r="A14" s="14" t="str">
        <f t="shared" si="1"/>
        <v/>
      </c>
      <c r="B14" s="15"/>
      <c r="C14" s="16"/>
      <c r="D14" s="17"/>
      <c r="E14" s="33"/>
      <c r="F14" s="33"/>
      <c r="G14" s="17"/>
      <c r="H14" s="17"/>
      <c r="I14" s="17"/>
      <c r="J14" s="17">
        <f t="shared" si="0"/>
        <v>0</v>
      </c>
      <c r="K14" s="17" t="str">
        <f t="shared" si="2"/>
        <v/>
      </c>
      <c r="L14" s="15"/>
      <c r="M14" s="24" t="s">
        <v>746</v>
      </c>
    </row>
    <row r="15" spans="1:13">
      <c r="A15" s="14" t="str">
        <f t="shared" si="1"/>
        <v/>
      </c>
      <c r="B15" s="15"/>
      <c r="C15" s="16"/>
      <c r="D15" s="17"/>
      <c r="E15" s="33"/>
      <c r="F15" s="33"/>
      <c r="G15" s="17"/>
      <c r="H15" s="17"/>
      <c r="I15" s="17"/>
      <c r="J15" s="17">
        <f t="shared" si="0"/>
        <v>0</v>
      </c>
      <c r="K15" s="17" t="str">
        <f t="shared" si="2"/>
        <v/>
      </c>
      <c r="L15" s="15"/>
      <c r="M15" s="24" t="s">
        <v>747</v>
      </c>
    </row>
    <row r="16" spans="1:13">
      <c r="A16" s="14" t="str">
        <f t="shared" si="1"/>
        <v/>
      </c>
      <c r="B16" s="15"/>
      <c r="C16" s="16"/>
      <c r="D16" s="17"/>
      <c r="E16" s="33"/>
      <c r="F16" s="33"/>
      <c r="G16" s="17"/>
      <c r="H16" s="17"/>
      <c r="I16" s="17"/>
      <c r="J16" s="17">
        <f t="shared" si="0"/>
        <v>0</v>
      </c>
      <c r="K16" s="17" t="str">
        <f t="shared" si="2"/>
        <v/>
      </c>
      <c r="L16" s="15"/>
      <c r="M16" s="24" t="s">
        <v>748</v>
      </c>
    </row>
    <row r="17" spans="1:13">
      <c r="A17" s="14" t="str">
        <f t="shared" si="1"/>
        <v/>
      </c>
      <c r="B17" s="15"/>
      <c r="C17" s="16"/>
      <c r="D17" s="17"/>
      <c r="E17" s="33"/>
      <c r="F17" s="33"/>
      <c r="G17" s="17"/>
      <c r="H17" s="17"/>
      <c r="I17" s="17"/>
      <c r="J17" s="17">
        <f t="shared" si="0"/>
        <v>0</v>
      </c>
      <c r="K17" s="17" t="str">
        <f t="shared" si="2"/>
        <v/>
      </c>
      <c r="L17" s="15"/>
      <c r="M17" s="24" t="s">
        <v>749</v>
      </c>
    </row>
    <row r="18" spans="1:13">
      <c r="A18" s="14" t="str">
        <f t="shared" si="1"/>
        <v/>
      </c>
      <c r="B18" s="15"/>
      <c r="C18" s="16"/>
      <c r="D18" s="17"/>
      <c r="E18" s="33"/>
      <c r="F18" s="33"/>
      <c r="G18" s="17"/>
      <c r="H18" s="17"/>
      <c r="I18" s="17"/>
      <c r="J18" s="17">
        <f t="shared" si="0"/>
        <v>0</v>
      </c>
      <c r="K18" s="17" t="str">
        <f t="shared" si="2"/>
        <v/>
      </c>
      <c r="L18" s="15"/>
      <c r="M18" s="24" t="s">
        <v>750</v>
      </c>
    </row>
    <row r="19" spans="1:13">
      <c r="A19" s="14" t="str">
        <f t="shared" si="1"/>
        <v/>
      </c>
      <c r="B19" s="15"/>
      <c r="C19" s="16"/>
      <c r="D19" s="17"/>
      <c r="E19" s="33"/>
      <c r="F19" s="33"/>
      <c r="G19" s="17"/>
      <c r="H19" s="17"/>
      <c r="I19" s="17"/>
      <c r="J19" s="17">
        <f t="shared" si="0"/>
        <v>0</v>
      </c>
      <c r="K19" s="17" t="str">
        <f t="shared" si="2"/>
        <v/>
      </c>
      <c r="L19" s="15"/>
      <c r="M19" s="24" t="s">
        <v>751</v>
      </c>
    </row>
    <row r="20" spans="1:13">
      <c r="A20" s="14" t="str">
        <f t="shared" si="1"/>
        <v/>
      </c>
      <c r="B20" s="15"/>
      <c r="C20" s="16"/>
      <c r="D20" s="17"/>
      <c r="E20" s="33"/>
      <c r="F20" s="33"/>
      <c r="G20" s="17"/>
      <c r="H20" s="17"/>
      <c r="I20" s="17"/>
      <c r="J20" s="17">
        <f t="shared" si="0"/>
        <v>0</v>
      </c>
      <c r="K20" s="17" t="str">
        <f t="shared" si="2"/>
        <v/>
      </c>
      <c r="L20" s="15"/>
      <c r="M20" s="24" t="s">
        <v>752</v>
      </c>
    </row>
    <row r="21" spans="1:13">
      <c r="A21" s="14" t="str">
        <f t="shared" si="1"/>
        <v/>
      </c>
      <c r="B21" s="15"/>
      <c r="C21" s="16"/>
      <c r="D21" s="17"/>
      <c r="E21" s="33"/>
      <c r="F21" s="33"/>
      <c r="G21" s="17"/>
      <c r="H21" s="17"/>
      <c r="I21" s="17"/>
      <c r="J21" s="17">
        <f t="shared" si="0"/>
        <v>0</v>
      </c>
      <c r="K21" s="17" t="str">
        <f t="shared" si="2"/>
        <v/>
      </c>
      <c r="L21" s="15"/>
      <c r="M21" s="24" t="s">
        <v>753</v>
      </c>
    </row>
    <row r="22" spans="1:13">
      <c r="A22" s="14" t="str">
        <f t="shared" si="1"/>
        <v/>
      </c>
      <c r="B22" s="15"/>
      <c r="C22" s="16"/>
      <c r="D22" s="17"/>
      <c r="E22" s="33"/>
      <c r="F22" s="33"/>
      <c r="G22" s="17"/>
      <c r="H22" s="17"/>
      <c r="I22" s="17"/>
      <c r="J22" s="17">
        <f t="shared" si="0"/>
        <v>0</v>
      </c>
      <c r="K22" s="17" t="str">
        <f t="shared" si="2"/>
        <v/>
      </c>
      <c r="L22" s="15"/>
      <c r="M22" s="24" t="s">
        <v>754</v>
      </c>
    </row>
    <row r="23" spans="1:13">
      <c r="A23" s="14" t="str">
        <f t="shared" si="1"/>
        <v/>
      </c>
      <c r="B23" s="15"/>
      <c r="C23" s="16"/>
      <c r="D23" s="17"/>
      <c r="E23" s="33"/>
      <c r="F23" s="33"/>
      <c r="G23" s="17"/>
      <c r="H23" s="17"/>
      <c r="I23" s="17"/>
      <c r="J23" s="17">
        <f t="shared" si="0"/>
        <v>0</v>
      </c>
      <c r="K23" s="17" t="str">
        <f t="shared" si="2"/>
        <v/>
      </c>
      <c r="L23" s="15"/>
      <c r="M23" s="24" t="s">
        <v>755</v>
      </c>
    </row>
    <row r="24" spans="1:13">
      <c r="A24" s="14" t="str">
        <f t="shared" si="1"/>
        <v/>
      </c>
      <c r="B24" s="15"/>
      <c r="C24" s="16"/>
      <c r="D24" s="17"/>
      <c r="E24" s="33"/>
      <c r="F24" s="33"/>
      <c r="G24" s="17"/>
      <c r="H24" s="17"/>
      <c r="I24" s="17"/>
      <c r="J24" s="17">
        <f t="shared" si="0"/>
        <v>0</v>
      </c>
      <c r="K24" s="17" t="str">
        <f t="shared" si="2"/>
        <v/>
      </c>
      <c r="L24" s="15"/>
      <c r="M24" s="24" t="s">
        <v>756</v>
      </c>
    </row>
    <row r="25" spans="1:13">
      <c r="A25" s="14" t="str">
        <f t="shared" si="1"/>
        <v/>
      </c>
      <c r="B25" s="15"/>
      <c r="C25" s="16"/>
      <c r="D25" s="17"/>
      <c r="E25" s="33"/>
      <c r="F25" s="33"/>
      <c r="G25" s="17"/>
      <c r="H25" s="17"/>
      <c r="I25" s="17"/>
      <c r="J25" s="17">
        <f t="shared" si="0"/>
        <v>0</v>
      </c>
      <c r="K25" s="17" t="str">
        <f t="shared" si="2"/>
        <v/>
      </c>
      <c r="L25" s="15"/>
      <c r="M25" s="24" t="s">
        <v>757</v>
      </c>
    </row>
    <row r="26" spans="1:14">
      <c r="A26" s="14" t="str">
        <f t="shared" si="1"/>
        <v/>
      </c>
      <c r="B26" s="15"/>
      <c r="C26" s="16"/>
      <c r="D26" s="17"/>
      <c r="E26" s="33"/>
      <c r="F26" s="33"/>
      <c r="G26" s="17"/>
      <c r="H26" s="17"/>
      <c r="I26" s="17"/>
      <c r="J26" s="17">
        <f t="shared" si="0"/>
        <v>0</v>
      </c>
      <c r="K26" s="17" t="str">
        <f t="shared" si="2"/>
        <v/>
      </c>
      <c r="L26" s="15"/>
      <c r="M26" s="24" t="s">
        <v>758</v>
      </c>
      <c r="N26" s="5" t="str">
        <f t="array" ref="N26:N29">""</f>
        <v/>
      </c>
    </row>
    <row r="27" customHeight="1" spans="1:14">
      <c r="A27" s="18" t="s">
        <v>215</v>
      </c>
      <c r="B27" s="19"/>
      <c r="C27" s="20"/>
      <c r="D27" s="17"/>
      <c r="E27" s="33"/>
      <c r="F27" s="33"/>
      <c r="G27" s="17">
        <f>SUM(G7:G26)</f>
        <v>0</v>
      </c>
      <c r="H27" s="17">
        <f>SUM(H7:H26)</f>
        <v>0</v>
      </c>
      <c r="I27" s="17">
        <f>SUM(I7:I26)</f>
        <v>0</v>
      </c>
      <c r="J27" s="17">
        <f t="shared" si="0"/>
        <v>0</v>
      </c>
      <c r="K27" s="17" t="str">
        <f t="shared" si="2"/>
        <v/>
      </c>
      <c r="L27" s="21"/>
      <c r="N27" s="5" t="str">
        <v/>
      </c>
    </row>
    <row r="28" customHeight="1" spans="1:14">
      <c r="A28" s="3" t="str">
        <f>基本信息输入表!$K$6&amp;"填表人："&amp;基本信息输入表!$M$73</f>
        <v>被评估单位填表人：</v>
      </c>
      <c r="J28" s="3" t="str">
        <f>"评估人员："&amp;基本信息输入表!$Q$73</f>
        <v>评估人员：</v>
      </c>
      <c r="N28" s="5" t="str">
        <v/>
      </c>
    </row>
    <row r="29" customHeight="1" spans="1:14">
      <c r="A29" s="3" t="str">
        <f>"填表日期："&amp;YEAR(基本信息输入表!$O$73)&amp;"年"&amp;MONTH(基本信息输入表!$O$73)&amp;"月"&amp;DAY(基本信息输入表!$O$73)&amp;"日"</f>
        <v>填表日期：1900年1月0日</v>
      </c>
      <c r="N29" s="5" t="str">
        <v/>
      </c>
    </row>
  </sheetData>
  <mergeCells count="3">
    <mergeCell ref="A2:L2"/>
    <mergeCell ref="A3:L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fitToHeight="0" orientation="landscape"/>
  <headerFooter scaleWithDoc="0">
    <oddFooter>&amp;C&amp;"宋体,常规"&amp;10第&amp;"Arial Narrow,常规"&amp;P&amp;"宋体,常规"页，共&amp;"Arial Narrow,常规"&amp;N&amp;"宋体,常规"页</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无形资产汇总">
    <pageSetUpPr fitToPage="1"/>
  </sheetPr>
  <dimension ref="A1:H28"/>
  <sheetViews>
    <sheetView showGridLines="0" topLeftCell="A13" workbookViewId="0">
      <selection activeCell="I31" sqref="I31"/>
    </sheetView>
  </sheetViews>
  <sheetFormatPr defaultColWidth="9" defaultRowHeight="15.75" customHeight="1" outlineLevelCol="7"/>
  <cols>
    <col min="1" max="1" width="8.7" style="3" customWidth="1"/>
    <col min="2" max="2" width="30.7" style="3" customWidth="1"/>
    <col min="3" max="3" width="30.7" style="3" hidden="1" customWidth="1" outlineLevel="1"/>
    <col min="4" max="4" width="18.7" style="3" customWidth="1" collapsed="1"/>
    <col min="5" max="7" width="18.7" style="3" customWidth="1"/>
    <col min="8" max="8" width="13" style="3" customWidth="1"/>
    <col min="9" max="16384" width="9" style="3"/>
  </cols>
  <sheetData>
    <row r="1" customHeight="1" spans="1:1">
      <c r="A1" s="6" t="s">
        <v>333</v>
      </c>
    </row>
    <row r="2" s="1" customFormat="1" ht="30" customHeight="1" spans="1:8">
      <c r="A2" s="7" t="s">
        <v>1591</v>
      </c>
      <c r="B2" s="7"/>
      <c r="C2" s="7"/>
      <c r="D2" s="7"/>
      <c r="E2" s="7"/>
      <c r="F2" s="7"/>
      <c r="G2" s="7"/>
      <c r="H2" s="7"/>
    </row>
    <row r="3" customHeight="1" spans="1:8">
      <c r="A3" s="2" t="str">
        <f>"评估基准日："&amp;TEXT(基本信息输入表!M7,"yyyy年mm月dd日")</f>
        <v>评估基准日：2026年01月15日</v>
      </c>
      <c r="B3" s="2"/>
      <c r="C3" s="2"/>
      <c r="D3" s="2"/>
      <c r="E3" s="2"/>
      <c r="F3" s="2"/>
      <c r="G3" s="2"/>
      <c r="H3" s="2"/>
    </row>
    <row r="4" ht="14.25" customHeight="1" spans="1:8">
      <c r="A4" s="2"/>
      <c r="B4" s="2"/>
      <c r="C4" s="2"/>
      <c r="D4" s="2"/>
      <c r="E4" s="2"/>
      <c r="F4" s="2"/>
      <c r="G4" s="2"/>
      <c r="H4" s="8" t="s">
        <v>1592</v>
      </c>
    </row>
    <row r="5" customHeight="1" spans="1:8">
      <c r="A5" s="3" t="str">
        <f>基本信息输入表!K6&amp;"："&amp;基本信息输入表!M6</f>
        <v>被评估单位：中国石油集团工程技术研究院有限公司</v>
      </c>
      <c r="H5" s="36" t="str">
        <f>"金额单位："&amp;基本信息输入表!M10&amp;"元"</f>
        <v>金额单位：人民币元</v>
      </c>
    </row>
    <row r="6" s="2" customFormat="1" customHeight="1" spans="1:8">
      <c r="A6" s="37" t="s">
        <v>709</v>
      </c>
      <c r="B6" s="37" t="s">
        <v>157</v>
      </c>
      <c r="C6" s="37" t="s">
        <v>656</v>
      </c>
      <c r="D6" s="37" t="s">
        <v>158</v>
      </c>
      <c r="E6" s="37" t="s">
        <v>1042</v>
      </c>
      <c r="F6" s="37" t="s">
        <v>159</v>
      </c>
      <c r="G6" s="42" t="s">
        <v>70</v>
      </c>
      <c r="H6" s="37" t="s">
        <v>172</v>
      </c>
    </row>
    <row r="7" customHeight="1" spans="1:8">
      <c r="A7" s="38" t="s">
        <v>1593</v>
      </c>
      <c r="B7" s="87" t="s">
        <v>1594</v>
      </c>
      <c r="C7" s="88">
        <f>'4-13-1无形-土地'!P27</f>
        <v>0</v>
      </c>
      <c r="D7" s="41">
        <f>'4-13-1无形-土地'!Q27</f>
        <v>0</v>
      </c>
      <c r="E7" s="41">
        <f>'4-13-1无形-土地'!R27</f>
        <v>0</v>
      </c>
      <c r="F7" s="41">
        <f>'4-13-1无形-土地'!S29</f>
        <v>0</v>
      </c>
      <c r="G7" s="41">
        <f>F7-D7</f>
        <v>0</v>
      </c>
      <c r="H7" s="41" t="str">
        <f>IF(D7-E7=0,"",(F7-D7+E7)/(D7-E7)*100)</f>
        <v/>
      </c>
    </row>
    <row r="8" customHeight="1" spans="1:8">
      <c r="A8" s="38" t="s">
        <v>1595</v>
      </c>
      <c r="B8" s="87" t="s">
        <v>1596</v>
      </c>
      <c r="C8" s="88">
        <f>'4-13-2无形-矿业权'!L27</f>
        <v>0</v>
      </c>
      <c r="D8" s="41">
        <f>'4-13-2无形-矿业权'!M27</f>
        <v>0</v>
      </c>
      <c r="E8" s="41">
        <f>'4-13-2无形-矿业权'!N27</f>
        <v>0</v>
      </c>
      <c r="F8" s="41">
        <f>'4-13-2无形-矿业权'!O29</f>
        <v>0</v>
      </c>
      <c r="G8" s="41">
        <f>F8-D8</f>
        <v>0</v>
      </c>
      <c r="H8" s="41" t="str">
        <f t="shared" ref="H8:H9" si="0">IF(D8-E8=0,"",(F8-D8+E8)/(D8-E8)*100)</f>
        <v/>
      </c>
    </row>
    <row r="9" customHeight="1" spans="1:8">
      <c r="A9" s="38" t="s">
        <v>1597</v>
      </c>
      <c r="B9" s="87" t="s">
        <v>1598</v>
      </c>
      <c r="C9" s="88">
        <f>'4-13-3无形-其他'!J65</f>
        <v>0</v>
      </c>
      <c r="D9" s="41">
        <f>'4-13-3无形-其他'!K65</f>
        <v>0</v>
      </c>
      <c r="E9" s="41">
        <f>'4-13-3无形-其他'!L65</f>
        <v>0</v>
      </c>
      <c r="F9" s="41">
        <f>'4-13-3无形-其他'!M67</f>
        <v>0</v>
      </c>
      <c r="G9" s="41">
        <f>F9-D9</f>
        <v>0</v>
      </c>
      <c r="H9" s="41" t="str">
        <f t="shared" si="0"/>
        <v/>
      </c>
    </row>
    <row r="10" customHeight="1" spans="1:8">
      <c r="A10" s="38"/>
      <c r="B10" s="87"/>
      <c r="C10" s="87"/>
      <c r="D10" s="41"/>
      <c r="E10" s="41"/>
      <c r="F10" s="41"/>
      <c r="G10" s="41"/>
      <c r="H10" s="41"/>
    </row>
    <row r="11" customHeight="1" spans="1:8">
      <c r="A11" s="38"/>
      <c r="B11" s="87"/>
      <c r="C11" s="87"/>
      <c r="D11" s="41"/>
      <c r="E11" s="41"/>
      <c r="F11" s="41"/>
      <c r="G11" s="41"/>
      <c r="H11" s="41"/>
    </row>
    <row r="12" customHeight="1" spans="1:8">
      <c r="A12" s="38"/>
      <c r="B12" s="87"/>
      <c r="C12" s="87"/>
      <c r="D12" s="41"/>
      <c r="E12" s="41"/>
      <c r="F12" s="41"/>
      <c r="G12" s="41"/>
      <c r="H12" s="41"/>
    </row>
    <row r="13" customHeight="1" spans="1:8">
      <c r="A13" s="38"/>
      <c r="B13" s="87"/>
      <c r="C13" s="87"/>
      <c r="D13" s="41"/>
      <c r="E13" s="41"/>
      <c r="F13" s="41"/>
      <c r="G13" s="41"/>
      <c r="H13" s="41"/>
    </row>
    <row r="14" customHeight="1" spans="1:8">
      <c r="A14" s="38"/>
      <c r="B14" s="87"/>
      <c r="C14" s="87"/>
      <c r="D14" s="41"/>
      <c r="E14" s="41"/>
      <c r="F14" s="41"/>
      <c r="G14" s="41"/>
      <c r="H14" s="41"/>
    </row>
    <row r="15" customHeight="1" spans="1:8">
      <c r="A15" s="38"/>
      <c r="B15" s="87"/>
      <c r="C15" s="87"/>
      <c r="D15" s="41"/>
      <c r="E15" s="41"/>
      <c r="F15" s="41"/>
      <c r="G15" s="41"/>
      <c r="H15" s="41"/>
    </row>
    <row r="16" customHeight="1" spans="1:8">
      <c r="A16" s="38"/>
      <c r="B16" s="87"/>
      <c r="C16" s="87"/>
      <c r="D16" s="41"/>
      <c r="E16" s="41"/>
      <c r="F16" s="41"/>
      <c r="G16" s="41"/>
      <c r="H16" s="41"/>
    </row>
    <row r="17" customHeight="1" spans="1:8">
      <c r="A17" s="38"/>
      <c r="B17" s="87"/>
      <c r="C17" s="87"/>
      <c r="D17" s="41"/>
      <c r="E17" s="41"/>
      <c r="F17" s="41"/>
      <c r="G17" s="41"/>
      <c r="H17" s="41"/>
    </row>
    <row r="18" customHeight="1" spans="1:8">
      <c r="A18" s="38"/>
      <c r="B18" s="87"/>
      <c r="C18" s="87"/>
      <c r="D18" s="41"/>
      <c r="E18" s="41"/>
      <c r="F18" s="41"/>
      <c r="G18" s="41"/>
      <c r="H18" s="41"/>
    </row>
    <row r="19" customHeight="1" spans="1:8">
      <c r="A19" s="38"/>
      <c r="B19" s="87"/>
      <c r="C19" s="87"/>
      <c r="D19" s="41"/>
      <c r="E19" s="41"/>
      <c r="F19" s="41"/>
      <c r="G19" s="41"/>
      <c r="H19" s="41"/>
    </row>
    <row r="20" customHeight="1" spans="1:8">
      <c r="A20" s="38"/>
      <c r="B20" s="87"/>
      <c r="C20" s="87"/>
      <c r="D20" s="41"/>
      <c r="E20" s="41"/>
      <c r="F20" s="41"/>
      <c r="G20" s="41"/>
      <c r="H20" s="41"/>
    </row>
    <row r="21" customHeight="1" spans="1:8">
      <c r="A21" s="38"/>
      <c r="B21" s="87"/>
      <c r="C21" s="87"/>
      <c r="D21" s="41"/>
      <c r="E21" s="41"/>
      <c r="F21" s="41"/>
      <c r="G21" s="41"/>
      <c r="H21" s="41"/>
    </row>
    <row r="22" customHeight="1" spans="1:8">
      <c r="A22" s="38"/>
      <c r="B22" s="87"/>
      <c r="C22" s="87"/>
      <c r="D22" s="41"/>
      <c r="E22" s="41"/>
      <c r="F22" s="41"/>
      <c r="G22" s="41"/>
      <c r="H22" s="41"/>
    </row>
    <row r="23" customHeight="1" spans="1:8">
      <c r="A23" s="38"/>
      <c r="B23" s="87"/>
      <c r="C23" s="87"/>
      <c r="D23" s="41"/>
      <c r="E23" s="41"/>
      <c r="F23" s="41"/>
      <c r="G23" s="41"/>
      <c r="H23" s="41"/>
    </row>
    <row r="24" customHeight="1" spans="1:8">
      <c r="A24" s="42" t="s">
        <v>198</v>
      </c>
      <c r="B24" s="43"/>
      <c r="C24" s="88">
        <f>SUM(C7:C23)</f>
        <v>0</v>
      </c>
      <c r="D24" s="41">
        <f>SUM(D7:D23)</f>
        <v>0</v>
      </c>
      <c r="E24" s="41">
        <f>SUM(E7:E23)</f>
        <v>0</v>
      </c>
      <c r="F24" s="41">
        <f>SUM(F7:F23)</f>
        <v>0</v>
      </c>
      <c r="G24" s="41">
        <f>F24-D24</f>
        <v>0</v>
      </c>
      <c r="H24" s="41" t="str">
        <f t="shared" ref="H24" si="1">IF(D24-E24=0,"",(F24-D24+E24)/(D24-E24)*100)</f>
        <v/>
      </c>
    </row>
    <row r="25" customHeight="1" spans="1:8">
      <c r="A25" s="42" t="s">
        <v>199</v>
      </c>
      <c r="B25" s="43"/>
      <c r="C25" s="88">
        <f>'4-13-1无形-土地'!P27</f>
        <v>0</v>
      </c>
      <c r="D25" s="41">
        <f>'4-13-1无形-土地'!Q27</f>
        <v>0</v>
      </c>
      <c r="E25" s="41"/>
      <c r="F25" s="41">
        <f>'4-13-1无形-土地'!S29</f>
        <v>0</v>
      </c>
      <c r="G25" s="41"/>
      <c r="H25" s="41"/>
    </row>
    <row r="26" customHeight="1" spans="1:8">
      <c r="A26" s="42" t="s">
        <v>200</v>
      </c>
      <c r="B26" s="43"/>
      <c r="C26" s="43">
        <f>E24</f>
        <v>0</v>
      </c>
      <c r="D26" s="89">
        <f>E24</f>
        <v>0</v>
      </c>
      <c r="E26" s="89"/>
      <c r="F26" s="41"/>
      <c r="G26" s="41">
        <f>F26-D26</f>
        <v>0</v>
      </c>
      <c r="H26" s="41" t="str">
        <f>IF(D26=0,"",G26/D26*100)</f>
        <v/>
      </c>
    </row>
    <row r="27" customHeight="1" spans="1:8">
      <c r="A27" s="42" t="s">
        <v>201</v>
      </c>
      <c r="B27" s="43"/>
      <c r="C27" s="88">
        <f>C24-C26</f>
        <v>0</v>
      </c>
      <c r="D27" s="41">
        <f>D24-D26</f>
        <v>0</v>
      </c>
      <c r="E27" s="41"/>
      <c r="F27" s="41">
        <f>F24-F26</f>
        <v>0</v>
      </c>
      <c r="G27" s="41">
        <f>F27-D27</f>
        <v>0</v>
      </c>
      <c r="H27" s="41" t="str">
        <f>IF(D27=0,"",G27/D27*100)</f>
        <v/>
      </c>
    </row>
    <row r="28" customHeight="1" spans="6:6">
      <c r="F28" s="3" t="str">
        <f>"评估人员："&amp;基本信息输入表!$Q$74</f>
        <v>评估人员：</v>
      </c>
    </row>
  </sheetData>
  <sheetProtection algorithmName="SHA-512" hashValue="og/DcFKEDdQ7t98iviUx3Qw0783NyDROiSu1VnSa8QL5PHoS68vDIblSgNMvs1Ai2JdXNRhNkt2Y+ss9CZM4zA==" saltValue="OwM/5YHlpCowrwJbydkUYw==" spinCount="100000" sheet="1" formatCells="0" formatColumns="0" formatRows="0" insertRows="0" insertHyperlinks="0" deleteColumns="0" deleteRows="0" sort="0" autoFilter="0" pivotTables="0"/>
  <mergeCells count="6">
    <mergeCell ref="A2:H2"/>
    <mergeCell ref="A3:H3"/>
    <mergeCell ref="A24:B24"/>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fitToHeight="0" orientation="landscape"/>
  <headerFooter scaleWithDoc="0">
    <oddFooter>&amp;C&amp;"宋体,常规"&amp;10第&amp;"Arial Narrow,常规"&amp;P&amp;"宋体,常规"页，共&amp;"Arial Narrow,常规"&amp;N&amp;"宋体,常规"页</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无形资产土地">
    <pageSetUpPr fitToPage="1"/>
  </sheetPr>
  <dimension ref="A1:W31"/>
  <sheetViews>
    <sheetView showGridLines="0" topLeftCell="A13" workbookViewId="0">
      <selection activeCell="I31" sqref="I31"/>
    </sheetView>
  </sheetViews>
  <sheetFormatPr defaultColWidth="9" defaultRowHeight="15.75" customHeight="1"/>
  <cols>
    <col min="1" max="1" width="4.5" style="3" customWidth="1"/>
    <col min="2" max="2" width="9.7" style="3" customWidth="1"/>
    <col min="3" max="3" width="11.7" style="3" customWidth="1"/>
    <col min="4" max="4" width="8.7" style="3" customWidth="1"/>
    <col min="5" max="5" width="9.5" style="3" customWidth="1"/>
    <col min="6" max="7" width="7.7" style="3" customWidth="1"/>
    <col min="8" max="8" width="7.2" style="3" customWidth="1"/>
    <col min="9" max="13" width="5.2" style="3" customWidth="1"/>
    <col min="14" max="14" width="8" style="3" customWidth="1"/>
    <col min="15" max="15" width="11" style="3" customWidth="1"/>
    <col min="16" max="16" width="11" style="3" customWidth="1" outlineLevel="1"/>
    <col min="17" max="17" width="8.2" style="3" customWidth="1"/>
    <col min="18" max="18" width="8" style="3" customWidth="1"/>
    <col min="19" max="19" width="9.7" style="3" customWidth="1"/>
    <col min="20" max="20" width="7.7" style="3" customWidth="1"/>
    <col min="21" max="21" width="8" style="3" customWidth="1"/>
    <col min="22" max="23" width="9" style="5"/>
    <col min="24" max="16384" width="9" style="3"/>
  </cols>
  <sheetData>
    <row r="1" customHeight="1" spans="1:23">
      <c r="A1" s="6" t="s">
        <v>333</v>
      </c>
      <c r="B1" s="6"/>
      <c r="V1" s="5" t="str">
        <f t="array" ref="V1:W1">"请勿删除此列"</f>
        <v>请勿删除此列</v>
      </c>
      <c r="W1" s="5" t="str">
        <v>请勿删除此列</v>
      </c>
    </row>
    <row r="2" s="1" customFormat="1" ht="30" customHeight="1" spans="1:23">
      <c r="A2" s="7" t="s">
        <v>1599</v>
      </c>
      <c r="B2" s="7"/>
      <c r="C2" s="7"/>
      <c r="D2" s="7"/>
      <c r="E2" s="7"/>
      <c r="F2" s="7"/>
      <c r="G2" s="7"/>
      <c r="H2" s="7"/>
      <c r="I2" s="7"/>
      <c r="J2" s="7"/>
      <c r="K2" s="7"/>
      <c r="L2" s="7"/>
      <c r="M2" s="7"/>
      <c r="N2" s="7"/>
      <c r="O2" s="7"/>
      <c r="P2" s="7"/>
      <c r="Q2" s="7"/>
      <c r="R2" s="7"/>
      <c r="S2" s="7"/>
      <c r="T2" s="7"/>
      <c r="U2" s="7"/>
      <c r="V2" s="23"/>
      <c r="W2" s="23"/>
    </row>
    <row r="3" customHeight="1" spans="1:21">
      <c r="A3" s="2" t="str">
        <f>"评估基准日："&amp;TEXT(基本信息输入表!M7,"yyyy年mm月dd日")</f>
        <v>评估基准日：2026年01月15日</v>
      </c>
      <c r="B3" s="2"/>
      <c r="C3" s="2"/>
      <c r="D3" s="2"/>
      <c r="E3" s="2"/>
      <c r="F3" s="2"/>
      <c r="G3" s="2"/>
      <c r="H3" s="2"/>
      <c r="I3" s="2"/>
      <c r="J3" s="2"/>
      <c r="K3" s="2"/>
      <c r="L3" s="2"/>
      <c r="M3" s="2"/>
      <c r="N3" s="2"/>
      <c r="O3" s="2"/>
      <c r="P3" s="2"/>
      <c r="Q3" s="2"/>
      <c r="R3" s="2"/>
      <c r="S3" s="2"/>
      <c r="T3" s="2"/>
      <c r="U3" s="2"/>
    </row>
    <row r="4" ht="14.25" customHeight="1" spans="1:23">
      <c r="A4" s="2"/>
      <c r="B4" s="2"/>
      <c r="C4" s="2"/>
      <c r="D4" s="2"/>
      <c r="E4" s="2"/>
      <c r="F4" s="2"/>
      <c r="G4" s="2"/>
      <c r="H4" s="2"/>
      <c r="I4" s="2"/>
      <c r="J4" s="2"/>
      <c r="K4" s="2"/>
      <c r="L4" s="2"/>
      <c r="M4" s="2"/>
      <c r="N4" s="2"/>
      <c r="O4" s="2"/>
      <c r="P4" s="2"/>
      <c r="Q4" s="2"/>
      <c r="R4" s="2"/>
      <c r="S4" s="2"/>
      <c r="T4" s="8" t="s">
        <v>1600</v>
      </c>
      <c r="U4" s="8"/>
      <c r="W4" s="5" t="str">
        <f t="array" ref="W4:W7">""</f>
        <v/>
      </c>
    </row>
    <row r="5" customHeight="1" spans="1:23">
      <c r="A5" s="3" t="str">
        <f>基本信息输入表!K6&amp;"："&amp;基本信息输入表!M6</f>
        <v>被评估单位：中国石油集团工程技术研究院有限公司</v>
      </c>
      <c r="T5" s="49" t="str">
        <f>"金额单位："&amp;基本信息输入表!M10&amp;"元"</f>
        <v>金额单位：人民币元</v>
      </c>
      <c r="U5" s="49"/>
      <c r="W5" s="5" t="str">
        <v/>
      </c>
    </row>
    <row r="6" s="53" customFormat="1" ht="24" spans="1:23">
      <c r="A6" s="54" t="s">
        <v>137</v>
      </c>
      <c r="B6" s="57" t="s">
        <v>1476</v>
      </c>
      <c r="C6" s="54" t="s">
        <v>1119</v>
      </c>
      <c r="D6" s="57" t="s">
        <v>1120</v>
      </c>
      <c r="E6" s="54" t="s">
        <v>1122</v>
      </c>
      <c r="F6" s="54" t="s">
        <v>1121</v>
      </c>
      <c r="G6" s="54" t="s">
        <v>140</v>
      </c>
      <c r="H6" s="57" t="s">
        <v>1477</v>
      </c>
      <c r="I6" s="54" t="s">
        <v>1110</v>
      </c>
      <c r="J6" s="54" t="s">
        <v>1601</v>
      </c>
      <c r="K6" s="54" t="s">
        <v>944</v>
      </c>
      <c r="L6" s="54" t="s">
        <v>1123</v>
      </c>
      <c r="M6" s="54" t="s">
        <v>1124</v>
      </c>
      <c r="N6" s="54" t="s">
        <v>1125</v>
      </c>
      <c r="O6" s="54" t="s">
        <v>160</v>
      </c>
      <c r="P6" s="13" t="s">
        <v>656</v>
      </c>
      <c r="Q6" s="13" t="s">
        <v>158</v>
      </c>
      <c r="R6" s="66" t="s">
        <v>1042</v>
      </c>
      <c r="S6" s="54" t="s">
        <v>159</v>
      </c>
      <c r="T6" s="54" t="s">
        <v>172</v>
      </c>
      <c r="U6" s="54" t="s">
        <v>142</v>
      </c>
      <c r="V6" s="24" t="s">
        <v>738</v>
      </c>
      <c r="W6" s="55" t="str">
        <v/>
      </c>
    </row>
    <row r="7" spans="1:23">
      <c r="A7" s="14" t="str">
        <f>IF(D7="","",ROW()-6)</f>
        <v/>
      </c>
      <c r="B7" s="64"/>
      <c r="C7" s="32"/>
      <c r="D7" s="15"/>
      <c r="E7" s="15"/>
      <c r="F7" s="15"/>
      <c r="G7" s="16"/>
      <c r="H7" s="16"/>
      <c r="I7" s="15"/>
      <c r="J7" s="15"/>
      <c r="K7" s="15"/>
      <c r="L7" s="32"/>
      <c r="M7" s="15"/>
      <c r="N7" s="17"/>
      <c r="O7" s="17"/>
      <c r="P7" s="17"/>
      <c r="Q7" s="17"/>
      <c r="R7" s="17"/>
      <c r="S7" s="17"/>
      <c r="T7" s="17" t="str">
        <f t="shared" ref="T7:T27" si="0">IF(Q7-R7=0,"",(S7-Q7+R7)/(Q7-R7)*100)</f>
        <v/>
      </c>
      <c r="U7" s="15"/>
      <c r="V7" s="24" t="s">
        <v>739</v>
      </c>
      <c r="W7" s="5" t="str">
        <v/>
      </c>
    </row>
    <row r="8" spans="1:22">
      <c r="A8" s="14" t="str">
        <f t="shared" ref="A8:A26" si="1">IF(D8="","",ROW()-6)</f>
        <v/>
      </c>
      <c r="B8" s="64"/>
      <c r="C8" s="32"/>
      <c r="D8" s="15"/>
      <c r="E8" s="15"/>
      <c r="F8" s="15"/>
      <c r="G8" s="16"/>
      <c r="H8" s="16"/>
      <c r="I8" s="15"/>
      <c r="J8" s="15"/>
      <c r="K8" s="15"/>
      <c r="L8" s="32"/>
      <c r="M8" s="15"/>
      <c r="N8" s="17"/>
      <c r="O8" s="17"/>
      <c r="P8" s="17"/>
      <c r="Q8" s="17"/>
      <c r="R8" s="17"/>
      <c r="S8" s="17"/>
      <c r="T8" s="17" t="str">
        <f t="shared" si="0"/>
        <v/>
      </c>
      <c r="U8" s="15"/>
      <c r="V8" s="24" t="s">
        <v>740</v>
      </c>
    </row>
    <row r="9" spans="1:22">
      <c r="A9" s="14" t="str">
        <f t="shared" si="1"/>
        <v/>
      </c>
      <c r="B9" s="64"/>
      <c r="C9" s="32"/>
      <c r="D9" s="15"/>
      <c r="E9" s="15"/>
      <c r="F9" s="15"/>
      <c r="G9" s="16"/>
      <c r="H9" s="16"/>
      <c r="I9" s="15"/>
      <c r="J9" s="15"/>
      <c r="K9" s="15"/>
      <c r="L9" s="32"/>
      <c r="M9" s="15"/>
      <c r="N9" s="17"/>
      <c r="O9" s="17"/>
      <c r="P9" s="17"/>
      <c r="Q9" s="17"/>
      <c r="R9" s="17"/>
      <c r="S9" s="17"/>
      <c r="T9" s="17" t="str">
        <f t="shared" si="0"/>
        <v/>
      </c>
      <c r="U9" s="15"/>
      <c r="V9" s="24" t="s">
        <v>741</v>
      </c>
    </row>
    <row r="10" spans="1:22">
      <c r="A10" s="14" t="str">
        <f t="shared" si="1"/>
        <v/>
      </c>
      <c r="B10" s="64"/>
      <c r="C10" s="32"/>
      <c r="D10" s="15"/>
      <c r="E10" s="15"/>
      <c r="F10" s="15"/>
      <c r="G10" s="16"/>
      <c r="H10" s="16"/>
      <c r="I10" s="15"/>
      <c r="J10" s="15"/>
      <c r="K10" s="15"/>
      <c r="L10" s="32"/>
      <c r="M10" s="15"/>
      <c r="N10" s="17"/>
      <c r="O10" s="17"/>
      <c r="P10" s="17"/>
      <c r="Q10" s="17"/>
      <c r="R10" s="17"/>
      <c r="S10" s="17"/>
      <c r="T10" s="17" t="str">
        <f t="shared" si="0"/>
        <v/>
      </c>
      <c r="U10" s="15"/>
      <c r="V10" s="24" t="s">
        <v>742</v>
      </c>
    </row>
    <row r="11" spans="1:22">
      <c r="A11" s="14" t="str">
        <f t="shared" si="1"/>
        <v/>
      </c>
      <c r="B11" s="64"/>
      <c r="C11" s="32"/>
      <c r="D11" s="15"/>
      <c r="E11" s="15"/>
      <c r="F11" s="15"/>
      <c r="G11" s="16"/>
      <c r="H11" s="16"/>
      <c r="I11" s="15"/>
      <c r="J11" s="15"/>
      <c r="K11" s="15"/>
      <c r="L11" s="32"/>
      <c r="M11" s="15"/>
      <c r="N11" s="17"/>
      <c r="O11" s="17"/>
      <c r="P11" s="17"/>
      <c r="Q11" s="17"/>
      <c r="R11" s="17"/>
      <c r="S11" s="17"/>
      <c r="T11" s="17" t="str">
        <f t="shared" si="0"/>
        <v/>
      </c>
      <c r="U11" s="15"/>
      <c r="V11" s="24" t="s">
        <v>743</v>
      </c>
    </row>
    <row r="12" spans="1:22">
      <c r="A12" s="14" t="str">
        <f t="shared" si="1"/>
        <v/>
      </c>
      <c r="B12" s="64"/>
      <c r="C12" s="32"/>
      <c r="D12" s="15"/>
      <c r="E12" s="15"/>
      <c r="F12" s="15"/>
      <c r="G12" s="16"/>
      <c r="H12" s="16"/>
      <c r="I12" s="15"/>
      <c r="J12" s="15"/>
      <c r="K12" s="15"/>
      <c r="L12" s="32"/>
      <c r="M12" s="15"/>
      <c r="N12" s="17"/>
      <c r="O12" s="17"/>
      <c r="P12" s="17"/>
      <c r="Q12" s="17"/>
      <c r="R12" s="17"/>
      <c r="S12" s="17"/>
      <c r="T12" s="17" t="str">
        <f t="shared" si="0"/>
        <v/>
      </c>
      <c r="U12" s="15"/>
      <c r="V12" s="24" t="s">
        <v>744</v>
      </c>
    </row>
    <row r="13" spans="1:22">
      <c r="A13" s="14" t="str">
        <f t="shared" si="1"/>
        <v/>
      </c>
      <c r="B13" s="64"/>
      <c r="C13" s="32"/>
      <c r="D13" s="15"/>
      <c r="E13" s="15"/>
      <c r="F13" s="15"/>
      <c r="G13" s="16"/>
      <c r="H13" s="16"/>
      <c r="I13" s="15"/>
      <c r="J13" s="15"/>
      <c r="K13" s="15"/>
      <c r="L13" s="32"/>
      <c r="M13" s="15"/>
      <c r="N13" s="17"/>
      <c r="O13" s="17"/>
      <c r="P13" s="17"/>
      <c r="Q13" s="17"/>
      <c r="R13" s="17"/>
      <c r="S13" s="17"/>
      <c r="T13" s="17" t="str">
        <f t="shared" si="0"/>
        <v/>
      </c>
      <c r="U13" s="15"/>
      <c r="V13" s="24" t="s">
        <v>745</v>
      </c>
    </row>
    <row r="14" spans="1:22">
      <c r="A14" s="14" t="str">
        <f t="shared" si="1"/>
        <v/>
      </c>
      <c r="B14" s="64"/>
      <c r="C14" s="32"/>
      <c r="D14" s="15"/>
      <c r="E14" s="15"/>
      <c r="F14" s="15"/>
      <c r="G14" s="16"/>
      <c r="H14" s="16"/>
      <c r="I14" s="15"/>
      <c r="J14" s="15"/>
      <c r="K14" s="15"/>
      <c r="L14" s="32"/>
      <c r="M14" s="15"/>
      <c r="N14" s="17"/>
      <c r="O14" s="17"/>
      <c r="P14" s="17"/>
      <c r="Q14" s="17"/>
      <c r="R14" s="17"/>
      <c r="S14" s="17"/>
      <c r="T14" s="17" t="str">
        <f t="shared" si="0"/>
        <v/>
      </c>
      <c r="U14" s="15"/>
      <c r="V14" s="24" t="s">
        <v>746</v>
      </c>
    </row>
    <row r="15" spans="1:22">
      <c r="A15" s="14" t="str">
        <f t="shared" si="1"/>
        <v/>
      </c>
      <c r="B15" s="64"/>
      <c r="C15" s="32"/>
      <c r="D15" s="15"/>
      <c r="E15" s="15"/>
      <c r="F15" s="15"/>
      <c r="G15" s="16"/>
      <c r="H15" s="16"/>
      <c r="I15" s="15"/>
      <c r="J15" s="15"/>
      <c r="K15" s="15"/>
      <c r="L15" s="32"/>
      <c r="M15" s="15"/>
      <c r="N15" s="17"/>
      <c r="O15" s="17"/>
      <c r="P15" s="17"/>
      <c r="Q15" s="17"/>
      <c r="R15" s="17"/>
      <c r="S15" s="17"/>
      <c r="T15" s="17" t="str">
        <f t="shared" si="0"/>
        <v/>
      </c>
      <c r="U15" s="15"/>
      <c r="V15" s="24" t="s">
        <v>747</v>
      </c>
    </row>
    <row r="16" spans="1:22">
      <c r="A16" s="14" t="str">
        <f t="shared" si="1"/>
        <v/>
      </c>
      <c r="B16" s="64"/>
      <c r="C16" s="32"/>
      <c r="D16" s="15"/>
      <c r="E16" s="15"/>
      <c r="F16" s="15"/>
      <c r="G16" s="16"/>
      <c r="H16" s="16"/>
      <c r="I16" s="15"/>
      <c r="J16" s="15"/>
      <c r="K16" s="15"/>
      <c r="L16" s="32"/>
      <c r="M16" s="15"/>
      <c r="N16" s="17"/>
      <c r="O16" s="17"/>
      <c r="P16" s="17"/>
      <c r="Q16" s="17"/>
      <c r="R16" s="17"/>
      <c r="S16" s="17"/>
      <c r="T16" s="17" t="str">
        <f t="shared" si="0"/>
        <v/>
      </c>
      <c r="U16" s="15"/>
      <c r="V16" s="24" t="s">
        <v>748</v>
      </c>
    </row>
    <row r="17" spans="1:22">
      <c r="A17" s="14" t="str">
        <f t="shared" si="1"/>
        <v/>
      </c>
      <c r="B17" s="64"/>
      <c r="C17" s="32"/>
      <c r="D17" s="15"/>
      <c r="E17" s="15"/>
      <c r="F17" s="15"/>
      <c r="G17" s="16"/>
      <c r="H17" s="16"/>
      <c r="I17" s="15"/>
      <c r="J17" s="15"/>
      <c r="K17" s="15"/>
      <c r="L17" s="32"/>
      <c r="M17" s="15"/>
      <c r="N17" s="17"/>
      <c r="O17" s="17"/>
      <c r="P17" s="17"/>
      <c r="Q17" s="17"/>
      <c r="R17" s="17"/>
      <c r="S17" s="17"/>
      <c r="T17" s="17" t="str">
        <f t="shared" si="0"/>
        <v/>
      </c>
      <c r="U17" s="15"/>
      <c r="V17" s="24" t="s">
        <v>749</v>
      </c>
    </row>
    <row r="18" spans="1:22">
      <c r="A18" s="14" t="str">
        <f t="shared" si="1"/>
        <v/>
      </c>
      <c r="B18" s="64"/>
      <c r="C18" s="32"/>
      <c r="D18" s="15"/>
      <c r="E18" s="15"/>
      <c r="F18" s="15"/>
      <c r="G18" s="16"/>
      <c r="H18" s="16"/>
      <c r="I18" s="15"/>
      <c r="J18" s="15"/>
      <c r="K18" s="15"/>
      <c r="L18" s="32"/>
      <c r="M18" s="15"/>
      <c r="N18" s="17"/>
      <c r="O18" s="17"/>
      <c r="P18" s="17"/>
      <c r="Q18" s="17"/>
      <c r="R18" s="17"/>
      <c r="S18" s="17"/>
      <c r="T18" s="17" t="str">
        <f t="shared" si="0"/>
        <v/>
      </c>
      <c r="U18" s="15"/>
      <c r="V18" s="24" t="s">
        <v>750</v>
      </c>
    </row>
    <row r="19" spans="1:22">
      <c r="A19" s="14" t="str">
        <f t="shared" si="1"/>
        <v/>
      </c>
      <c r="B19" s="64"/>
      <c r="C19" s="32"/>
      <c r="D19" s="15"/>
      <c r="E19" s="15"/>
      <c r="F19" s="15"/>
      <c r="G19" s="16"/>
      <c r="H19" s="16"/>
      <c r="I19" s="15"/>
      <c r="J19" s="15"/>
      <c r="K19" s="15"/>
      <c r="L19" s="32"/>
      <c r="M19" s="15"/>
      <c r="N19" s="17"/>
      <c r="O19" s="17"/>
      <c r="P19" s="17"/>
      <c r="Q19" s="17"/>
      <c r="R19" s="17"/>
      <c r="S19" s="17"/>
      <c r="T19" s="17" t="str">
        <f t="shared" si="0"/>
        <v/>
      </c>
      <c r="U19" s="15"/>
      <c r="V19" s="24" t="s">
        <v>751</v>
      </c>
    </row>
    <row r="20" spans="1:22">
      <c r="A20" s="14" t="str">
        <f t="shared" si="1"/>
        <v/>
      </c>
      <c r="B20" s="64"/>
      <c r="C20" s="32"/>
      <c r="D20" s="15"/>
      <c r="E20" s="15"/>
      <c r="F20" s="15"/>
      <c r="G20" s="16"/>
      <c r="H20" s="16"/>
      <c r="I20" s="15"/>
      <c r="J20" s="15"/>
      <c r="K20" s="15"/>
      <c r="L20" s="32"/>
      <c r="M20" s="15"/>
      <c r="N20" s="17"/>
      <c r="O20" s="17"/>
      <c r="P20" s="17"/>
      <c r="Q20" s="17"/>
      <c r="R20" s="17"/>
      <c r="S20" s="17"/>
      <c r="T20" s="17" t="str">
        <f t="shared" si="0"/>
        <v/>
      </c>
      <c r="U20" s="15"/>
      <c r="V20" s="24" t="s">
        <v>752</v>
      </c>
    </row>
    <row r="21" spans="1:22">
      <c r="A21" s="14" t="str">
        <f t="shared" si="1"/>
        <v/>
      </c>
      <c r="B21" s="64"/>
      <c r="C21" s="32"/>
      <c r="D21" s="15"/>
      <c r="E21" s="15"/>
      <c r="F21" s="15"/>
      <c r="G21" s="16"/>
      <c r="H21" s="16"/>
      <c r="I21" s="15"/>
      <c r="J21" s="15"/>
      <c r="K21" s="15"/>
      <c r="L21" s="32"/>
      <c r="M21" s="15"/>
      <c r="N21" s="17"/>
      <c r="O21" s="17"/>
      <c r="P21" s="17"/>
      <c r="Q21" s="17"/>
      <c r="R21" s="17"/>
      <c r="S21" s="17"/>
      <c r="T21" s="17" t="str">
        <f t="shared" si="0"/>
        <v/>
      </c>
      <c r="U21" s="15"/>
      <c r="V21" s="24" t="s">
        <v>753</v>
      </c>
    </row>
    <row r="22" spans="1:22">
      <c r="A22" s="14" t="str">
        <f t="shared" si="1"/>
        <v/>
      </c>
      <c r="B22" s="64"/>
      <c r="C22" s="32"/>
      <c r="D22" s="15"/>
      <c r="E22" s="15"/>
      <c r="F22" s="15"/>
      <c r="G22" s="16"/>
      <c r="H22" s="16"/>
      <c r="I22" s="15"/>
      <c r="J22" s="15"/>
      <c r="K22" s="15"/>
      <c r="L22" s="32"/>
      <c r="M22" s="15"/>
      <c r="N22" s="17"/>
      <c r="O22" s="17"/>
      <c r="P22" s="17"/>
      <c r="Q22" s="17"/>
      <c r="R22" s="17"/>
      <c r="S22" s="17"/>
      <c r="T22" s="17" t="str">
        <f t="shared" si="0"/>
        <v/>
      </c>
      <c r="U22" s="15"/>
      <c r="V22" s="24" t="s">
        <v>754</v>
      </c>
    </row>
    <row r="23" spans="1:22">
      <c r="A23" s="14" t="str">
        <f t="shared" si="1"/>
        <v/>
      </c>
      <c r="B23" s="64"/>
      <c r="C23" s="32"/>
      <c r="D23" s="15"/>
      <c r="E23" s="15"/>
      <c r="F23" s="15"/>
      <c r="G23" s="16"/>
      <c r="H23" s="16"/>
      <c r="I23" s="15"/>
      <c r="J23" s="15"/>
      <c r="K23" s="15"/>
      <c r="L23" s="32"/>
      <c r="M23" s="15"/>
      <c r="N23" s="17"/>
      <c r="O23" s="17"/>
      <c r="P23" s="17"/>
      <c r="Q23" s="17"/>
      <c r="R23" s="17"/>
      <c r="S23" s="17"/>
      <c r="T23" s="17" t="str">
        <f t="shared" si="0"/>
        <v/>
      </c>
      <c r="U23" s="15"/>
      <c r="V23" s="24" t="s">
        <v>755</v>
      </c>
    </row>
    <row r="24" spans="1:22">
      <c r="A24" s="14" t="str">
        <f t="shared" si="1"/>
        <v/>
      </c>
      <c r="B24" s="64"/>
      <c r="C24" s="32"/>
      <c r="D24" s="15"/>
      <c r="E24" s="15"/>
      <c r="F24" s="15"/>
      <c r="G24" s="16"/>
      <c r="H24" s="16"/>
      <c r="I24" s="15"/>
      <c r="J24" s="15"/>
      <c r="K24" s="15"/>
      <c r="L24" s="32"/>
      <c r="M24" s="15"/>
      <c r="N24" s="17"/>
      <c r="O24" s="17"/>
      <c r="P24" s="17"/>
      <c r="Q24" s="17"/>
      <c r="R24" s="17"/>
      <c r="S24" s="17"/>
      <c r="T24" s="17" t="str">
        <f t="shared" si="0"/>
        <v/>
      </c>
      <c r="U24" s="15"/>
      <c r="V24" s="24" t="s">
        <v>756</v>
      </c>
    </row>
    <row r="25" spans="1:22">
      <c r="A25" s="14" t="str">
        <f t="shared" si="1"/>
        <v/>
      </c>
      <c r="B25" s="64"/>
      <c r="C25" s="32"/>
      <c r="D25" s="15"/>
      <c r="E25" s="15"/>
      <c r="F25" s="15"/>
      <c r="G25" s="16"/>
      <c r="H25" s="16"/>
      <c r="I25" s="15"/>
      <c r="J25" s="15"/>
      <c r="K25" s="15"/>
      <c r="L25" s="32"/>
      <c r="M25" s="15"/>
      <c r="N25" s="17"/>
      <c r="O25" s="17"/>
      <c r="P25" s="17"/>
      <c r="Q25" s="17"/>
      <c r="R25" s="17"/>
      <c r="S25" s="17"/>
      <c r="T25" s="17" t="str">
        <f t="shared" si="0"/>
        <v/>
      </c>
      <c r="U25" s="15"/>
      <c r="V25" s="24" t="s">
        <v>757</v>
      </c>
    </row>
    <row r="26" spans="1:23">
      <c r="A26" s="14" t="str">
        <f t="shared" si="1"/>
        <v/>
      </c>
      <c r="B26" s="64"/>
      <c r="C26" s="32"/>
      <c r="D26" s="15"/>
      <c r="E26" s="15"/>
      <c r="F26" s="15"/>
      <c r="G26" s="16"/>
      <c r="H26" s="16"/>
      <c r="I26" s="15"/>
      <c r="J26" s="15"/>
      <c r="K26" s="15"/>
      <c r="L26" s="32"/>
      <c r="M26" s="15"/>
      <c r="N26" s="17"/>
      <c r="O26" s="17"/>
      <c r="P26" s="17"/>
      <c r="Q26" s="17"/>
      <c r="R26" s="17"/>
      <c r="S26" s="17"/>
      <c r="T26" s="17" t="str">
        <f t="shared" si="0"/>
        <v/>
      </c>
      <c r="U26" s="15"/>
      <c r="V26" s="24" t="s">
        <v>758</v>
      </c>
      <c r="W26" s="5" t="str">
        <f t="array" ref="W26:W31">""</f>
        <v/>
      </c>
    </row>
    <row r="27" spans="1:23">
      <c r="A27" s="68" t="s">
        <v>1602</v>
      </c>
      <c r="B27" s="64"/>
      <c r="C27" s="69"/>
      <c r="D27" s="64"/>
      <c r="E27" s="64"/>
      <c r="F27" s="15"/>
      <c r="G27" s="16"/>
      <c r="H27" s="16"/>
      <c r="I27" s="15"/>
      <c r="J27" s="15"/>
      <c r="K27" s="15"/>
      <c r="L27" s="32"/>
      <c r="M27" s="15"/>
      <c r="N27" s="17"/>
      <c r="O27" s="17">
        <f>SUM(O7:O26)</f>
        <v>0</v>
      </c>
      <c r="P27" s="17">
        <f t="shared" ref="P27:S27" si="2">SUM(P7:P26)</f>
        <v>0</v>
      </c>
      <c r="Q27" s="17">
        <f t="shared" si="2"/>
        <v>0</v>
      </c>
      <c r="R27" s="17">
        <f t="shared" si="2"/>
        <v>0</v>
      </c>
      <c r="S27" s="17">
        <f t="shared" si="2"/>
        <v>0</v>
      </c>
      <c r="T27" s="17" t="str">
        <f t="shared" si="0"/>
        <v/>
      </c>
      <c r="U27" s="15"/>
      <c r="W27" s="5" t="str">
        <v/>
      </c>
    </row>
    <row r="28" spans="1:23">
      <c r="A28" s="68" t="s">
        <v>1603</v>
      </c>
      <c r="B28" s="64"/>
      <c r="C28" s="69"/>
      <c r="D28" s="64"/>
      <c r="E28" s="64"/>
      <c r="F28" s="15"/>
      <c r="G28" s="16"/>
      <c r="H28" s="16"/>
      <c r="I28" s="15"/>
      <c r="J28" s="15"/>
      <c r="K28" s="15"/>
      <c r="L28" s="32"/>
      <c r="M28" s="15"/>
      <c r="N28" s="17"/>
      <c r="O28" s="17"/>
      <c r="P28" s="17">
        <f>R27</f>
        <v>0</v>
      </c>
      <c r="Q28" s="17">
        <f>R27</f>
        <v>0</v>
      </c>
      <c r="R28" s="17"/>
      <c r="S28" s="17"/>
      <c r="T28" s="17"/>
      <c r="U28" s="15"/>
      <c r="W28" s="5" t="str">
        <v/>
      </c>
    </row>
    <row r="29" customHeight="1" spans="1:23">
      <c r="A29" s="18" t="s">
        <v>1604</v>
      </c>
      <c r="B29" s="70"/>
      <c r="C29" s="70"/>
      <c r="D29" s="70"/>
      <c r="E29" s="19"/>
      <c r="F29" s="19"/>
      <c r="G29" s="20"/>
      <c r="H29" s="20"/>
      <c r="I29" s="20"/>
      <c r="J29" s="20"/>
      <c r="K29" s="20"/>
      <c r="L29" s="20"/>
      <c r="M29" s="20"/>
      <c r="N29" s="17"/>
      <c r="O29" s="17"/>
      <c r="P29" s="17">
        <f>P27-P28</f>
        <v>0</v>
      </c>
      <c r="Q29" s="17">
        <f>Q27-Q28</f>
        <v>0</v>
      </c>
      <c r="R29" s="17"/>
      <c r="S29" s="17">
        <f>S27-S28</f>
        <v>0</v>
      </c>
      <c r="T29" s="17" t="str">
        <f>IF(Q29-R29=0,"",(S29-Q29+R29)/(Q29-R29)*100)</f>
        <v/>
      </c>
      <c r="U29" s="21"/>
      <c r="W29" s="5" t="str">
        <v/>
      </c>
    </row>
    <row r="30" customHeight="1" spans="1:23">
      <c r="A30" s="3" t="str">
        <f>基本信息输入表!$K$6&amp;"填表人："&amp;基本信息输入表!$M$75</f>
        <v>被评估单位填表人：</v>
      </c>
      <c r="S30" s="3" t="str">
        <f>"评估人员："&amp;基本信息输入表!$Q$75</f>
        <v>评估人员：</v>
      </c>
      <c r="W30" s="5" t="str">
        <v/>
      </c>
    </row>
    <row r="31" customHeight="1" spans="1:23">
      <c r="A31" s="3" t="str">
        <f>"填表日期："&amp;YEAR(基本信息输入表!$O$75)&amp;"年"&amp;MONTH(基本信息输入表!$O$75)&amp;"月"&amp;DAY(基本信息输入表!$O$75)&amp;"日"</f>
        <v>填表日期：1900年1月0日</v>
      </c>
      <c r="W31" s="5" t="str">
        <v/>
      </c>
    </row>
  </sheetData>
  <mergeCells count="7">
    <mergeCell ref="A2:U2"/>
    <mergeCell ref="A3:U3"/>
    <mergeCell ref="T4:U4"/>
    <mergeCell ref="T5:U5"/>
    <mergeCell ref="A27:E27"/>
    <mergeCell ref="A28:E28"/>
    <mergeCell ref="A29:E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0" fitToHeight="0" orientation="landscape"/>
  <headerFooter scaleWithDoc="0">
    <oddFooter>&amp;C&amp;"宋体,常规"&amp;10第&amp;"Arial Narrow,常规"&amp;P&amp;"宋体,常规"页，共&amp;"Arial Narrow,常规"&amp;N&amp;"宋体,常规"页</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无形资产矿业权">
    <pageSetUpPr fitToPage="1"/>
  </sheetPr>
  <dimension ref="A1:T31"/>
  <sheetViews>
    <sheetView showGridLines="0" workbookViewId="0">
      <selection activeCell="I31" sqref="I31"/>
    </sheetView>
  </sheetViews>
  <sheetFormatPr defaultColWidth="9" defaultRowHeight="14.25"/>
  <cols>
    <col min="1" max="1" width="4" style="85" customWidth="1"/>
    <col min="2" max="2" width="15.2" style="85" customWidth="1"/>
    <col min="3" max="3" width="14.7" style="85" customWidth="1"/>
    <col min="4" max="4" width="20.7" style="85" customWidth="1"/>
    <col min="5" max="5" width="5.2" style="85" customWidth="1"/>
    <col min="6" max="7" width="8.5" style="85" customWidth="1"/>
    <col min="8" max="9" width="7.2" style="85" customWidth="1"/>
    <col min="10" max="10" width="12.2" style="85" customWidth="1"/>
    <col min="11" max="11" width="11" style="85" customWidth="1"/>
    <col min="12" max="12" width="11" style="85" customWidth="1" outlineLevel="1"/>
    <col min="13" max="13" width="8.7" style="85" customWidth="1"/>
    <col min="14" max="14" width="8.5" style="85" customWidth="1"/>
    <col min="15" max="15" width="9.2" style="85" customWidth="1"/>
    <col min="16" max="16" width="5.7" style="85" customWidth="1"/>
    <col min="17" max="17" width="8.2" style="85" customWidth="1"/>
    <col min="18" max="18" width="7.2" style="85" customWidth="1"/>
    <col min="19" max="20" width="9" style="86"/>
    <col min="21" max="16384" width="9" style="85"/>
  </cols>
  <sheetData>
    <row r="1" spans="1:20">
      <c r="A1" s="6" t="s">
        <v>333</v>
      </c>
      <c r="S1" s="86" t="str">
        <f t="array" ref="S1:T1">"请勿删除此列"</f>
        <v>请勿删除此列</v>
      </c>
      <c r="T1" s="86" t="str">
        <v>请勿删除此列</v>
      </c>
    </row>
    <row r="2" ht="22.5" spans="1:18">
      <c r="A2" s="7" t="s">
        <v>1605</v>
      </c>
      <c r="B2" s="7"/>
      <c r="C2" s="7"/>
      <c r="D2" s="7"/>
      <c r="E2" s="7"/>
      <c r="F2" s="7"/>
      <c r="G2" s="7"/>
      <c r="H2" s="7"/>
      <c r="I2" s="7"/>
      <c r="J2" s="7"/>
      <c r="K2" s="7"/>
      <c r="L2" s="7"/>
      <c r="M2" s="7"/>
      <c r="N2" s="7"/>
      <c r="O2" s="7"/>
      <c r="P2" s="7"/>
      <c r="Q2" s="7"/>
      <c r="R2" s="7"/>
    </row>
    <row r="3" ht="15.75" customHeight="1" spans="1:18">
      <c r="A3" s="2" t="str">
        <f>"评估基准日："&amp;TEXT(基本信息输入表!M7,"yyyy年mm月dd日")</f>
        <v>评估基准日：2026年01月15日</v>
      </c>
      <c r="B3" s="2"/>
      <c r="C3" s="2"/>
      <c r="D3" s="2"/>
      <c r="E3" s="2"/>
      <c r="F3" s="2"/>
      <c r="G3" s="2"/>
      <c r="H3" s="2"/>
      <c r="I3" s="2"/>
      <c r="J3" s="2"/>
      <c r="K3" s="2"/>
      <c r="L3" s="2"/>
      <c r="M3" s="2"/>
      <c r="N3" s="2"/>
      <c r="O3" s="2"/>
      <c r="P3" s="2"/>
      <c r="Q3" s="2"/>
      <c r="R3" s="2"/>
    </row>
    <row r="4" spans="1:20">
      <c r="A4" s="2"/>
      <c r="B4" s="2"/>
      <c r="C4" s="2"/>
      <c r="D4" s="2"/>
      <c r="E4" s="2"/>
      <c r="F4" s="2"/>
      <c r="G4" s="2"/>
      <c r="H4" s="2"/>
      <c r="I4" s="2"/>
      <c r="J4" s="2"/>
      <c r="K4" s="2"/>
      <c r="L4" s="2"/>
      <c r="M4" s="2"/>
      <c r="N4" s="2"/>
      <c r="O4" s="2"/>
      <c r="P4" s="2"/>
      <c r="Q4" s="8" t="s">
        <v>1606</v>
      </c>
      <c r="R4" s="8"/>
      <c r="T4" s="86" t="str">
        <f t="array" ref="T4:T7">""</f>
        <v/>
      </c>
    </row>
    <row r="5" ht="15.75" customHeight="1" spans="1:20">
      <c r="A5" s="9" t="str">
        <f>基本信息输入表!K6&amp;"："&amp;基本信息输入表!M6</f>
        <v>被评估单位：中国石油集团工程技术研究院有限公司</v>
      </c>
      <c r="B5" s="9"/>
      <c r="C5" s="9"/>
      <c r="D5" s="9"/>
      <c r="E5" s="9"/>
      <c r="F5" s="3"/>
      <c r="G5" s="3"/>
      <c r="H5" s="3"/>
      <c r="I5" s="3"/>
      <c r="J5" s="3"/>
      <c r="K5" s="3"/>
      <c r="L5" s="3"/>
      <c r="M5" s="3"/>
      <c r="N5" s="3"/>
      <c r="O5" s="3"/>
      <c r="P5" s="3"/>
      <c r="Q5" s="3"/>
      <c r="R5" s="8" t="str">
        <f>"金额单位："&amp;基本信息输入表!M10&amp;"元"</f>
        <v>金额单位：人民币元</v>
      </c>
      <c r="T5" s="86" t="str">
        <v/>
      </c>
    </row>
    <row r="6" ht="24" spans="1:20">
      <c r="A6" s="54" t="s">
        <v>137</v>
      </c>
      <c r="B6" s="54" t="s">
        <v>1607</v>
      </c>
      <c r="C6" s="57" t="s">
        <v>1476</v>
      </c>
      <c r="D6" s="54" t="s">
        <v>1608</v>
      </c>
      <c r="E6" s="54" t="s">
        <v>1609</v>
      </c>
      <c r="F6" s="54" t="s">
        <v>140</v>
      </c>
      <c r="G6" s="57" t="s">
        <v>1477</v>
      </c>
      <c r="H6" s="54" t="s">
        <v>1610</v>
      </c>
      <c r="I6" s="54" t="s">
        <v>1611</v>
      </c>
      <c r="J6" s="54" t="s">
        <v>1612</v>
      </c>
      <c r="K6" s="54" t="s">
        <v>160</v>
      </c>
      <c r="L6" s="13" t="s">
        <v>656</v>
      </c>
      <c r="M6" s="13" t="s">
        <v>158</v>
      </c>
      <c r="N6" s="66" t="s">
        <v>1042</v>
      </c>
      <c r="O6" s="54" t="s">
        <v>159</v>
      </c>
      <c r="P6" s="54" t="s">
        <v>70</v>
      </c>
      <c r="Q6" s="54" t="s">
        <v>172</v>
      </c>
      <c r="R6" s="54" t="s">
        <v>142</v>
      </c>
      <c r="S6" s="24" t="s">
        <v>738</v>
      </c>
      <c r="T6" s="86" t="str">
        <v/>
      </c>
    </row>
    <row r="7" spans="1:20">
      <c r="A7" s="14" t="str">
        <f>IF(B7="","",ROW()-6)</f>
        <v/>
      </c>
      <c r="B7" s="15"/>
      <c r="C7" s="15"/>
      <c r="D7" s="32"/>
      <c r="E7" s="15"/>
      <c r="F7" s="16"/>
      <c r="G7" s="16"/>
      <c r="H7" s="32"/>
      <c r="I7" s="15"/>
      <c r="J7" s="15"/>
      <c r="K7" s="17"/>
      <c r="L7" s="17"/>
      <c r="M7" s="17"/>
      <c r="N7" s="17"/>
      <c r="O7" s="17"/>
      <c r="P7" s="17">
        <f>O7-M7+N7</f>
        <v>0</v>
      </c>
      <c r="Q7" s="17" t="str">
        <f t="shared" ref="Q7:Q29" si="0">IF(M7-N7=0,"",P7/(M7-N7)*100)</f>
        <v/>
      </c>
      <c r="R7" s="15"/>
      <c r="S7" s="24" t="s">
        <v>739</v>
      </c>
      <c r="T7" s="86" t="str">
        <v/>
      </c>
    </row>
    <row r="8" spans="1:19">
      <c r="A8" s="14" t="str">
        <f t="shared" ref="A8:A26" si="1">IF(B8="","",ROW()-6)</f>
        <v/>
      </c>
      <c r="B8" s="15"/>
      <c r="C8" s="15"/>
      <c r="D8" s="32"/>
      <c r="E8" s="15"/>
      <c r="F8" s="16"/>
      <c r="G8" s="16"/>
      <c r="H8" s="32"/>
      <c r="I8" s="15"/>
      <c r="J8" s="15"/>
      <c r="K8" s="17"/>
      <c r="L8" s="17"/>
      <c r="M8" s="17"/>
      <c r="N8" s="17"/>
      <c r="O8" s="17"/>
      <c r="P8" s="17">
        <f t="shared" ref="P8:P27" si="2">O8-M8+N8</f>
        <v>0</v>
      </c>
      <c r="Q8" s="17" t="str">
        <f t="shared" si="0"/>
        <v/>
      </c>
      <c r="R8" s="15"/>
      <c r="S8" s="24" t="s">
        <v>740</v>
      </c>
    </row>
    <row r="9" spans="1:19">
      <c r="A9" s="14" t="str">
        <f t="shared" si="1"/>
        <v/>
      </c>
      <c r="B9" s="15"/>
      <c r="C9" s="15"/>
      <c r="D9" s="32"/>
      <c r="E9" s="15"/>
      <c r="F9" s="16"/>
      <c r="G9" s="16"/>
      <c r="H9" s="32"/>
      <c r="I9" s="15"/>
      <c r="J9" s="15"/>
      <c r="K9" s="17"/>
      <c r="L9" s="17"/>
      <c r="M9" s="17"/>
      <c r="N9" s="17"/>
      <c r="O9" s="17"/>
      <c r="P9" s="17">
        <f t="shared" si="2"/>
        <v>0</v>
      </c>
      <c r="Q9" s="17" t="str">
        <f t="shared" si="0"/>
        <v/>
      </c>
      <c r="R9" s="15"/>
      <c r="S9" s="24" t="s">
        <v>741</v>
      </c>
    </row>
    <row r="10" spans="1:19">
      <c r="A10" s="14" t="str">
        <f t="shared" si="1"/>
        <v/>
      </c>
      <c r="B10" s="15"/>
      <c r="C10" s="15"/>
      <c r="D10" s="32"/>
      <c r="E10" s="15"/>
      <c r="F10" s="16"/>
      <c r="G10" s="16"/>
      <c r="H10" s="32"/>
      <c r="I10" s="15"/>
      <c r="J10" s="15"/>
      <c r="K10" s="17"/>
      <c r="L10" s="17"/>
      <c r="M10" s="17"/>
      <c r="N10" s="17"/>
      <c r="O10" s="17"/>
      <c r="P10" s="17">
        <f t="shared" si="2"/>
        <v>0</v>
      </c>
      <c r="Q10" s="17" t="str">
        <f t="shared" si="0"/>
        <v/>
      </c>
      <c r="R10" s="15"/>
      <c r="S10" s="24" t="s">
        <v>742</v>
      </c>
    </row>
    <row r="11" spans="1:19">
      <c r="A11" s="14" t="str">
        <f t="shared" si="1"/>
        <v/>
      </c>
      <c r="B11" s="15"/>
      <c r="C11" s="15"/>
      <c r="D11" s="32"/>
      <c r="E11" s="15"/>
      <c r="F11" s="16"/>
      <c r="G11" s="16"/>
      <c r="H11" s="32"/>
      <c r="I11" s="15"/>
      <c r="J11" s="15"/>
      <c r="K11" s="17"/>
      <c r="L11" s="17"/>
      <c r="M11" s="17"/>
      <c r="N11" s="17"/>
      <c r="O11" s="17"/>
      <c r="P11" s="17">
        <f t="shared" si="2"/>
        <v>0</v>
      </c>
      <c r="Q11" s="17" t="str">
        <f t="shared" si="0"/>
        <v/>
      </c>
      <c r="R11" s="15"/>
      <c r="S11" s="24" t="s">
        <v>743</v>
      </c>
    </row>
    <row r="12" spans="1:19">
      <c r="A12" s="14" t="str">
        <f t="shared" si="1"/>
        <v/>
      </c>
      <c r="B12" s="15"/>
      <c r="C12" s="15"/>
      <c r="D12" s="32"/>
      <c r="E12" s="15"/>
      <c r="F12" s="16"/>
      <c r="G12" s="16"/>
      <c r="H12" s="32"/>
      <c r="I12" s="15"/>
      <c r="J12" s="15"/>
      <c r="K12" s="17"/>
      <c r="L12" s="17"/>
      <c r="M12" s="17"/>
      <c r="N12" s="17"/>
      <c r="O12" s="17"/>
      <c r="P12" s="17">
        <f t="shared" si="2"/>
        <v>0</v>
      </c>
      <c r="Q12" s="17" t="str">
        <f t="shared" si="0"/>
        <v/>
      </c>
      <c r="R12" s="15"/>
      <c r="S12" s="24" t="s">
        <v>744</v>
      </c>
    </row>
    <row r="13" spans="1:19">
      <c r="A13" s="14" t="str">
        <f t="shared" si="1"/>
        <v/>
      </c>
      <c r="B13" s="15"/>
      <c r="C13" s="15"/>
      <c r="D13" s="32"/>
      <c r="E13" s="15"/>
      <c r="F13" s="16"/>
      <c r="G13" s="16"/>
      <c r="H13" s="32"/>
      <c r="I13" s="15"/>
      <c r="J13" s="15"/>
      <c r="K13" s="17"/>
      <c r="L13" s="17"/>
      <c r="M13" s="17"/>
      <c r="N13" s="17"/>
      <c r="O13" s="17"/>
      <c r="P13" s="17">
        <f t="shared" si="2"/>
        <v>0</v>
      </c>
      <c r="Q13" s="17" t="str">
        <f t="shared" si="0"/>
        <v/>
      </c>
      <c r="R13" s="15"/>
      <c r="S13" s="24" t="s">
        <v>745</v>
      </c>
    </row>
    <row r="14" spans="1:19">
      <c r="A14" s="14" t="str">
        <f t="shared" si="1"/>
        <v/>
      </c>
      <c r="B14" s="15"/>
      <c r="C14" s="15"/>
      <c r="D14" s="32"/>
      <c r="E14" s="15"/>
      <c r="F14" s="16"/>
      <c r="G14" s="16"/>
      <c r="H14" s="32"/>
      <c r="I14" s="15"/>
      <c r="J14" s="15"/>
      <c r="K14" s="17"/>
      <c r="L14" s="17"/>
      <c r="M14" s="17"/>
      <c r="N14" s="17"/>
      <c r="O14" s="17"/>
      <c r="P14" s="17">
        <f t="shared" si="2"/>
        <v>0</v>
      </c>
      <c r="Q14" s="17" t="str">
        <f t="shared" si="0"/>
        <v/>
      </c>
      <c r="R14" s="15"/>
      <c r="S14" s="24" t="s">
        <v>746</v>
      </c>
    </row>
    <row r="15" spans="1:19">
      <c r="A15" s="14" t="str">
        <f t="shared" si="1"/>
        <v/>
      </c>
      <c r="B15" s="15"/>
      <c r="C15" s="15"/>
      <c r="D15" s="32"/>
      <c r="E15" s="15"/>
      <c r="F15" s="16"/>
      <c r="G15" s="16"/>
      <c r="H15" s="32"/>
      <c r="I15" s="15"/>
      <c r="J15" s="15"/>
      <c r="K15" s="17"/>
      <c r="L15" s="17"/>
      <c r="M15" s="17"/>
      <c r="N15" s="17"/>
      <c r="O15" s="17"/>
      <c r="P15" s="17">
        <f t="shared" si="2"/>
        <v>0</v>
      </c>
      <c r="Q15" s="17" t="str">
        <f t="shared" si="0"/>
        <v/>
      </c>
      <c r="R15" s="15"/>
      <c r="S15" s="24" t="s">
        <v>747</v>
      </c>
    </row>
    <row r="16" spans="1:19">
      <c r="A16" s="14" t="str">
        <f t="shared" si="1"/>
        <v/>
      </c>
      <c r="B16" s="15"/>
      <c r="C16" s="15"/>
      <c r="D16" s="32"/>
      <c r="E16" s="15"/>
      <c r="F16" s="16"/>
      <c r="G16" s="16"/>
      <c r="H16" s="32"/>
      <c r="I16" s="15"/>
      <c r="J16" s="15"/>
      <c r="K16" s="17"/>
      <c r="L16" s="17"/>
      <c r="M16" s="17"/>
      <c r="N16" s="17"/>
      <c r="O16" s="17"/>
      <c r="P16" s="17">
        <f t="shared" si="2"/>
        <v>0</v>
      </c>
      <c r="Q16" s="17" t="str">
        <f t="shared" si="0"/>
        <v/>
      </c>
      <c r="R16" s="15"/>
      <c r="S16" s="24" t="s">
        <v>748</v>
      </c>
    </row>
    <row r="17" spans="1:19">
      <c r="A17" s="14" t="str">
        <f t="shared" si="1"/>
        <v/>
      </c>
      <c r="B17" s="15"/>
      <c r="C17" s="15"/>
      <c r="D17" s="32"/>
      <c r="E17" s="15"/>
      <c r="F17" s="16"/>
      <c r="G17" s="16"/>
      <c r="H17" s="32"/>
      <c r="I17" s="15"/>
      <c r="J17" s="15"/>
      <c r="K17" s="17"/>
      <c r="L17" s="17"/>
      <c r="M17" s="17"/>
      <c r="N17" s="17"/>
      <c r="O17" s="17"/>
      <c r="P17" s="17">
        <f t="shared" si="2"/>
        <v>0</v>
      </c>
      <c r="Q17" s="17" t="str">
        <f t="shared" si="0"/>
        <v/>
      </c>
      <c r="R17" s="15"/>
      <c r="S17" s="24" t="s">
        <v>749</v>
      </c>
    </row>
    <row r="18" spans="1:19">
      <c r="A18" s="14" t="str">
        <f t="shared" si="1"/>
        <v/>
      </c>
      <c r="B18" s="15"/>
      <c r="C18" s="15"/>
      <c r="D18" s="32"/>
      <c r="E18" s="15"/>
      <c r="F18" s="16"/>
      <c r="G18" s="16"/>
      <c r="H18" s="32"/>
      <c r="I18" s="15"/>
      <c r="J18" s="15"/>
      <c r="K18" s="17"/>
      <c r="L18" s="17"/>
      <c r="M18" s="17"/>
      <c r="N18" s="17"/>
      <c r="O18" s="17"/>
      <c r="P18" s="17">
        <f t="shared" si="2"/>
        <v>0</v>
      </c>
      <c r="Q18" s="17" t="str">
        <f t="shared" si="0"/>
        <v/>
      </c>
      <c r="R18" s="15"/>
      <c r="S18" s="24" t="s">
        <v>750</v>
      </c>
    </row>
    <row r="19" spans="1:19">
      <c r="A19" s="14" t="str">
        <f t="shared" si="1"/>
        <v/>
      </c>
      <c r="B19" s="15"/>
      <c r="C19" s="15"/>
      <c r="D19" s="32"/>
      <c r="E19" s="15"/>
      <c r="F19" s="16"/>
      <c r="G19" s="16"/>
      <c r="H19" s="32"/>
      <c r="I19" s="15"/>
      <c r="J19" s="15"/>
      <c r="K19" s="17"/>
      <c r="L19" s="17"/>
      <c r="M19" s="17"/>
      <c r="N19" s="17"/>
      <c r="O19" s="17"/>
      <c r="P19" s="17">
        <f t="shared" si="2"/>
        <v>0</v>
      </c>
      <c r="Q19" s="17" t="str">
        <f t="shared" si="0"/>
        <v/>
      </c>
      <c r="R19" s="15"/>
      <c r="S19" s="24" t="s">
        <v>751</v>
      </c>
    </row>
    <row r="20" spans="1:19">
      <c r="A20" s="14" t="str">
        <f t="shared" si="1"/>
        <v/>
      </c>
      <c r="B20" s="15"/>
      <c r="C20" s="15"/>
      <c r="D20" s="32"/>
      <c r="E20" s="15"/>
      <c r="F20" s="16"/>
      <c r="G20" s="16"/>
      <c r="H20" s="32"/>
      <c r="I20" s="15"/>
      <c r="J20" s="15"/>
      <c r="K20" s="17"/>
      <c r="L20" s="17"/>
      <c r="M20" s="17"/>
      <c r="N20" s="17"/>
      <c r="O20" s="17"/>
      <c r="P20" s="17">
        <f t="shared" si="2"/>
        <v>0</v>
      </c>
      <c r="Q20" s="17" t="str">
        <f t="shared" si="0"/>
        <v/>
      </c>
      <c r="R20" s="15"/>
      <c r="S20" s="24" t="s">
        <v>752</v>
      </c>
    </row>
    <row r="21" spans="1:19">
      <c r="A21" s="14" t="str">
        <f t="shared" si="1"/>
        <v/>
      </c>
      <c r="B21" s="15"/>
      <c r="C21" s="15"/>
      <c r="D21" s="32"/>
      <c r="E21" s="15"/>
      <c r="F21" s="16"/>
      <c r="G21" s="16"/>
      <c r="H21" s="32"/>
      <c r="I21" s="15"/>
      <c r="J21" s="15"/>
      <c r="K21" s="17"/>
      <c r="L21" s="17"/>
      <c r="M21" s="17"/>
      <c r="N21" s="17"/>
      <c r="O21" s="17"/>
      <c r="P21" s="17">
        <f t="shared" si="2"/>
        <v>0</v>
      </c>
      <c r="Q21" s="17" t="str">
        <f t="shared" si="0"/>
        <v/>
      </c>
      <c r="R21" s="15"/>
      <c r="S21" s="24" t="s">
        <v>753</v>
      </c>
    </row>
    <row r="22" spans="1:19">
      <c r="A22" s="14" t="str">
        <f t="shared" si="1"/>
        <v/>
      </c>
      <c r="B22" s="15"/>
      <c r="C22" s="15"/>
      <c r="D22" s="32"/>
      <c r="E22" s="15"/>
      <c r="F22" s="16"/>
      <c r="G22" s="16"/>
      <c r="H22" s="32"/>
      <c r="I22" s="15"/>
      <c r="J22" s="15"/>
      <c r="K22" s="17"/>
      <c r="L22" s="17"/>
      <c r="M22" s="17"/>
      <c r="N22" s="17"/>
      <c r="O22" s="17"/>
      <c r="P22" s="17">
        <f t="shared" si="2"/>
        <v>0</v>
      </c>
      <c r="Q22" s="17" t="str">
        <f t="shared" si="0"/>
        <v/>
      </c>
      <c r="R22" s="15"/>
      <c r="S22" s="24" t="s">
        <v>754</v>
      </c>
    </row>
    <row r="23" spans="1:19">
      <c r="A23" s="14" t="str">
        <f t="shared" si="1"/>
        <v/>
      </c>
      <c r="B23" s="15"/>
      <c r="C23" s="15"/>
      <c r="D23" s="32"/>
      <c r="E23" s="15"/>
      <c r="F23" s="16"/>
      <c r="G23" s="16"/>
      <c r="H23" s="32"/>
      <c r="I23" s="15"/>
      <c r="J23" s="15"/>
      <c r="K23" s="17"/>
      <c r="L23" s="17"/>
      <c r="M23" s="17"/>
      <c r="N23" s="17"/>
      <c r="O23" s="17"/>
      <c r="P23" s="17">
        <f t="shared" si="2"/>
        <v>0</v>
      </c>
      <c r="Q23" s="17" t="str">
        <f t="shared" si="0"/>
        <v/>
      </c>
      <c r="R23" s="15"/>
      <c r="S23" s="24" t="s">
        <v>755</v>
      </c>
    </row>
    <row r="24" spans="1:19">
      <c r="A24" s="14" t="str">
        <f t="shared" si="1"/>
        <v/>
      </c>
      <c r="B24" s="15"/>
      <c r="C24" s="15"/>
      <c r="D24" s="32"/>
      <c r="E24" s="15"/>
      <c r="F24" s="16"/>
      <c r="G24" s="16"/>
      <c r="H24" s="32"/>
      <c r="I24" s="15"/>
      <c r="J24" s="15"/>
      <c r="K24" s="17"/>
      <c r="L24" s="17"/>
      <c r="M24" s="17"/>
      <c r="N24" s="17"/>
      <c r="O24" s="17"/>
      <c r="P24" s="17">
        <f t="shared" si="2"/>
        <v>0</v>
      </c>
      <c r="Q24" s="17" t="str">
        <f t="shared" si="0"/>
        <v/>
      </c>
      <c r="R24" s="15"/>
      <c r="S24" s="24" t="s">
        <v>756</v>
      </c>
    </row>
    <row r="25" spans="1:19">
      <c r="A25" s="14" t="str">
        <f t="shared" si="1"/>
        <v/>
      </c>
      <c r="B25" s="15"/>
      <c r="C25" s="15"/>
      <c r="D25" s="32"/>
      <c r="E25" s="15"/>
      <c r="F25" s="16"/>
      <c r="G25" s="16"/>
      <c r="H25" s="32"/>
      <c r="I25" s="15"/>
      <c r="J25" s="15"/>
      <c r="K25" s="17"/>
      <c r="L25" s="17"/>
      <c r="M25" s="17"/>
      <c r="N25" s="17"/>
      <c r="O25" s="17"/>
      <c r="P25" s="17">
        <f t="shared" ref="P25" si="3">O25-M25+N25</f>
        <v>0</v>
      </c>
      <c r="Q25" s="17" t="str">
        <f t="shared" si="0"/>
        <v/>
      </c>
      <c r="R25" s="15"/>
      <c r="S25" s="24" t="s">
        <v>757</v>
      </c>
    </row>
    <row r="26" spans="1:20">
      <c r="A26" s="14" t="str">
        <f t="shared" si="1"/>
        <v/>
      </c>
      <c r="B26" s="15"/>
      <c r="C26" s="15"/>
      <c r="D26" s="32"/>
      <c r="E26" s="15"/>
      <c r="F26" s="16"/>
      <c r="G26" s="16"/>
      <c r="H26" s="32"/>
      <c r="I26" s="15"/>
      <c r="J26" s="15"/>
      <c r="K26" s="17"/>
      <c r="L26" s="17"/>
      <c r="M26" s="17"/>
      <c r="N26" s="17"/>
      <c r="O26" s="17"/>
      <c r="P26" s="17">
        <f t="shared" si="2"/>
        <v>0</v>
      </c>
      <c r="Q26" s="17" t="str">
        <f t="shared" si="0"/>
        <v/>
      </c>
      <c r="R26" s="15"/>
      <c r="S26" s="24" t="s">
        <v>758</v>
      </c>
      <c r="T26" s="86" t="str">
        <f t="array" ref="T26:T31">""</f>
        <v/>
      </c>
    </row>
    <row r="27" spans="1:20">
      <c r="A27" s="68" t="s">
        <v>1613</v>
      </c>
      <c r="B27" s="64"/>
      <c r="C27" s="64"/>
      <c r="D27" s="69"/>
      <c r="E27" s="64"/>
      <c r="F27" s="16"/>
      <c r="G27" s="16"/>
      <c r="H27" s="32"/>
      <c r="I27" s="15"/>
      <c r="J27" s="15"/>
      <c r="K27" s="17">
        <f>SUM(K7:K26)</f>
        <v>0</v>
      </c>
      <c r="L27" s="17">
        <f>SUM(L7:L26)</f>
        <v>0</v>
      </c>
      <c r="M27" s="17">
        <f>SUM(M7:M26)</f>
        <v>0</v>
      </c>
      <c r="N27" s="17">
        <f>SUM(N7:N26)</f>
        <v>0</v>
      </c>
      <c r="O27" s="17">
        <f>SUM(O7:O26)</f>
        <v>0</v>
      </c>
      <c r="P27" s="17">
        <f t="shared" si="2"/>
        <v>0</v>
      </c>
      <c r="Q27" s="17" t="str">
        <f t="shared" si="0"/>
        <v/>
      </c>
      <c r="R27" s="15"/>
      <c r="T27" s="86" t="str">
        <v/>
      </c>
    </row>
    <row r="28" spans="1:20">
      <c r="A28" s="68" t="s">
        <v>1614</v>
      </c>
      <c r="B28" s="64"/>
      <c r="C28" s="64"/>
      <c r="D28" s="69"/>
      <c r="E28" s="64"/>
      <c r="F28" s="16"/>
      <c r="G28" s="16"/>
      <c r="H28" s="32"/>
      <c r="I28" s="15"/>
      <c r="J28" s="15"/>
      <c r="K28" s="17"/>
      <c r="L28" s="17">
        <f>N27</f>
        <v>0</v>
      </c>
      <c r="M28" s="17">
        <f>N27</f>
        <v>0</v>
      </c>
      <c r="N28" s="17"/>
      <c r="O28" s="17"/>
      <c r="P28" s="17"/>
      <c r="Q28" s="17"/>
      <c r="R28" s="15"/>
      <c r="T28" s="86" t="str">
        <v/>
      </c>
    </row>
    <row r="29" spans="1:20">
      <c r="A29" s="18" t="s">
        <v>1615</v>
      </c>
      <c r="B29" s="70"/>
      <c r="C29" s="70"/>
      <c r="D29" s="70"/>
      <c r="E29" s="19"/>
      <c r="F29" s="20"/>
      <c r="G29" s="20"/>
      <c r="H29" s="20"/>
      <c r="I29" s="20"/>
      <c r="J29" s="20"/>
      <c r="K29" s="17"/>
      <c r="L29" s="17">
        <f>L27-L28</f>
        <v>0</v>
      </c>
      <c r="M29" s="17">
        <f>M27-M28</f>
        <v>0</v>
      </c>
      <c r="N29" s="17"/>
      <c r="O29" s="17">
        <f>O27-O28</f>
        <v>0</v>
      </c>
      <c r="P29" s="17">
        <f t="shared" ref="P29" si="4">O29-M29</f>
        <v>0</v>
      </c>
      <c r="Q29" s="17" t="str">
        <f t="shared" si="0"/>
        <v/>
      </c>
      <c r="R29" s="21"/>
      <c r="T29" s="86" t="str">
        <v/>
      </c>
    </row>
    <row r="30" s="3" customFormat="1" ht="15.75" customHeight="1" spans="1:20">
      <c r="A30" s="3" t="str">
        <f>基本信息输入表!$K$6&amp;"填表人："&amp;基本信息输入表!$M$76</f>
        <v>被评估单位填表人：</v>
      </c>
      <c r="P30" s="3" t="str">
        <f>"评估人员："&amp;基本信息输入表!$Q$76</f>
        <v>评估人员：</v>
      </c>
      <c r="S30" s="5"/>
      <c r="T30" s="5" t="str">
        <v/>
      </c>
    </row>
    <row r="31" s="3" customFormat="1" ht="15.75" customHeight="1" spans="1:20">
      <c r="A31" s="3" t="str">
        <f>"填表日期："&amp;YEAR(基本信息输入表!$O$76)&amp;"年"&amp;MONTH(基本信息输入表!$O$76)&amp;"月"&amp;DAY(基本信息输入表!$O$76)&amp;"日"</f>
        <v>填表日期：1900年1月0日</v>
      </c>
      <c r="S31" s="5"/>
      <c r="T31" s="5" t="str">
        <v/>
      </c>
    </row>
  </sheetData>
  <mergeCells count="7">
    <mergeCell ref="A2:R2"/>
    <mergeCell ref="A3:R3"/>
    <mergeCell ref="Q4:R4"/>
    <mergeCell ref="A5:E5"/>
    <mergeCell ref="A27:E27"/>
    <mergeCell ref="A28:E28"/>
    <mergeCell ref="A29:E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7" fitToHeight="0" orientation="landscape"/>
  <headerFooter scaleWithDoc="0">
    <oddFooter>&amp;C&amp;"宋体,常规"&amp;10第&amp;"Arial Narrow,常规"&amp;P&amp;"宋体,常规"页，共&amp;"Arial Narrow,常规"&amp;N&amp;"宋体,常规"页</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0"/>
  <sheetViews>
    <sheetView tabSelected="1" workbookViewId="0">
      <selection activeCell="K32" sqref="K32"/>
    </sheetView>
  </sheetViews>
  <sheetFormatPr defaultColWidth="9" defaultRowHeight="15.75" outlineLevelCol="5"/>
  <cols>
    <col min="1" max="1" width="7.125" customWidth="1"/>
    <col min="2" max="2" width="16.625" customWidth="1"/>
    <col min="3" max="4" width="9.625" customWidth="1"/>
    <col min="6" max="6" width="9.625" customWidth="1"/>
  </cols>
  <sheetData>
    <row r="1" spans="1:5">
      <c r="A1" s="71" t="s">
        <v>1616</v>
      </c>
      <c r="B1" s="72"/>
      <c r="C1" s="72"/>
      <c r="D1" s="72"/>
      <c r="E1" s="72"/>
    </row>
    <row r="2" spans="1:6">
      <c r="A2" s="73" t="s">
        <v>137</v>
      </c>
      <c r="B2" s="73" t="s">
        <v>1192</v>
      </c>
      <c r="C2" s="73" t="s">
        <v>857</v>
      </c>
      <c r="D2" s="73" t="s">
        <v>94</v>
      </c>
      <c r="E2" s="73" t="s">
        <v>868</v>
      </c>
      <c r="F2" s="73" t="s">
        <v>142</v>
      </c>
    </row>
    <row r="3" spans="1:6">
      <c r="A3" s="14">
        <v>1</v>
      </c>
      <c r="B3" s="74" t="s">
        <v>1205</v>
      </c>
      <c r="C3" s="74" t="s">
        <v>1209</v>
      </c>
      <c r="D3" s="75">
        <v>1</v>
      </c>
      <c r="E3" s="76" t="s">
        <v>1211</v>
      </c>
      <c r="F3" s="75"/>
    </row>
    <row r="4" spans="1:6">
      <c r="A4" s="14">
        <v>2</v>
      </c>
      <c r="B4" s="74" t="s">
        <v>1215</v>
      </c>
      <c r="C4" s="74" t="s">
        <v>1209</v>
      </c>
      <c r="D4" s="75">
        <v>1</v>
      </c>
      <c r="E4" s="76" t="s">
        <v>1211</v>
      </c>
      <c r="F4" s="75"/>
    </row>
    <row r="5" ht="24" spans="1:6">
      <c r="A5" s="14">
        <v>3</v>
      </c>
      <c r="B5" s="74" t="s">
        <v>1218</v>
      </c>
      <c r="C5" s="74" t="s">
        <v>1221</v>
      </c>
      <c r="D5" s="75">
        <v>1</v>
      </c>
      <c r="E5" s="76" t="s">
        <v>1211</v>
      </c>
      <c r="F5" s="75"/>
    </row>
    <row r="6" spans="1:6">
      <c r="A6" s="14">
        <v>4</v>
      </c>
      <c r="B6" s="74" t="s">
        <v>1224</v>
      </c>
      <c r="C6" s="74" t="s">
        <v>1221</v>
      </c>
      <c r="D6" s="75">
        <v>1</v>
      </c>
      <c r="E6" s="76" t="s">
        <v>1211</v>
      </c>
      <c r="F6" s="75"/>
    </row>
    <row r="7" spans="1:6">
      <c r="A7" s="14">
        <v>5</v>
      </c>
      <c r="B7" s="74" t="s">
        <v>1230</v>
      </c>
      <c r="C7" s="74" t="s">
        <v>1221</v>
      </c>
      <c r="D7" s="75">
        <v>1</v>
      </c>
      <c r="E7" s="76" t="s">
        <v>1211</v>
      </c>
      <c r="F7" s="75"/>
    </row>
    <row r="8" spans="1:6">
      <c r="A8" s="14">
        <v>6</v>
      </c>
      <c r="B8" s="74" t="s">
        <v>1235</v>
      </c>
      <c r="C8" s="74" t="s">
        <v>1221</v>
      </c>
      <c r="D8" s="75">
        <v>1</v>
      </c>
      <c r="E8" s="76" t="s">
        <v>1211</v>
      </c>
      <c r="F8" s="75"/>
    </row>
    <row r="9" spans="1:6">
      <c r="A9" s="14">
        <v>7</v>
      </c>
      <c r="B9" s="74" t="s">
        <v>1240</v>
      </c>
      <c r="C9" s="74" t="s">
        <v>1221</v>
      </c>
      <c r="D9" s="75">
        <v>1</v>
      </c>
      <c r="E9" s="76" t="s">
        <v>1211</v>
      </c>
      <c r="F9" s="75"/>
    </row>
    <row r="10" spans="1:6">
      <c r="A10" s="14">
        <v>8</v>
      </c>
      <c r="B10" s="74" t="s">
        <v>1245</v>
      </c>
      <c r="C10" s="74" t="s">
        <v>1248</v>
      </c>
      <c r="D10" s="75">
        <v>1</v>
      </c>
      <c r="E10" s="76" t="s">
        <v>1211</v>
      </c>
      <c r="F10" s="75"/>
    </row>
    <row r="11" spans="1:6">
      <c r="A11" s="77" t="s">
        <v>1250</v>
      </c>
      <c r="B11" s="74" t="s">
        <v>1251</v>
      </c>
      <c r="C11" s="74" t="s">
        <v>1221</v>
      </c>
      <c r="D11" s="75">
        <v>1</v>
      </c>
      <c r="E11" s="76" t="s">
        <v>1211</v>
      </c>
      <c r="F11" s="75"/>
    </row>
    <row r="12" ht="24" spans="1:6">
      <c r="A12" s="77" t="s">
        <v>1253</v>
      </c>
      <c r="B12" s="74" t="s">
        <v>1254</v>
      </c>
      <c r="C12" s="74" t="s">
        <v>1221</v>
      </c>
      <c r="D12" s="75">
        <v>1</v>
      </c>
      <c r="E12" s="76" t="s">
        <v>1211</v>
      </c>
      <c r="F12" s="75"/>
    </row>
    <row r="13" spans="1:6">
      <c r="A13" s="77" t="s">
        <v>1255</v>
      </c>
      <c r="B13" s="74" t="s">
        <v>1256</v>
      </c>
      <c r="C13" s="74" t="s">
        <v>1221</v>
      </c>
      <c r="D13" s="75">
        <v>1</v>
      </c>
      <c r="E13" s="76" t="s">
        <v>1211</v>
      </c>
      <c r="F13" s="75"/>
    </row>
    <row r="14" spans="1:6">
      <c r="A14" s="77" t="s">
        <v>1257</v>
      </c>
      <c r="B14" s="74" t="s">
        <v>1258</v>
      </c>
      <c r="C14" s="74" t="s">
        <v>1221</v>
      </c>
      <c r="D14" s="75">
        <v>1</v>
      </c>
      <c r="E14" s="76" t="s">
        <v>1211</v>
      </c>
      <c r="F14" s="75"/>
    </row>
    <row r="15" spans="1:6">
      <c r="A15" s="77" t="s">
        <v>1259</v>
      </c>
      <c r="B15" s="74" t="s">
        <v>1260</v>
      </c>
      <c r="C15" s="74" t="s">
        <v>1221</v>
      </c>
      <c r="D15" s="75">
        <v>1</v>
      </c>
      <c r="E15" s="76" t="s">
        <v>1211</v>
      </c>
      <c r="F15" s="75"/>
    </row>
    <row r="16" spans="1:6">
      <c r="A16" s="77" t="s">
        <v>1261</v>
      </c>
      <c r="B16" s="74" t="s">
        <v>1262</v>
      </c>
      <c r="C16" s="74" t="s">
        <v>1221</v>
      </c>
      <c r="D16" s="75">
        <v>1</v>
      </c>
      <c r="E16" s="76" t="s">
        <v>1211</v>
      </c>
      <c r="F16" s="75"/>
    </row>
    <row r="17" spans="1:6">
      <c r="A17" s="14">
        <v>9</v>
      </c>
      <c r="B17" s="74" t="s">
        <v>1265</v>
      </c>
      <c r="C17" s="74" t="s">
        <v>1221</v>
      </c>
      <c r="D17" s="75">
        <v>1</v>
      </c>
      <c r="E17" s="76" t="s">
        <v>1211</v>
      </c>
      <c r="F17" s="75"/>
    </row>
    <row r="18" spans="1:6">
      <c r="A18" s="14">
        <v>10</v>
      </c>
      <c r="B18" s="74" t="s">
        <v>1270</v>
      </c>
      <c r="C18" s="74" t="s">
        <v>1221</v>
      </c>
      <c r="D18" s="75">
        <v>1</v>
      </c>
      <c r="E18" s="76" t="s">
        <v>1211</v>
      </c>
      <c r="F18" s="75"/>
    </row>
    <row r="19" spans="1:6">
      <c r="A19" s="14">
        <v>11</v>
      </c>
      <c r="B19" s="78" t="s">
        <v>1275</v>
      </c>
      <c r="C19" s="78" t="s">
        <v>1221</v>
      </c>
      <c r="D19" s="79">
        <v>1</v>
      </c>
      <c r="E19" s="80" t="s">
        <v>1211</v>
      </c>
      <c r="F19" s="75"/>
    </row>
    <row r="20" ht="24" spans="1:6">
      <c r="A20" s="14">
        <v>12</v>
      </c>
      <c r="B20" s="74" t="s">
        <v>1281</v>
      </c>
      <c r="C20" s="74" t="s">
        <v>1221</v>
      </c>
      <c r="D20" s="75">
        <v>1</v>
      </c>
      <c r="E20" s="76" t="s">
        <v>1211</v>
      </c>
      <c r="F20" s="75"/>
    </row>
    <row r="21" spans="1:6">
      <c r="A21" s="14">
        <v>13</v>
      </c>
      <c r="B21" s="74" t="s">
        <v>1287</v>
      </c>
      <c r="C21" s="74" t="s">
        <v>1221</v>
      </c>
      <c r="D21" s="75">
        <v>1</v>
      </c>
      <c r="E21" s="76" t="s">
        <v>1211</v>
      </c>
      <c r="F21" s="75"/>
    </row>
    <row r="22" spans="1:6">
      <c r="A22" s="14">
        <v>14</v>
      </c>
      <c r="B22" s="74" t="s">
        <v>1291</v>
      </c>
      <c r="C22" s="74" t="s">
        <v>1221</v>
      </c>
      <c r="D22" s="75">
        <v>1</v>
      </c>
      <c r="E22" s="76" t="s">
        <v>1211</v>
      </c>
      <c r="F22" s="75"/>
    </row>
    <row r="23" ht="24" spans="1:6">
      <c r="A23" s="14">
        <v>15</v>
      </c>
      <c r="B23" s="74" t="s">
        <v>1295</v>
      </c>
      <c r="C23" s="74" t="s">
        <v>1221</v>
      </c>
      <c r="D23" s="75">
        <v>1</v>
      </c>
      <c r="E23" s="76" t="s">
        <v>1211</v>
      </c>
      <c r="F23" s="75"/>
    </row>
    <row r="24" spans="1:6">
      <c r="A24" s="14">
        <v>16</v>
      </c>
      <c r="B24" s="74" t="s">
        <v>1299</v>
      </c>
      <c r="C24" s="74" t="s">
        <v>1221</v>
      </c>
      <c r="D24" s="75">
        <v>1</v>
      </c>
      <c r="E24" s="76" t="s">
        <v>1211</v>
      </c>
      <c r="F24" s="75"/>
    </row>
    <row r="25" ht="24" spans="1:6">
      <c r="A25" s="14">
        <v>17</v>
      </c>
      <c r="B25" s="74" t="s">
        <v>1303</v>
      </c>
      <c r="C25" s="74" t="s">
        <v>1221</v>
      </c>
      <c r="D25" s="75">
        <v>1</v>
      </c>
      <c r="E25" s="76" t="s">
        <v>1211</v>
      </c>
      <c r="F25" s="75"/>
    </row>
    <row r="26" spans="1:6">
      <c r="A26" s="14">
        <v>18</v>
      </c>
      <c r="B26" s="74" t="s">
        <v>1306</v>
      </c>
      <c r="C26" s="74" t="s">
        <v>1221</v>
      </c>
      <c r="D26" s="75">
        <v>1</v>
      </c>
      <c r="E26" s="76" t="s">
        <v>1211</v>
      </c>
      <c r="F26" s="75"/>
    </row>
    <row r="27" spans="1:6">
      <c r="A27" s="14">
        <v>19</v>
      </c>
      <c r="B27" s="74" t="s">
        <v>1309</v>
      </c>
      <c r="C27" s="74" t="s">
        <v>1248</v>
      </c>
      <c r="D27" s="75">
        <v>1</v>
      </c>
      <c r="E27" s="76" t="s">
        <v>1211</v>
      </c>
      <c r="F27" s="75"/>
    </row>
    <row r="28" spans="1:6">
      <c r="A28" s="14"/>
      <c r="B28" s="74" t="s">
        <v>1312</v>
      </c>
      <c r="C28" s="74" t="s">
        <v>1221</v>
      </c>
      <c r="D28" s="75">
        <v>1</v>
      </c>
      <c r="E28" s="76" t="s">
        <v>1211</v>
      </c>
      <c r="F28" s="75"/>
    </row>
    <row r="29" spans="1:6">
      <c r="A29" s="14"/>
      <c r="B29" s="74" t="s">
        <v>1313</v>
      </c>
      <c r="C29" s="74" t="s">
        <v>1221</v>
      </c>
      <c r="D29" s="75">
        <v>1</v>
      </c>
      <c r="E29" s="76" t="s">
        <v>1211</v>
      </c>
      <c r="F29" s="75"/>
    </row>
    <row r="30" spans="1:6">
      <c r="A30" s="14"/>
      <c r="B30" s="74" t="s">
        <v>1314</v>
      </c>
      <c r="C30" s="74" t="s">
        <v>1221</v>
      </c>
      <c r="D30" s="75">
        <v>1</v>
      </c>
      <c r="E30" s="76" t="s">
        <v>1211</v>
      </c>
      <c r="F30" s="75"/>
    </row>
    <row r="31" spans="1:6">
      <c r="A31" s="14">
        <v>20</v>
      </c>
      <c r="B31" s="74" t="s">
        <v>1315</v>
      </c>
      <c r="C31" s="74" t="s">
        <v>1221</v>
      </c>
      <c r="D31" s="75">
        <v>1</v>
      </c>
      <c r="E31" s="76" t="s">
        <v>1211</v>
      </c>
      <c r="F31" s="75"/>
    </row>
    <row r="32" spans="1:6">
      <c r="A32" s="14">
        <v>21</v>
      </c>
      <c r="B32" s="74" t="s">
        <v>1319</v>
      </c>
      <c r="C32" s="74" t="s">
        <v>1221</v>
      </c>
      <c r="D32" s="75">
        <v>1</v>
      </c>
      <c r="E32" s="76" t="s">
        <v>1211</v>
      </c>
      <c r="F32" s="75"/>
    </row>
    <row r="33" spans="1:6">
      <c r="A33" s="14">
        <v>22</v>
      </c>
      <c r="B33" s="74" t="s">
        <v>1322</v>
      </c>
      <c r="C33" s="74" t="s">
        <v>1221</v>
      </c>
      <c r="D33" s="75">
        <v>1</v>
      </c>
      <c r="E33" s="76" t="s">
        <v>1211</v>
      </c>
      <c r="F33" s="75"/>
    </row>
    <row r="34" spans="1:6">
      <c r="A34" s="14">
        <v>23</v>
      </c>
      <c r="B34" s="74" t="s">
        <v>1326</v>
      </c>
      <c r="C34" s="74" t="s">
        <v>1221</v>
      </c>
      <c r="D34" s="75">
        <v>1</v>
      </c>
      <c r="E34" s="76" t="s">
        <v>1211</v>
      </c>
      <c r="F34" s="75"/>
    </row>
    <row r="35" spans="1:6">
      <c r="A35" s="14">
        <v>24</v>
      </c>
      <c r="B35" s="74" t="s">
        <v>1326</v>
      </c>
      <c r="C35" s="74" t="s">
        <v>1221</v>
      </c>
      <c r="D35" s="75">
        <v>1</v>
      </c>
      <c r="E35" s="76" t="s">
        <v>1211</v>
      </c>
      <c r="F35" s="75"/>
    </row>
    <row r="36" spans="1:6">
      <c r="A36" s="14">
        <v>25</v>
      </c>
      <c r="B36" s="74" t="s">
        <v>1331</v>
      </c>
      <c r="C36" s="74" t="s">
        <v>1221</v>
      </c>
      <c r="D36" s="75">
        <v>1</v>
      </c>
      <c r="E36" s="76" t="s">
        <v>1211</v>
      </c>
      <c r="F36" s="75"/>
    </row>
    <row r="37" ht="24" spans="1:6">
      <c r="A37" s="14">
        <v>26</v>
      </c>
      <c r="B37" s="74" t="s">
        <v>1336</v>
      </c>
      <c r="C37" s="74" t="s">
        <v>1221</v>
      </c>
      <c r="D37" s="75">
        <v>1</v>
      </c>
      <c r="E37" s="76" t="s">
        <v>1211</v>
      </c>
      <c r="F37" s="75"/>
    </row>
    <row r="38" ht="24" spans="1:6">
      <c r="A38" s="14">
        <v>27</v>
      </c>
      <c r="B38" s="74" t="s">
        <v>1341</v>
      </c>
      <c r="C38" s="74" t="s">
        <v>1221</v>
      </c>
      <c r="D38" s="75">
        <v>1</v>
      </c>
      <c r="E38" s="76" t="s">
        <v>1211</v>
      </c>
      <c r="F38" s="75"/>
    </row>
    <row r="39" ht="24" spans="1:6">
      <c r="A39" s="14">
        <v>28</v>
      </c>
      <c r="B39" s="74" t="s">
        <v>1344</v>
      </c>
      <c r="C39" s="74" t="s">
        <v>1221</v>
      </c>
      <c r="D39" s="75">
        <v>1</v>
      </c>
      <c r="E39" s="76" t="s">
        <v>1211</v>
      </c>
      <c r="F39" s="75"/>
    </row>
    <row r="40" ht="24" spans="1:6">
      <c r="A40" s="14">
        <v>29</v>
      </c>
      <c r="B40" s="74" t="s">
        <v>1351</v>
      </c>
      <c r="C40" s="74" t="s">
        <v>1221</v>
      </c>
      <c r="D40" s="75">
        <v>1</v>
      </c>
      <c r="E40" s="76" t="s">
        <v>1211</v>
      </c>
      <c r="F40" s="75"/>
    </row>
    <row r="41" spans="1:6">
      <c r="A41" s="14">
        <v>30</v>
      </c>
      <c r="B41" s="74" t="s">
        <v>1357</v>
      </c>
      <c r="C41" s="74" t="s">
        <v>1221</v>
      </c>
      <c r="D41" s="75">
        <v>1</v>
      </c>
      <c r="E41" s="76" t="s">
        <v>1211</v>
      </c>
      <c r="F41" s="75"/>
    </row>
    <row r="42" spans="1:6">
      <c r="A42" s="14">
        <v>31</v>
      </c>
      <c r="B42" s="74" t="s">
        <v>1362</v>
      </c>
      <c r="C42" s="74" t="s">
        <v>1221</v>
      </c>
      <c r="D42" s="75">
        <v>1</v>
      </c>
      <c r="E42" s="76" t="s">
        <v>1211</v>
      </c>
      <c r="F42" s="75"/>
    </row>
    <row r="43" ht="24" spans="1:6">
      <c r="A43" s="14">
        <v>32</v>
      </c>
      <c r="B43" s="74" t="s">
        <v>1367</v>
      </c>
      <c r="C43" s="74" t="s">
        <v>1221</v>
      </c>
      <c r="D43" s="75">
        <v>1</v>
      </c>
      <c r="E43" s="76" t="s">
        <v>1211</v>
      </c>
      <c r="F43" s="75"/>
    </row>
    <row r="44" ht="24" spans="1:6">
      <c r="A44" s="14">
        <v>33</v>
      </c>
      <c r="B44" s="74" t="s">
        <v>1371</v>
      </c>
      <c r="C44" s="74" t="s">
        <v>1221</v>
      </c>
      <c r="D44" s="75">
        <v>1</v>
      </c>
      <c r="E44" s="76" t="s">
        <v>1211</v>
      </c>
      <c r="F44" s="75"/>
    </row>
    <row r="45" spans="1:6">
      <c r="A45" s="14">
        <v>34</v>
      </c>
      <c r="B45" s="74" t="s">
        <v>1377</v>
      </c>
      <c r="C45" s="74" t="s">
        <v>1221</v>
      </c>
      <c r="D45" s="75">
        <v>1</v>
      </c>
      <c r="E45" s="76" t="s">
        <v>1211</v>
      </c>
      <c r="F45" s="75"/>
    </row>
    <row r="46" spans="1:6">
      <c r="A46" s="14">
        <v>35</v>
      </c>
      <c r="B46" s="74" t="s">
        <v>1382</v>
      </c>
      <c r="C46" s="74" t="s">
        <v>1221</v>
      </c>
      <c r="D46" s="75">
        <v>1</v>
      </c>
      <c r="E46" s="76" t="s">
        <v>1211</v>
      </c>
      <c r="F46" s="75"/>
    </row>
    <row r="47" spans="1:6">
      <c r="A47" s="14">
        <v>36</v>
      </c>
      <c r="B47" s="81" t="s">
        <v>1387</v>
      </c>
      <c r="C47" s="74" t="s">
        <v>1221</v>
      </c>
      <c r="D47" s="75">
        <v>1</v>
      </c>
      <c r="E47" s="76" t="s">
        <v>1211</v>
      </c>
      <c r="F47" s="75"/>
    </row>
    <row r="48" spans="1:6">
      <c r="A48" s="14">
        <v>37</v>
      </c>
      <c r="B48" s="81" t="s">
        <v>1387</v>
      </c>
      <c r="C48" s="74" t="s">
        <v>1221</v>
      </c>
      <c r="D48" s="75">
        <v>1</v>
      </c>
      <c r="E48" s="76" t="s">
        <v>1211</v>
      </c>
      <c r="F48" s="75"/>
    </row>
    <row r="49" spans="1:6">
      <c r="A49" s="14">
        <v>38</v>
      </c>
      <c r="B49" s="81" t="s">
        <v>1394</v>
      </c>
      <c r="C49" s="74" t="s">
        <v>1221</v>
      </c>
      <c r="D49" s="75">
        <v>1</v>
      </c>
      <c r="E49" s="76" t="s">
        <v>1211</v>
      </c>
      <c r="F49" s="75"/>
    </row>
    <row r="50" spans="1:6">
      <c r="A50" s="14">
        <v>39</v>
      </c>
      <c r="B50" s="81" t="s">
        <v>1399</v>
      </c>
      <c r="C50" s="74" t="s">
        <v>1221</v>
      </c>
      <c r="D50" s="75">
        <v>1</v>
      </c>
      <c r="E50" s="76" t="s">
        <v>1211</v>
      </c>
      <c r="F50" s="75"/>
    </row>
    <row r="51" spans="1:6">
      <c r="A51" s="14">
        <v>40</v>
      </c>
      <c r="B51" s="81" t="s">
        <v>1405</v>
      </c>
      <c r="C51" s="74" t="s">
        <v>1221</v>
      </c>
      <c r="D51" s="75">
        <v>1</v>
      </c>
      <c r="E51" s="76" t="s">
        <v>1211</v>
      </c>
      <c r="F51" s="75"/>
    </row>
    <row r="52" spans="1:6">
      <c r="A52" s="14">
        <v>41</v>
      </c>
      <c r="B52" s="81" t="s">
        <v>1411</v>
      </c>
      <c r="C52" s="74" t="s">
        <v>1221</v>
      </c>
      <c r="D52" s="75">
        <v>1</v>
      </c>
      <c r="E52" s="76" t="s">
        <v>1211</v>
      </c>
      <c r="F52" s="75"/>
    </row>
    <row r="53" ht="24" spans="1:6">
      <c r="A53" s="14">
        <v>42</v>
      </c>
      <c r="B53" s="81" t="s">
        <v>1416</v>
      </c>
      <c r="C53" s="74" t="s">
        <v>1221</v>
      </c>
      <c r="D53" s="75">
        <v>1</v>
      </c>
      <c r="E53" s="76" t="s">
        <v>1418</v>
      </c>
      <c r="F53" s="75"/>
    </row>
    <row r="54" spans="1:6">
      <c r="A54" s="14">
        <v>43</v>
      </c>
      <c r="B54" s="81" t="s">
        <v>1421</v>
      </c>
      <c r="C54" s="74" t="s">
        <v>1221</v>
      </c>
      <c r="D54" s="75">
        <v>1</v>
      </c>
      <c r="E54" s="76" t="s">
        <v>1418</v>
      </c>
      <c r="F54" s="75"/>
    </row>
    <row r="55" ht="24" spans="1:6">
      <c r="A55" s="14">
        <v>44</v>
      </c>
      <c r="B55" s="81" t="s">
        <v>1425</v>
      </c>
      <c r="C55" s="74" t="s">
        <v>1221</v>
      </c>
      <c r="D55" s="75">
        <v>1</v>
      </c>
      <c r="E55" s="76" t="s">
        <v>1418</v>
      </c>
      <c r="F55" s="75"/>
    </row>
    <row r="56" spans="1:6">
      <c r="A56" s="14">
        <v>45</v>
      </c>
      <c r="B56" s="81" t="s">
        <v>1429</v>
      </c>
      <c r="C56" s="74" t="s">
        <v>1221</v>
      </c>
      <c r="D56" s="75">
        <v>1</v>
      </c>
      <c r="E56" s="76" t="s">
        <v>1418</v>
      </c>
      <c r="F56" s="75"/>
    </row>
    <row r="57" spans="1:6">
      <c r="A57" s="14">
        <v>46</v>
      </c>
      <c r="B57" s="82" t="s">
        <v>1432</v>
      </c>
      <c r="C57" s="74" t="s">
        <v>1221</v>
      </c>
      <c r="D57" s="75">
        <v>1</v>
      </c>
      <c r="E57" s="76" t="s">
        <v>1211</v>
      </c>
      <c r="F57" s="75"/>
    </row>
    <row r="58" ht="24" spans="1:6">
      <c r="A58" s="14">
        <v>47</v>
      </c>
      <c r="B58" s="83" t="s">
        <v>1437</v>
      </c>
      <c r="C58" s="74" t="s">
        <v>1221</v>
      </c>
      <c r="D58" s="75">
        <v>1</v>
      </c>
      <c r="E58" s="76" t="s">
        <v>1211</v>
      </c>
      <c r="F58" s="75"/>
    </row>
    <row r="59" ht="24" spans="1:6">
      <c r="A59" s="14">
        <v>48</v>
      </c>
      <c r="B59" s="84" t="s">
        <v>1444</v>
      </c>
      <c r="C59" s="74" t="s">
        <v>1221</v>
      </c>
      <c r="D59" s="75">
        <v>1</v>
      </c>
      <c r="E59" s="76" t="s">
        <v>1211</v>
      </c>
      <c r="F59" s="75"/>
    </row>
    <row r="60" ht="24" spans="1:6">
      <c r="A60" s="14">
        <v>49</v>
      </c>
      <c r="B60" s="84" t="s">
        <v>1451</v>
      </c>
      <c r="C60" s="74" t="s">
        <v>1221</v>
      </c>
      <c r="D60" s="75">
        <v>1</v>
      </c>
      <c r="E60" s="76" t="s">
        <v>1211</v>
      </c>
      <c r="F60" s="75"/>
    </row>
  </sheetData>
  <mergeCells count="1">
    <mergeCell ref="A1:E1"/>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无形资产其他">
    <pageSetUpPr fitToPage="1"/>
  </sheetPr>
  <dimension ref="A1:R69"/>
  <sheetViews>
    <sheetView showGridLines="0" topLeftCell="A53" workbookViewId="0">
      <selection activeCell="P53" sqref="P53"/>
    </sheetView>
  </sheetViews>
  <sheetFormatPr defaultColWidth="9" defaultRowHeight="15.75" customHeight="1"/>
  <cols>
    <col min="1" max="1" width="5.7" style="3" customWidth="1"/>
    <col min="2" max="2" width="24.9" style="3" customWidth="1"/>
    <col min="3" max="3" width="12" style="3" customWidth="1"/>
    <col min="4" max="5" width="17.7" style="3" hidden="1" customWidth="1"/>
    <col min="6" max="6" width="9.8" style="3" customWidth="1"/>
    <col min="7" max="7" width="8.2" style="3" hidden="1" customWidth="1"/>
    <col min="8" max="8" width="12.5" style="3" hidden="1" customWidth="1"/>
    <col min="9" max="9" width="12" style="3" customWidth="1"/>
    <col min="10" max="10" width="12" style="3" hidden="1" customWidth="1" outlineLevel="1"/>
    <col min="11" max="11" width="11.1" style="3" customWidth="1" collapsed="1"/>
    <col min="12" max="12" width="8" style="3" hidden="1" customWidth="1"/>
    <col min="13" max="13" width="8.5" style="3" customWidth="1"/>
    <col min="14" max="14" width="13.4" style="3" customWidth="1"/>
    <col min="15" max="15" width="9.2" style="3" customWidth="1"/>
    <col min="16" max="16" width="33.7" style="3" customWidth="1"/>
    <col min="17" max="18" width="9" style="5"/>
    <col min="19" max="16384" width="9" style="3"/>
  </cols>
  <sheetData>
    <row r="1" customHeight="1" spans="1:18">
      <c r="A1" s="6" t="s">
        <v>333</v>
      </c>
      <c r="B1" s="6"/>
      <c r="C1" s="6"/>
      <c r="Q1" s="5" t="str">
        <f t="array" ref="Q1:R1">"请勿删除此列"</f>
        <v>请勿删除此列</v>
      </c>
      <c r="R1" s="5" t="str">
        <v>请勿删除此列</v>
      </c>
    </row>
    <row r="2" s="1" customFormat="1" ht="30" customHeight="1" spans="1:18">
      <c r="A2" s="7" t="s">
        <v>1617</v>
      </c>
      <c r="B2" s="7"/>
      <c r="C2" s="7"/>
      <c r="D2" s="7"/>
      <c r="E2" s="7"/>
      <c r="F2" s="7"/>
      <c r="G2" s="7"/>
      <c r="H2" s="7"/>
      <c r="I2" s="7"/>
      <c r="J2" s="7"/>
      <c r="K2" s="7"/>
      <c r="L2" s="7"/>
      <c r="M2" s="7"/>
      <c r="N2" s="7"/>
      <c r="O2" s="7"/>
      <c r="P2" s="7"/>
      <c r="Q2" s="23"/>
      <c r="R2" s="23"/>
    </row>
    <row r="3" customHeight="1" spans="1:16">
      <c r="A3" s="2" t="str">
        <f>"评估基准日："&amp;TEXT(基本信息输入表!M7,"yyyy年mm月dd日")</f>
        <v>评估基准日：2026年01月15日</v>
      </c>
      <c r="B3" s="2"/>
      <c r="C3" s="2"/>
      <c r="D3" s="2"/>
      <c r="E3" s="2"/>
      <c r="F3" s="2"/>
      <c r="G3" s="2"/>
      <c r="H3" s="2"/>
      <c r="I3" s="2"/>
      <c r="J3" s="2"/>
      <c r="K3" s="2"/>
      <c r="L3" s="2"/>
      <c r="M3" s="2"/>
      <c r="N3" s="2"/>
      <c r="O3" s="2"/>
      <c r="P3" s="2"/>
    </row>
    <row r="4" ht="14.25" customHeight="1" spans="1:18">
      <c r="A4" s="2"/>
      <c r="B4" s="2"/>
      <c r="C4" s="2"/>
      <c r="D4" s="2"/>
      <c r="E4" s="2"/>
      <c r="F4" s="2"/>
      <c r="G4" s="2"/>
      <c r="H4" s="2"/>
      <c r="I4" s="2"/>
      <c r="J4" s="2"/>
      <c r="K4" s="2"/>
      <c r="L4" s="2"/>
      <c r="M4" s="2"/>
      <c r="N4" s="2"/>
      <c r="O4" s="2"/>
      <c r="P4" s="8" t="s">
        <v>1618</v>
      </c>
      <c r="R4" s="5" t="str">
        <f t="array" ref="R4:R7">""</f>
        <v/>
      </c>
    </row>
    <row r="5" customHeight="1" spans="1:18">
      <c r="A5" s="3" t="str">
        <f>基本信息输入表!K6&amp;"："&amp;基本信息输入表!M6</f>
        <v>被评估单位：中国石油集团工程技术研究院有限公司</v>
      </c>
      <c r="P5" s="8" t="str">
        <f>"金额单位："&amp;基本信息输入表!M10&amp;"元"</f>
        <v>金额单位：人民币元</v>
      </c>
      <c r="R5" s="5" t="str">
        <v/>
      </c>
    </row>
    <row r="6" s="53" customFormat="1" ht="15" customHeight="1" spans="1:18">
      <c r="A6" s="54" t="s">
        <v>137</v>
      </c>
      <c r="B6" s="54" t="s">
        <v>1619</v>
      </c>
      <c r="C6" s="54" t="s">
        <v>1620</v>
      </c>
      <c r="D6" s="54" t="s">
        <v>144</v>
      </c>
      <c r="E6" s="57" t="s">
        <v>1476</v>
      </c>
      <c r="F6" s="57" t="s">
        <v>140</v>
      </c>
      <c r="G6" s="57" t="s">
        <v>141</v>
      </c>
      <c r="H6" s="57" t="s">
        <v>1185</v>
      </c>
      <c r="I6" s="54" t="s">
        <v>160</v>
      </c>
      <c r="J6" s="13" t="s">
        <v>656</v>
      </c>
      <c r="K6" s="13" t="s">
        <v>158</v>
      </c>
      <c r="L6" s="66" t="s">
        <v>1042</v>
      </c>
      <c r="M6" s="54" t="s">
        <v>159</v>
      </c>
      <c r="N6" s="54" t="s">
        <v>70</v>
      </c>
      <c r="O6" s="54" t="s">
        <v>172</v>
      </c>
      <c r="P6" s="54" t="s">
        <v>142</v>
      </c>
      <c r="Q6" s="24" t="s">
        <v>738</v>
      </c>
      <c r="R6" s="55" t="str">
        <v/>
      </c>
    </row>
    <row r="7" ht="15" customHeight="1" spans="1:18">
      <c r="A7" s="14">
        <v>1</v>
      </c>
      <c r="B7" s="58" t="s">
        <v>1621</v>
      </c>
      <c r="C7" s="58" t="s">
        <v>1622</v>
      </c>
      <c r="D7" s="59"/>
      <c r="E7" s="60"/>
      <c r="F7" s="61">
        <v>39933</v>
      </c>
      <c r="G7" s="62"/>
      <c r="H7" s="63"/>
      <c r="I7" s="67">
        <v>1290000</v>
      </c>
      <c r="J7" s="67"/>
      <c r="K7" s="67">
        <v>0</v>
      </c>
      <c r="L7" s="67"/>
      <c r="M7" s="67">
        <v>0</v>
      </c>
      <c r="N7" s="67">
        <f>M7-K7+L7</f>
        <v>0</v>
      </c>
      <c r="O7" s="67" t="str">
        <f t="shared" ref="O7:O65" si="0">IF(K7-L7=0,"",N7/(K7-L7)*100)</f>
        <v/>
      </c>
      <c r="P7" s="60" t="s">
        <v>1623</v>
      </c>
      <c r="Q7" s="24" t="s">
        <v>739</v>
      </c>
      <c r="R7" s="5" t="str">
        <v/>
      </c>
    </row>
    <row r="8" ht="15" customHeight="1" spans="1:17">
      <c r="A8" s="14">
        <v>2</v>
      </c>
      <c r="B8" s="58" t="s">
        <v>1624</v>
      </c>
      <c r="C8" s="58" t="s">
        <v>1622</v>
      </c>
      <c r="D8" s="59"/>
      <c r="E8" s="60"/>
      <c r="F8" s="61">
        <v>39812</v>
      </c>
      <c r="G8" s="62"/>
      <c r="H8" s="63"/>
      <c r="I8" s="67">
        <v>650000</v>
      </c>
      <c r="J8" s="67"/>
      <c r="K8" s="67">
        <v>0</v>
      </c>
      <c r="L8" s="67"/>
      <c r="M8" s="67">
        <v>0</v>
      </c>
      <c r="N8" s="67">
        <f t="shared" ref="N8:N65" si="1">M8-K8+L8</f>
        <v>0</v>
      </c>
      <c r="O8" s="67" t="str">
        <f t="shared" si="0"/>
        <v/>
      </c>
      <c r="P8" s="60" t="s">
        <v>1625</v>
      </c>
      <c r="Q8" s="24" t="s">
        <v>740</v>
      </c>
    </row>
    <row r="9" ht="15" customHeight="1" spans="1:17">
      <c r="A9" s="14">
        <v>3</v>
      </c>
      <c r="B9" s="58" t="s">
        <v>1626</v>
      </c>
      <c r="C9" s="58" t="s">
        <v>1622</v>
      </c>
      <c r="D9" s="59"/>
      <c r="E9" s="60"/>
      <c r="F9" s="61">
        <v>39751</v>
      </c>
      <c r="G9" s="62"/>
      <c r="H9" s="63"/>
      <c r="I9" s="67">
        <v>200000</v>
      </c>
      <c r="J9" s="67"/>
      <c r="K9" s="67">
        <v>0</v>
      </c>
      <c r="L9" s="67"/>
      <c r="M9" s="67">
        <v>0</v>
      </c>
      <c r="N9" s="67">
        <f t="shared" si="1"/>
        <v>0</v>
      </c>
      <c r="O9" s="67" t="str">
        <f t="shared" si="0"/>
        <v/>
      </c>
      <c r="P9" s="60" t="s">
        <v>1627</v>
      </c>
      <c r="Q9" s="24" t="s">
        <v>741</v>
      </c>
    </row>
    <row r="10" ht="15" customHeight="1" spans="1:17">
      <c r="A10" s="14">
        <v>4</v>
      </c>
      <c r="B10" s="58" t="s">
        <v>1628</v>
      </c>
      <c r="C10" s="58" t="s">
        <v>1622</v>
      </c>
      <c r="D10" s="59"/>
      <c r="E10" s="60"/>
      <c r="F10" s="61">
        <v>41990</v>
      </c>
      <c r="G10" s="62"/>
      <c r="H10" s="63"/>
      <c r="I10" s="67">
        <v>890000</v>
      </c>
      <c r="J10" s="67"/>
      <c r="K10" s="67">
        <v>0</v>
      </c>
      <c r="L10" s="67"/>
      <c r="M10" s="67">
        <v>0</v>
      </c>
      <c r="N10" s="67">
        <f t="shared" si="1"/>
        <v>0</v>
      </c>
      <c r="O10" s="67" t="str">
        <f t="shared" si="0"/>
        <v/>
      </c>
      <c r="P10" s="60" t="s">
        <v>1629</v>
      </c>
      <c r="Q10" s="24" t="s">
        <v>742</v>
      </c>
    </row>
    <row r="11" ht="15" customHeight="1" spans="1:17">
      <c r="A11" s="14">
        <v>5</v>
      </c>
      <c r="B11" s="58" t="s">
        <v>1630</v>
      </c>
      <c r="C11" s="58" t="s">
        <v>1622</v>
      </c>
      <c r="D11" s="59"/>
      <c r="E11" s="60"/>
      <c r="F11" s="61">
        <v>40099</v>
      </c>
      <c r="G11" s="62"/>
      <c r="H11" s="63"/>
      <c r="I11" s="67">
        <v>450000</v>
      </c>
      <c r="J11" s="67"/>
      <c r="K11" s="67">
        <v>0</v>
      </c>
      <c r="L11" s="67"/>
      <c r="M11" s="67">
        <v>0</v>
      </c>
      <c r="N11" s="67">
        <f t="shared" si="1"/>
        <v>0</v>
      </c>
      <c r="O11" s="67" t="str">
        <f t="shared" si="0"/>
        <v/>
      </c>
      <c r="P11" s="60" t="s">
        <v>1631</v>
      </c>
      <c r="Q11" s="24" t="s">
        <v>743</v>
      </c>
    </row>
    <row r="12" ht="15" customHeight="1" spans="1:17">
      <c r="A12" s="14">
        <v>6</v>
      </c>
      <c r="B12" s="58" t="s">
        <v>1632</v>
      </c>
      <c r="C12" s="58" t="s">
        <v>1622</v>
      </c>
      <c r="D12" s="59"/>
      <c r="E12" s="60"/>
      <c r="F12" s="61">
        <v>39659</v>
      </c>
      <c r="G12" s="62"/>
      <c r="H12" s="63"/>
      <c r="I12" s="67">
        <v>290000</v>
      </c>
      <c r="J12" s="67"/>
      <c r="K12" s="67">
        <v>0</v>
      </c>
      <c r="L12" s="67"/>
      <c r="M12" s="67">
        <v>0</v>
      </c>
      <c r="N12" s="67">
        <f t="shared" si="1"/>
        <v>0</v>
      </c>
      <c r="O12" s="67" t="str">
        <f t="shared" si="0"/>
        <v/>
      </c>
      <c r="P12" s="60" t="s">
        <v>1633</v>
      </c>
      <c r="Q12" s="24" t="s">
        <v>744</v>
      </c>
    </row>
    <row r="13" ht="15" customHeight="1" spans="1:17">
      <c r="A13" s="14">
        <v>7</v>
      </c>
      <c r="B13" s="58" t="s">
        <v>1634</v>
      </c>
      <c r="C13" s="58" t="s">
        <v>1622</v>
      </c>
      <c r="D13" s="59"/>
      <c r="E13" s="60"/>
      <c r="F13" s="61">
        <v>39782</v>
      </c>
      <c r="G13" s="62"/>
      <c r="H13" s="63"/>
      <c r="I13" s="67">
        <v>410000</v>
      </c>
      <c r="J13" s="67"/>
      <c r="K13" s="67">
        <v>0</v>
      </c>
      <c r="L13" s="67"/>
      <c r="M13" s="67">
        <v>0</v>
      </c>
      <c r="N13" s="67">
        <f t="shared" si="1"/>
        <v>0</v>
      </c>
      <c r="O13" s="67" t="str">
        <f t="shared" si="0"/>
        <v/>
      </c>
      <c r="P13" s="60" t="s">
        <v>1635</v>
      </c>
      <c r="Q13" s="24" t="s">
        <v>745</v>
      </c>
    </row>
    <row r="14" ht="15" customHeight="1" spans="1:17">
      <c r="A14" s="14">
        <v>8</v>
      </c>
      <c r="B14" s="58" t="s">
        <v>1636</v>
      </c>
      <c r="C14" s="58" t="s">
        <v>1622</v>
      </c>
      <c r="D14" s="59"/>
      <c r="E14" s="60"/>
      <c r="F14" s="61">
        <v>38832</v>
      </c>
      <c r="G14" s="62"/>
      <c r="H14" s="63"/>
      <c r="I14" s="67">
        <v>330793.14</v>
      </c>
      <c r="J14" s="67"/>
      <c r="K14" s="67">
        <v>0</v>
      </c>
      <c r="L14" s="67"/>
      <c r="M14" s="67">
        <v>0</v>
      </c>
      <c r="N14" s="67">
        <f t="shared" si="1"/>
        <v>0</v>
      </c>
      <c r="O14" s="67" t="str">
        <f t="shared" si="0"/>
        <v/>
      </c>
      <c r="P14" s="60" t="s">
        <v>1637</v>
      </c>
      <c r="Q14" s="24" t="s">
        <v>746</v>
      </c>
    </row>
    <row r="15" ht="15" customHeight="1" spans="1:17">
      <c r="A15" s="14">
        <v>9</v>
      </c>
      <c r="B15" s="58" t="s">
        <v>1638</v>
      </c>
      <c r="C15" s="58" t="s">
        <v>1622</v>
      </c>
      <c r="D15" s="59"/>
      <c r="E15" s="60"/>
      <c r="F15" s="61">
        <v>39933</v>
      </c>
      <c r="G15" s="62"/>
      <c r="H15" s="63"/>
      <c r="I15" s="67">
        <v>500000</v>
      </c>
      <c r="J15" s="67"/>
      <c r="K15" s="67">
        <v>0</v>
      </c>
      <c r="L15" s="67"/>
      <c r="M15" s="67">
        <v>0</v>
      </c>
      <c r="N15" s="67">
        <f t="shared" si="1"/>
        <v>0</v>
      </c>
      <c r="O15" s="67" t="str">
        <f t="shared" si="0"/>
        <v/>
      </c>
      <c r="P15" s="60" t="s">
        <v>1639</v>
      </c>
      <c r="Q15" s="24" t="s">
        <v>747</v>
      </c>
    </row>
    <row r="16" ht="15" customHeight="1" spans="1:17">
      <c r="A16" s="14">
        <v>10</v>
      </c>
      <c r="B16" s="58" t="s">
        <v>1640</v>
      </c>
      <c r="C16" s="58" t="s">
        <v>1622</v>
      </c>
      <c r="D16" s="59"/>
      <c r="E16" s="60"/>
      <c r="F16" s="61">
        <v>39902</v>
      </c>
      <c r="G16" s="62"/>
      <c r="H16" s="63"/>
      <c r="I16" s="67">
        <v>480000</v>
      </c>
      <c r="J16" s="67"/>
      <c r="K16" s="67">
        <v>0</v>
      </c>
      <c r="L16" s="67"/>
      <c r="M16" s="67">
        <v>0</v>
      </c>
      <c r="N16" s="67">
        <f t="shared" si="1"/>
        <v>0</v>
      </c>
      <c r="O16" s="67" t="str">
        <f t="shared" si="0"/>
        <v/>
      </c>
      <c r="P16" s="60" t="s">
        <v>1641</v>
      </c>
      <c r="Q16" s="24" t="s">
        <v>748</v>
      </c>
    </row>
    <row r="17" ht="15" customHeight="1" spans="1:17">
      <c r="A17" s="14">
        <v>11</v>
      </c>
      <c r="B17" s="58" t="s">
        <v>1642</v>
      </c>
      <c r="C17" s="58" t="s">
        <v>1622</v>
      </c>
      <c r="D17" s="59"/>
      <c r="E17" s="60"/>
      <c r="F17" s="61">
        <v>38832</v>
      </c>
      <c r="G17" s="62"/>
      <c r="H17" s="63"/>
      <c r="I17" s="67">
        <v>504108.82</v>
      </c>
      <c r="J17" s="67"/>
      <c r="K17" s="67">
        <v>0</v>
      </c>
      <c r="L17" s="67"/>
      <c r="M17" s="67">
        <v>0</v>
      </c>
      <c r="N17" s="67">
        <f t="shared" si="1"/>
        <v>0</v>
      </c>
      <c r="O17" s="67" t="str">
        <f t="shared" si="0"/>
        <v/>
      </c>
      <c r="P17" s="60" t="s">
        <v>1643</v>
      </c>
      <c r="Q17" s="24" t="s">
        <v>749</v>
      </c>
    </row>
    <row r="18" ht="15" customHeight="1" spans="1:17">
      <c r="A18" s="14">
        <v>12</v>
      </c>
      <c r="B18" s="58" t="s">
        <v>1644</v>
      </c>
      <c r="C18" s="58" t="s">
        <v>1622</v>
      </c>
      <c r="D18" s="59"/>
      <c r="E18" s="60"/>
      <c r="F18" s="61">
        <v>39812</v>
      </c>
      <c r="G18" s="62"/>
      <c r="H18" s="63"/>
      <c r="I18" s="67">
        <v>815000</v>
      </c>
      <c r="J18" s="67"/>
      <c r="K18" s="67">
        <v>0</v>
      </c>
      <c r="L18" s="67"/>
      <c r="M18" s="67">
        <v>0</v>
      </c>
      <c r="N18" s="67">
        <f t="shared" si="1"/>
        <v>0</v>
      </c>
      <c r="O18" s="67" t="str">
        <f t="shared" si="0"/>
        <v/>
      </c>
      <c r="P18" s="60" t="s">
        <v>1645</v>
      </c>
      <c r="Q18" s="24" t="s">
        <v>750</v>
      </c>
    </row>
    <row r="19" ht="15" customHeight="1" spans="1:17">
      <c r="A19" s="14">
        <v>13</v>
      </c>
      <c r="B19" s="58" t="s">
        <v>1646</v>
      </c>
      <c r="C19" s="58" t="s">
        <v>1622</v>
      </c>
      <c r="D19" s="59"/>
      <c r="E19" s="60"/>
      <c r="F19" s="61">
        <v>39568</v>
      </c>
      <c r="G19" s="62"/>
      <c r="H19" s="63"/>
      <c r="I19" s="67">
        <v>240000</v>
      </c>
      <c r="J19" s="67"/>
      <c r="K19" s="67">
        <v>0</v>
      </c>
      <c r="L19" s="67"/>
      <c r="M19" s="67">
        <v>0</v>
      </c>
      <c r="N19" s="67">
        <f t="shared" si="1"/>
        <v>0</v>
      </c>
      <c r="O19" s="67" t="str">
        <f t="shared" si="0"/>
        <v/>
      </c>
      <c r="P19" s="60" t="s">
        <v>1647</v>
      </c>
      <c r="Q19" s="24" t="s">
        <v>751</v>
      </c>
    </row>
    <row r="20" ht="15" customHeight="1" spans="1:17">
      <c r="A20" s="14">
        <v>14</v>
      </c>
      <c r="B20" s="58" t="s">
        <v>1648</v>
      </c>
      <c r="C20" s="58" t="s">
        <v>1622</v>
      </c>
      <c r="D20" s="59"/>
      <c r="E20" s="60"/>
      <c r="F20" s="61">
        <v>39446</v>
      </c>
      <c r="G20" s="62"/>
      <c r="H20" s="63"/>
      <c r="I20" s="67">
        <v>405000</v>
      </c>
      <c r="J20" s="67"/>
      <c r="K20" s="67">
        <v>0</v>
      </c>
      <c r="L20" s="67"/>
      <c r="M20" s="67">
        <v>0</v>
      </c>
      <c r="N20" s="67">
        <f t="shared" si="1"/>
        <v>0</v>
      </c>
      <c r="O20" s="67" t="str">
        <f t="shared" si="0"/>
        <v/>
      </c>
      <c r="P20" s="60" t="s">
        <v>1649</v>
      </c>
      <c r="Q20" s="24" t="s">
        <v>752</v>
      </c>
    </row>
    <row r="21" ht="15" customHeight="1" spans="1:17">
      <c r="A21" s="14">
        <v>15</v>
      </c>
      <c r="B21" s="58" t="s">
        <v>1650</v>
      </c>
      <c r="C21" s="58" t="s">
        <v>1622</v>
      </c>
      <c r="D21" s="59"/>
      <c r="E21" s="60"/>
      <c r="F21" s="61">
        <v>39812</v>
      </c>
      <c r="G21" s="62"/>
      <c r="H21" s="63"/>
      <c r="I21" s="67">
        <v>475000</v>
      </c>
      <c r="J21" s="67"/>
      <c r="K21" s="67">
        <v>0</v>
      </c>
      <c r="L21" s="67"/>
      <c r="M21" s="67">
        <v>0</v>
      </c>
      <c r="N21" s="67">
        <f t="shared" si="1"/>
        <v>0</v>
      </c>
      <c r="O21" s="67" t="str">
        <f t="shared" si="0"/>
        <v/>
      </c>
      <c r="P21" s="60" t="s">
        <v>1651</v>
      </c>
      <c r="Q21" s="24" t="s">
        <v>753</v>
      </c>
    </row>
    <row r="22" ht="15" customHeight="1" spans="1:17">
      <c r="A22" s="14">
        <v>16</v>
      </c>
      <c r="B22" s="58" t="s">
        <v>1652</v>
      </c>
      <c r="C22" s="58" t="s">
        <v>1622</v>
      </c>
      <c r="D22" s="59"/>
      <c r="E22" s="60"/>
      <c r="F22" s="61">
        <v>42485</v>
      </c>
      <c r="G22" s="62"/>
      <c r="H22" s="63"/>
      <c r="I22" s="67">
        <v>500000</v>
      </c>
      <c r="J22" s="67"/>
      <c r="K22" s="67">
        <v>0</v>
      </c>
      <c r="L22" s="67"/>
      <c r="M22" s="67">
        <v>0</v>
      </c>
      <c r="N22" s="67">
        <f t="shared" si="1"/>
        <v>0</v>
      </c>
      <c r="O22" s="67" t="str">
        <f t="shared" si="0"/>
        <v/>
      </c>
      <c r="P22" s="60" t="s">
        <v>1651</v>
      </c>
      <c r="Q22" s="24" t="s">
        <v>754</v>
      </c>
    </row>
    <row r="23" ht="15" customHeight="1" spans="1:17">
      <c r="A23" s="14">
        <v>17</v>
      </c>
      <c r="B23" s="58" t="s">
        <v>1653</v>
      </c>
      <c r="C23" s="58" t="s">
        <v>1622</v>
      </c>
      <c r="D23" s="59"/>
      <c r="E23" s="60"/>
      <c r="F23" s="61">
        <v>41985</v>
      </c>
      <c r="G23" s="62"/>
      <c r="H23" s="63"/>
      <c r="I23" s="67">
        <v>281328</v>
      </c>
      <c r="J23" s="67"/>
      <c r="K23" s="67">
        <v>0</v>
      </c>
      <c r="L23" s="67"/>
      <c r="M23" s="67">
        <v>0</v>
      </c>
      <c r="N23" s="67">
        <f t="shared" si="1"/>
        <v>0</v>
      </c>
      <c r="O23" s="67" t="str">
        <f t="shared" si="0"/>
        <v/>
      </c>
      <c r="P23" s="60" t="s">
        <v>1654</v>
      </c>
      <c r="Q23" s="24" t="s">
        <v>755</v>
      </c>
    </row>
    <row r="24" ht="15" customHeight="1" spans="1:17">
      <c r="A24" s="14">
        <v>18</v>
      </c>
      <c r="B24" s="58" t="s">
        <v>1655</v>
      </c>
      <c r="C24" s="58" t="s">
        <v>1622</v>
      </c>
      <c r="D24" s="59"/>
      <c r="E24" s="60"/>
      <c r="F24" s="61">
        <v>41985</v>
      </c>
      <c r="G24" s="62"/>
      <c r="H24" s="63"/>
      <c r="I24" s="67">
        <v>295476</v>
      </c>
      <c r="J24" s="67"/>
      <c r="K24" s="67">
        <v>0</v>
      </c>
      <c r="L24" s="67"/>
      <c r="M24" s="67">
        <v>0</v>
      </c>
      <c r="N24" s="67">
        <f t="shared" si="1"/>
        <v>0</v>
      </c>
      <c r="O24" s="67"/>
      <c r="P24" s="60" t="s">
        <v>1654</v>
      </c>
      <c r="Q24" s="24"/>
    </row>
    <row r="25" ht="15" customHeight="1" spans="1:17">
      <c r="A25" s="14">
        <v>19</v>
      </c>
      <c r="B25" s="58" t="s">
        <v>1656</v>
      </c>
      <c r="C25" s="58" t="s">
        <v>1622</v>
      </c>
      <c r="D25" s="59"/>
      <c r="E25" s="60"/>
      <c r="F25" s="61">
        <v>39477</v>
      </c>
      <c r="G25" s="62"/>
      <c r="H25" s="63"/>
      <c r="I25" s="67">
        <v>948000</v>
      </c>
      <c r="J25" s="67"/>
      <c r="K25" s="67">
        <v>0</v>
      </c>
      <c r="L25" s="67"/>
      <c r="M25" s="67">
        <v>0</v>
      </c>
      <c r="N25" s="67">
        <f t="shared" si="1"/>
        <v>0</v>
      </c>
      <c r="O25" s="67"/>
      <c r="P25" s="60" t="s">
        <v>1657</v>
      </c>
      <c r="Q25" s="24"/>
    </row>
    <row r="26" ht="15" customHeight="1" spans="1:17">
      <c r="A26" s="14">
        <v>20</v>
      </c>
      <c r="B26" s="58" t="s">
        <v>1658</v>
      </c>
      <c r="C26" s="58" t="s">
        <v>1622</v>
      </c>
      <c r="D26" s="59"/>
      <c r="E26" s="60"/>
      <c r="F26" s="61">
        <v>40378</v>
      </c>
      <c r="G26" s="62"/>
      <c r="H26" s="63"/>
      <c r="I26" s="67">
        <v>760000</v>
      </c>
      <c r="J26" s="67"/>
      <c r="K26" s="67">
        <v>0</v>
      </c>
      <c r="L26" s="67"/>
      <c r="M26" s="67">
        <v>0</v>
      </c>
      <c r="N26" s="67">
        <f t="shared" si="1"/>
        <v>0</v>
      </c>
      <c r="O26" s="67"/>
      <c r="P26" s="60" t="s">
        <v>1659</v>
      </c>
      <c r="Q26" s="24"/>
    </row>
    <row r="27" ht="15" customHeight="1" spans="1:17">
      <c r="A27" s="14">
        <v>21</v>
      </c>
      <c r="B27" s="58" t="s">
        <v>1660</v>
      </c>
      <c r="C27" s="58" t="s">
        <v>1622</v>
      </c>
      <c r="D27" s="59"/>
      <c r="E27" s="60"/>
      <c r="F27" s="61">
        <v>40148</v>
      </c>
      <c r="G27" s="62"/>
      <c r="H27" s="63"/>
      <c r="I27" s="67">
        <v>72000</v>
      </c>
      <c r="J27" s="67"/>
      <c r="K27" s="67">
        <v>0</v>
      </c>
      <c r="L27" s="67"/>
      <c r="M27" s="67">
        <v>0</v>
      </c>
      <c r="N27" s="67">
        <f t="shared" si="1"/>
        <v>0</v>
      </c>
      <c r="O27" s="67"/>
      <c r="P27" s="60" t="s">
        <v>1661</v>
      </c>
      <c r="Q27" s="24"/>
    </row>
    <row r="28" ht="15" customHeight="1" spans="1:17">
      <c r="A28" s="14">
        <v>22</v>
      </c>
      <c r="B28" s="58" t="s">
        <v>1662</v>
      </c>
      <c r="C28" s="58" t="s">
        <v>1622</v>
      </c>
      <c r="D28" s="59"/>
      <c r="E28" s="60"/>
      <c r="F28" s="61">
        <v>39446</v>
      </c>
      <c r="G28" s="62"/>
      <c r="H28" s="63"/>
      <c r="I28" s="67">
        <v>195000</v>
      </c>
      <c r="J28" s="67"/>
      <c r="K28" s="67">
        <v>0</v>
      </c>
      <c r="L28" s="67"/>
      <c r="M28" s="67">
        <v>0</v>
      </c>
      <c r="N28" s="67">
        <f t="shared" si="1"/>
        <v>0</v>
      </c>
      <c r="O28" s="67"/>
      <c r="P28" s="60" t="s">
        <v>1663</v>
      </c>
      <c r="Q28" s="24"/>
    </row>
    <row r="29" ht="15" customHeight="1" spans="1:17">
      <c r="A29" s="14">
        <v>23</v>
      </c>
      <c r="B29" s="58" t="s">
        <v>1664</v>
      </c>
      <c r="C29" s="58" t="s">
        <v>1622</v>
      </c>
      <c r="D29" s="59"/>
      <c r="E29" s="60"/>
      <c r="F29" s="61">
        <v>38832</v>
      </c>
      <c r="G29" s="62"/>
      <c r="H29" s="63"/>
      <c r="I29" s="67">
        <v>504108.82</v>
      </c>
      <c r="J29" s="67"/>
      <c r="K29" s="67">
        <v>0</v>
      </c>
      <c r="L29" s="67"/>
      <c r="M29" s="67">
        <v>0</v>
      </c>
      <c r="N29" s="67">
        <f t="shared" si="1"/>
        <v>0</v>
      </c>
      <c r="O29" s="67"/>
      <c r="P29" s="60" t="s">
        <v>1665</v>
      </c>
      <c r="Q29" s="24"/>
    </row>
    <row r="30" ht="15" customHeight="1" spans="1:17">
      <c r="A30" s="14">
        <v>24</v>
      </c>
      <c r="B30" s="58" t="s">
        <v>1666</v>
      </c>
      <c r="C30" s="58" t="s">
        <v>1622</v>
      </c>
      <c r="D30" s="59"/>
      <c r="E30" s="60"/>
      <c r="F30" s="61">
        <v>40026</v>
      </c>
      <c r="G30" s="62"/>
      <c r="H30" s="63"/>
      <c r="I30" s="67">
        <v>500000</v>
      </c>
      <c r="J30" s="67"/>
      <c r="K30" s="67">
        <v>0</v>
      </c>
      <c r="L30" s="67"/>
      <c r="M30" s="67">
        <v>0</v>
      </c>
      <c r="N30" s="67">
        <f t="shared" si="1"/>
        <v>0</v>
      </c>
      <c r="O30" s="67"/>
      <c r="P30" s="60" t="s">
        <v>1667</v>
      </c>
      <c r="Q30" s="24"/>
    </row>
    <row r="31" ht="15" customHeight="1" spans="1:17">
      <c r="A31" s="14">
        <v>25</v>
      </c>
      <c r="B31" s="58" t="s">
        <v>1668</v>
      </c>
      <c r="C31" s="58" t="s">
        <v>1622</v>
      </c>
      <c r="D31" s="59"/>
      <c r="E31" s="60"/>
      <c r="F31" s="61">
        <v>40028</v>
      </c>
      <c r="G31" s="62"/>
      <c r="H31" s="63"/>
      <c r="I31" s="67">
        <v>400000</v>
      </c>
      <c r="J31" s="67"/>
      <c r="K31" s="67">
        <v>0</v>
      </c>
      <c r="L31" s="67"/>
      <c r="M31" s="67">
        <v>0</v>
      </c>
      <c r="N31" s="67">
        <f t="shared" si="1"/>
        <v>0</v>
      </c>
      <c r="O31" s="67"/>
      <c r="P31" s="60" t="s">
        <v>1669</v>
      </c>
      <c r="Q31" s="24"/>
    </row>
    <row r="32" ht="15" customHeight="1" spans="1:17">
      <c r="A32" s="14">
        <v>26</v>
      </c>
      <c r="B32" s="58" t="s">
        <v>1670</v>
      </c>
      <c r="C32" s="58" t="s">
        <v>1622</v>
      </c>
      <c r="D32" s="59"/>
      <c r="E32" s="60"/>
      <c r="F32" s="61">
        <v>40074</v>
      </c>
      <c r="G32" s="62"/>
      <c r="H32" s="63"/>
      <c r="I32" s="67">
        <v>500000</v>
      </c>
      <c r="J32" s="67"/>
      <c r="K32" s="67">
        <v>0</v>
      </c>
      <c r="L32" s="67"/>
      <c r="M32" s="67">
        <v>0</v>
      </c>
      <c r="N32" s="67">
        <f t="shared" si="1"/>
        <v>0</v>
      </c>
      <c r="O32" s="67"/>
      <c r="P32" s="60" t="s">
        <v>1671</v>
      </c>
      <c r="Q32" s="24"/>
    </row>
    <row r="33" ht="15" customHeight="1" spans="1:17">
      <c r="A33" s="14">
        <v>27</v>
      </c>
      <c r="B33" s="58" t="s">
        <v>1640</v>
      </c>
      <c r="C33" s="58" t="s">
        <v>1622</v>
      </c>
      <c r="D33" s="59"/>
      <c r="E33" s="60"/>
      <c r="F33" s="61">
        <v>39902</v>
      </c>
      <c r="G33" s="62"/>
      <c r="H33" s="63"/>
      <c r="I33" s="67">
        <v>480000</v>
      </c>
      <c r="J33" s="67"/>
      <c r="K33" s="67">
        <v>0</v>
      </c>
      <c r="L33" s="67"/>
      <c r="M33" s="67">
        <v>0</v>
      </c>
      <c r="N33" s="67">
        <f t="shared" si="1"/>
        <v>0</v>
      </c>
      <c r="O33" s="67"/>
      <c r="P33" s="60" t="s">
        <v>1672</v>
      </c>
      <c r="Q33" s="24"/>
    </row>
    <row r="34" ht="15" customHeight="1" spans="1:17">
      <c r="A34" s="14">
        <v>28</v>
      </c>
      <c r="B34" s="58" t="s">
        <v>1673</v>
      </c>
      <c r="C34" s="58" t="s">
        <v>1622</v>
      </c>
      <c r="D34" s="59"/>
      <c r="E34" s="60"/>
      <c r="F34" s="61">
        <v>40074</v>
      </c>
      <c r="G34" s="62"/>
      <c r="H34" s="63"/>
      <c r="I34" s="67">
        <v>373500</v>
      </c>
      <c r="J34" s="67"/>
      <c r="K34" s="67">
        <v>0</v>
      </c>
      <c r="L34" s="67"/>
      <c r="M34" s="67">
        <v>0</v>
      </c>
      <c r="N34" s="67">
        <f t="shared" si="1"/>
        <v>0</v>
      </c>
      <c r="O34" s="67"/>
      <c r="P34" s="60" t="s">
        <v>1674</v>
      </c>
      <c r="Q34" s="24"/>
    </row>
    <row r="35" ht="15" customHeight="1" spans="1:17">
      <c r="A35" s="14">
        <v>29</v>
      </c>
      <c r="B35" s="58" t="s">
        <v>1675</v>
      </c>
      <c r="C35" s="58" t="s">
        <v>1622</v>
      </c>
      <c r="D35" s="59"/>
      <c r="E35" s="60"/>
      <c r="F35" s="61">
        <v>40027</v>
      </c>
      <c r="G35" s="62"/>
      <c r="H35" s="63"/>
      <c r="I35" s="67">
        <v>350000</v>
      </c>
      <c r="J35" s="67"/>
      <c r="K35" s="67">
        <v>0</v>
      </c>
      <c r="L35" s="67"/>
      <c r="M35" s="67">
        <v>0</v>
      </c>
      <c r="N35" s="67">
        <f t="shared" si="1"/>
        <v>0</v>
      </c>
      <c r="O35" s="67"/>
      <c r="P35" s="60" t="s">
        <v>1676</v>
      </c>
      <c r="Q35" s="24"/>
    </row>
    <row r="36" ht="15" customHeight="1" spans="1:17">
      <c r="A36" s="14">
        <v>30</v>
      </c>
      <c r="B36" s="58" t="s">
        <v>1677</v>
      </c>
      <c r="C36" s="58" t="s">
        <v>1622</v>
      </c>
      <c r="D36" s="59"/>
      <c r="E36" s="60"/>
      <c r="F36" s="61">
        <v>40074</v>
      </c>
      <c r="G36" s="62"/>
      <c r="H36" s="63"/>
      <c r="I36" s="67">
        <v>600000</v>
      </c>
      <c r="J36" s="67"/>
      <c r="K36" s="67">
        <v>0</v>
      </c>
      <c r="L36" s="67"/>
      <c r="M36" s="67">
        <v>0</v>
      </c>
      <c r="N36" s="67">
        <f t="shared" si="1"/>
        <v>0</v>
      </c>
      <c r="O36" s="67"/>
      <c r="P36" s="60" t="s">
        <v>1678</v>
      </c>
      <c r="Q36" s="24"/>
    </row>
    <row r="37" ht="15" customHeight="1" spans="1:17">
      <c r="A37" s="14">
        <v>31</v>
      </c>
      <c r="B37" s="58" t="s">
        <v>1679</v>
      </c>
      <c r="C37" s="58" t="s">
        <v>1622</v>
      </c>
      <c r="D37" s="59"/>
      <c r="E37" s="60"/>
      <c r="F37" s="61">
        <v>39812</v>
      </c>
      <c r="G37" s="62"/>
      <c r="H37" s="63"/>
      <c r="I37" s="67">
        <v>400000</v>
      </c>
      <c r="J37" s="67"/>
      <c r="K37" s="67">
        <v>0</v>
      </c>
      <c r="L37" s="67"/>
      <c r="M37" s="67">
        <v>0</v>
      </c>
      <c r="N37" s="67">
        <f t="shared" si="1"/>
        <v>0</v>
      </c>
      <c r="O37" s="67"/>
      <c r="P37" s="60" t="s">
        <v>1680</v>
      </c>
      <c r="Q37" s="24"/>
    </row>
    <row r="38" ht="15" customHeight="1" spans="1:17">
      <c r="A38" s="14">
        <v>32</v>
      </c>
      <c r="B38" s="58" t="s">
        <v>1681</v>
      </c>
      <c r="C38" s="58" t="s">
        <v>1622</v>
      </c>
      <c r="D38" s="59"/>
      <c r="E38" s="60"/>
      <c r="F38" s="61">
        <v>38832</v>
      </c>
      <c r="G38" s="62"/>
      <c r="H38" s="63"/>
      <c r="I38" s="67">
        <v>330793.14</v>
      </c>
      <c r="J38" s="67"/>
      <c r="K38" s="67">
        <v>0</v>
      </c>
      <c r="L38" s="67"/>
      <c r="M38" s="67">
        <v>0</v>
      </c>
      <c r="N38" s="67">
        <f t="shared" si="1"/>
        <v>0</v>
      </c>
      <c r="O38" s="67"/>
      <c r="P38" s="60" t="s">
        <v>1682</v>
      </c>
      <c r="Q38" s="24"/>
    </row>
    <row r="39" ht="15" customHeight="1" spans="1:17">
      <c r="A39" s="14">
        <v>33</v>
      </c>
      <c r="B39" s="58" t="s">
        <v>1683</v>
      </c>
      <c r="C39" s="58" t="s">
        <v>1622</v>
      </c>
      <c r="D39" s="59"/>
      <c r="E39" s="60"/>
      <c r="F39" s="61">
        <v>39751</v>
      </c>
      <c r="G39" s="62"/>
      <c r="H39" s="63"/>
      <c r="I39" s="67">
        <v>1250000</v>
      </c>
      <c r="J39" s="67"/>
      <c r="K39" s="67">
        <v>0</v>
      </c>
      <c r="L39" s="67"/>
      <c r="M39" s="67">
        <v>0</v>
      </c>
      <c r="N39" s="67">
        <f t="shared" si="1"/>
        <v>0</v>
      </c>
      <c r="O39" s="67"/>
      <c r="P39" s="60" t="s">
        <v>1684</v>
      </c>
      <c r="Q39" s="24"/>
    </row>
    <row r="40" ht="15" customHeight="1" spans="1:17">
      <c r="A40" s="14">
        <v>34</v>
      </c>
      <c r="B40" s="58" t="s">
        <v>1685</v>
      </c>
      <c r="C40" s="58" t="s">
        <v>1622</v>
      </c>
      <c r="D40" s="59"/>
      <c r="E40" s="60"/>
      <c r="F40" s="61">
        <v>39324</v>
      </c>
      <c r="G40" s="62"/>
      <c r="H40" s="63"/>
      <c r="I40" s="67">
        <v>65000</v>
      </c>
      <c r="J40" s="67"/>
      <c r="K40" s="67">
        <v>0</v>
      </c>
      <c r="L40" s="67"/>
      <c r="M40" s="67">
        <v>0</v>
      </c>
      <c r="N40" s="67">
        <f t="shared" si="1"/>
        <v>0</v>
      </c>
      <c r="O40" s="67"/>
      <c r="P40" s="60" t="s">
        <v>1686</v>
      </c>
      <c r="Q40" s="24"/>
    </row>
    <row r="41" ht="15" customHeight="1" spans="1:17">
      <c r="A41" s="14">
        <v>35</v>
      </c>
      <c r="B41" s="58" t="s">
        <v>1687</v>
      </c>
      <c r="C41" s="58" t="s">
        <v>1622</v>
      </c>
      <c r="D41" s="59"/>
      <c r="E41" s="60"/>
      <c r="F41" s="61">
        <v>39995</v>
      </c>
      <c r="G41" s="62"/>
      <c r="H41" s="63"/>
      <c r="I41" s="67">
        <v>100000</v>
      </c>
      <c r="J41" s="67"/>
      <c r="K41" s="67">
        <v>0</v>
      </c>
      <c r="L41" s="67"/>
      <c r="M41" s="67">
        <v>0</v>
      </c>
      <c r="N41" s="67">
        <f t="shared" si="1"/>
        <v>0</v>
      </c>
      <c r="O41" s="67"/>
      <c r="P41" s="60" t="s">
        <v>1688</v>
      </c>
      <c r="Q41" s="24"/>
    </row>
    <row r="42" ht="15" customHeight="1" spans="1:17">
      <c r="A42" s="14">
        <v>36</v>
      </c>
      <c r="B42" s="58" t="s">
        <v>1689</v>
      </c>
      <c r="C42" s="58" t="s">
        <v>1622</v>
      </c>
      <c r="D42" s="59"/>
      <c r="E42" s="60"/>
      <c r="F42" s="61">
        <v>39417</v>
      </c>
      <c r="G42" s="62"/>
      <c r="H42" s="63"/>
      <c r="I42" s="67">
        <v>76770</v>
      </c>
      <c r="J42" s="67"/>
      <c r="K42" s="67">
        <v>0</v>
      </c>
      <c r="L42" s="67"/>
      <c r="M42" s="67">
        <v>0</v>
      </c>
      <c r="N42" s="67">
        <f t="shared" si="1"/>
        <v>0</v>
      </c>
      <c r="O42" s="67"/>
      <c r="P42" s="60" t="s">
        <v>1690</v>
      </c>
      <c r="Q42" s="24"/>
    </row>
    <row r="43" ht="15" customHeight="1" spans="1:17">
      <c r="A43" s="14">
        <v>37</v>
      </c>
      <c r="B43" s="58" t="s">
        <v>1691</v>
      </c>
      <c r="C43" s="58" t="s">
        <v>1622</v>
      </c>
      <c r="D43" s="59"/>
      <c r="E43" s="60"/>
      <c r="F43" s="61">
        <v>39722</v>
      </c>
      <c r="G43" s="62"/>
      <c r="H43" s="63"/>
      <c r="I43" s="67">
        <v>620000</v>
      </c>
      <c r="J43" s="67"/>
      <c r="K43" s="67">
        <v>0</v>
      </c>
      <c r="L43" s="67"/>
      <c r="M43" s="67">
        <v>0</v>
      </c>
      <c r="N43" s="67">
        <f t="shared" si="1"/>
        <v>0</v>
      </c>
      <c r="O43" s="67"/>
      <c r="P43" s="60" t="s">
        <v>1692</v>
      </c>
      <c r="Q43" s="24"/>
    </row>
    <row r="44" ht="15" customHeight="1" spans="1:17">
      <c r="A44" s="14">
        <v>38</v>
      </c>
      <c r="B44" s="58" t="s">
        <v>1693</v>
      </c>
      <c r="C44" s="58" t="s">
        <v>1622</v>
      </c>
      <c r="D44" s="59"/>
      <c r="E44" s="60"/>
      <c r="F44" s="61">
        <v>39995</v>
      </c>
      <c r="G44" s="62"/>
      <c r="H44" s="63"/>
      <c r="I44" s="67">
        <v>1510000</v>
      </c>
      <c r="J44" s="67"/>
      <c r="K44" s="67">
        <v>0</v>
      </c>
      <c r="L44" s="67"/>
      <c r="M44" s="67">
        <v>0</v>
      </c>
      <c r="N44" s="67">
        <f t="shared" si="1"/>
        <v>0</v>
      </c>
      <c r="O44" s="67"/>
      <c r="P44" s="60" t="s">
        <v>1694</v>
      </c>
      <c r="Q44" s="24"/>
    </row>
    <row r="45" ht="15" customHeight="1" spans="1:17">
      <c r="A45" s="14">
        <v>39</v>
      </c>
      <c r="B45" s="58" t="s">
        <v>1695</v>
      </c>
      <c r="C45" s="58" t="s">
        <v>1622</v>
      </c>
      <c r="D45" s="59"/>
      <c r="E45" s="60"/>
      <c r="F45" s="61">
        <v>40026</v>
      </c>
      <c r="G45" s="62"/>
      <c r="H45" s="63"/>
      <c r="I45" s="67">
        <v>77600</v>
      </c>
      <c r="J45" s="67"/>
      <c r="K45" s="67">
        <v>0</v>
      </c>
      <c r="L45" s="67"/>
      <c r="M45" s="67">
        <v>0</v>
      </c>
      <c r="N45" s="67">
        <f t="shared" si="1"/>
        <v>0</v>
      </c>
      <c r="O45" s="67"/>
      <c r="P45" s="60" t="s">
        <v>1696</v>
      </c>
      <c r="Q45" s="24"/>
    </row>
    <row r="46" ht="15" customHeight="1" spans="1:17">
      <c r="A46" s="14">
        <v>40</v>
      </c>
      <c r="B46" s="58" t="s">
        <v>1697</v>
      </c>
      <c r="C46" s="58" t="s">
        <v>1622</v>
      </c>
      <c r="D46" s="59"/>
      <c r="E46" s="60"/>
      <c r="F46" s="61">
        <v>41091</v>
      </c>
      <c r="G46" s="62"/>
      <c r="H46" s="63"/>
      <c r="I46" s="67">
        <v>407692.31</v>
      </c>
      <c r="J46" s="67"/>
      <c r="K46" s="67">
        <v>0</v>
      </c>
      <c r="L46" s="67"/>
      <c r="M46" s="67">
        <v>0</v>
      </c>
      <c r="N46" s="67">
        <f t="shared" si="1"/>
        <v>0</v>
      </c>
      <c r="O46" s="67"/>
      <c r="P46" s="60" t="s">
        <v>1698</v>
      </c>
      <c r="Q46" s="24"/>
    </row>
    <row r="47" ht="15" customHeight="1" spans="1:17">
      <c r="A47" s="14">
        <v>41</v>
      </c>
      <c r="B47" s="58" t="s">
        <v>1699</v>
      </c>
      <c r="C47" s="58" t="s">
        <v>1622</v>
      </c>
      <c r="D47" s="59"/>
      <c r="E47" s="60"/>
      <c r="F47" s="61">
        <v>41091</v>
      </c>
      <c r="G47" s="62"/>
      <c r="H47" s="63"/>
      <c r="I47" s="67">
        <v>425700.85</v>
      </c>
      <c r="J47" s="67"/>
      <c r="K47" s="67">
        <v>0</v>
      </c>
      <c r="L47" s="67"/>
      <c r="M47" s="67">
        <v>0</v>
      </c>
      <c r="N47" s="67">
        <f t="shared" si="1"/>
        <v>0</v>
      </c>
      <c r="O47" s="67"/>
      <c r="P47" s="60" t="s">
        <v>1700</v>
      </c>
      <c r="Q47" s="24"/>
    </row>
    <row r="48" ht="15" customHeight="1" spans="1:17">
      <c r="A48" s="14">
        <v>42</v>
      </c>
      <c r="B48" s="58" t="s">
        <v>1701</v>
      </c>
      <c r="C48" s="58" t="s">
        <v>1622</v>
      </c>
      <c r="D48" s="59"/>
      <c r="E48" s="60"/>
      <c r="F48" s="61">
        <v>39872</v>
      </c>
      <c r="G48" s="62"/>
      <c r="H48" s="63"/>
      <c r="I48" s="67">
        <v>795000</v>
      </c>
      <c r="J48" s="67"/>
      <c r="K48" s="67">
        <v>0</v>
      </c>
      <c r="L48" s="67"/>
      <c r="M48" s="67">
        <v>0</v>
      </c>
      <c r="N48" s="67">
        <f t="shared" si="1"/>
        <v>0</v>
      </c>
      <c r="O48" s="67"/>
      <c r="P48" s="60" t="s">
        <v>1702</v>
      </c>
      <c r="Q48" s="24"/>
    </row>
    <row r="49" ht="15" customHeight="1" spans="1:17">
      <c r="A49" s="14">
        <v>43</v>
      </c>
      <c r="B49" s="58" t="s">
        <v>1640</v>
      </c>
      <c r="C49" s="58" t="s">
        <v>1622</v>
      </c>
      <c r="D49" s="59"/>
      <c r="E49" s="60"/>
      <c r="F49" s="61">
        <v>39902</v>
      </c>
      <c r="G49" s="62"/>
      <c r="H49" s="63"/>
      <c r="I49" s="67">
        <v>480000</v>
      </c>
      <c r="J49" s="67"/>
      <c r="K49" s="67">
        <v>0</v>
      </c>
      <c r="L49" s="67"/>
      <c r="M49" s="67">
        <v>0</v>
      </c>
      <c r="N49" s="67">
        <f t="shared" si="1"/>
        <v>0</v>
      </c>
      <c r="O49" s="67"/>
      <c r="P49" s="60" t="s">
        <v>1703</v>
      </c>
      <c r="Q49" s="24"/>
    </row>
    <row r="50" ht="15" customHeight="1" spans="1:17">
      <c r="A50" s="14">
        <v>44</v>
      </c>
      <c r="B50" s="58" t="s">
        <v>1704</v>
      </c>
      <c r="C50" s="58" t="s">
        <v>1622</v>
      </c>
      <c r="D50" s="59"/>
      <c r="E50" s="60"/>
      <c r="F50" s="61">
        <v>40483</v>
      </c>
      <c r="G50" s="62"/>
      <c r="H50" s="63"/>
      <c r="I50" s="67">
        <v>220000</v>
      </c>
      <c r="J50" s="67"/>
      <c r="K50" s="67">
        <v>0</v>
      </c>
      <c r="L50" s="67"/>
      <c r="M50" s="67">
        <v>0</v>
      </c>
      <c r="N50" s="67">
        <f t="shared" si="1"/>
        <v>0</v>
      </c>
      <c r="O50" s="67"/>
      <c r="P50" s="60" t="s">
        <v>1705</v>
      </c>
      <c r="Q50" s="24"/>
    </row>
    <row r="51" ht="15" customHeight="1" spans="1:17">
      <c r="A51" s="14">
        <v>45</v>
      </c>
      <c r="B51" s="58" t="s">
        <v>1706</v>
      </c>
      <c r="C51" s="58" t="s">
        <v>1622</v>
      </c>
      <c r="D51" s="59"/>
      <c r="E51" s="60"/>
      <c r="F51" s="61">
        <v>40026</v>
      </c>
      <c r="G51" s="62"/>
      <c r="H51" s="63"/>
      <c r="I51" s="67">
        <v>101450</v>
      </c>
      <c r="J51" s="67"/>
      <c r="K51" s="67">
        <v>0</v>
      </c>
      <c r="L51" s="67"/>
      <c r="M51" s="67">
        <v>0</v>
      </c>
      <c r="N51" s="67">
        <f t="shared" si="1"/>
        <v>0</v>
      </c>
      <c r="O51" s="67"/>
      <c r="P51" s="60" t="s">
        <v>1707</v>
      </c>
      <c r="Q51" s="24"/>
    </row>
    <row r="52" ht="15" customHeight="1" spans="1:17">
      <c r="A52" s="14">
        <v>46</v>
      </c>
      <c r="B52" s="58" t="s">
        <v>1708</v>
      </c>
      <c r="C52" s="58" t="s">
        <v>1622</v>
      </c>
      <c r="D52" s="59"/>
      <c r="E52" s="60"/>
      <c r="F52" s="61">
        <v>40026</v>
      </c>
      <c r="G52" s="62"/>
      <c r="H52" s="63"/>
      <c r="I52" s="67">
        <v>101450</v>
      </c>
      <c r="J52" s="67"/>
      <c r="K52" s="67">
        <v>0</v>
      </c>
      <c r="L52" s="67"/>
      <c r="M52" s="67">
        <v>0</v>
      </c>
      <c r="N52" s="67">
        <f t="shared" si="1"/>
        <v>0</v>
      </c>
      <c r="O52" s="67"/>
      <c r="P52" s="60" t="s">
        <v>1709</v>
      </c>
      <c r="Q52" s="24"/>
    </row>
    <row r="53" ht="15" customHeight="1" spans="1:17">
      <c r="A53" s="14">
        <v>47</v>
      </c>
      <c r="B53" s="58" t="s">
        <v>1710</v>
      </c>
      <c r="C53" s="58" t="s">
        <v>1622</v>
      </c>
      <c r="D53" s="59"/>
      <c r="E53" s="60"/>
      <c r="F53" s="61">
        <v>39448</v>
      </c>
      <c r="G53" s="62"/>
      <c r="H53" s="63"/>
      <c r="I53" s="67">
        <v>17000</v>
      </c>
      <c r="J53" s="67"/>
      <c r="K53" s="67">
        <v>0</v>
      </c>
      <c r="L53" s="67"/>
      <c r="M53" s="67">
        <v>0</v>
      </c>
      <c r="N53" s="67">
        <f t="shared" si="1"/>
        <v>0</v>
      </c>
      <c r="O53" s="67"/>
      <c r="P53" s="60" t="s">
        <v>1711</v>
      </c>
      <c r="Q53" s="24"/>
    </row>
    <row r="54" ht="15" customHeight="1" spans="1:17">
      <c r="A54" s="14">
        <v>48</v>
      </c>
      <c r="B54" s="58" t="s">
        <v>1712</v>
      </c>
      <c r="C54" s="58" t="s">
        <v>1622</v>
      </c>
      <c r="D54" s="59"/>
      <c r="E54" s="60"/>
      <c r="F54" s="61">
        <v>40522</v>
      </c>
      <c r="G54" s="62"/>
      <c r="H54" s="63"/>
      <c r="I54" s="67">
        <v>760000</v>
      </c>
      <c r="J54" s="67"/>
      <c r="K54" s="67">
        <v>0</v>
      </c>
      <c r="L54" s="67"/>
      <c r="M54" s="67">
        <v>0</v>
      </c>
      <c r="N54" s="67">
        <f t="shared" si="1"/>
        <v>0</v>
      </c>
      <c r="O54" s="67"/>
      <c r="P54" s="60" t="s">
        <v>1713</v>
      </c>
      <c r="Q54" s="24"/>
    </row>
    <row r="55" ht="15" customHeight="1" spans="1:17">
      <c r="A55" s="14">
        <v>49</v>
      </c>
      <c r="B55" s="58" t="s">
        <v>1714</v>
      </c>
      <c r="C55" s="58" t="s">
        <v>1622</v>
      </c>
      <c r="D55" s="59"/>
      <c r="E55" s="60"/>
      <c r="F55" s="61">
        <v>40148</v>
      </c>
      <c r="G55" s="62"/>
      <c r="H55" s="63"/>
      <c r="I55" s="67">
        <v>2696000</v>
      </c>
      <c r="J55" s="67"/>
      <c r="K55" s="67">
        <v>0</v>
      </c>
      <c r="L55" s="67"/>
      <c r="M55" s="67">
        <v>0</v>
      </c>
      <c r="N55" s="67">
        <f t="shared" si="1"/>
        <v>0</v>
      </c>
      <c r="O55" s="67"/>
      <c r="P55" s="60" t="s">
        <v>1713</v>
      </c>
      <c r="Q55" s="24"/>
    </row>
    <row r="56" ht="15" customHeight="1" spans="1:17">
      <c r="A56" s="14">
        <v>50</v>
      </c>
      <c r="B56" s="58" t="s">
        <v>1715</v>
      </c>
      <c r="C56" s="58" t="s">
        <v>1622</v>
      </c>
      <c r="D56" s="59"/>
      <c r="E56" s="60"/>
      <c r="F56" s="61">
        <v>40148</v>
      </c>
      <c r="G56" s="62"/>
      <c r="H56" s="63"/>
      <c r="I56" s="67">
        <v>1100000</v>
      </c>
      <c r="J56" s="67"/>
      <c r="K56" s="67">
        <v>0</v>
      </c>
      <c r="L56" s="67"/>
      <c r="M56" s="67">
        <v>0</v>
      </c>
      <c r="N56" s="67">
        <f t="shared" si="1"/>
        <v>0</v>
      </c>
      <c r="O56" s="67"/>
      <c r="P56" s="60" t="s">
        <v>1713</v>
      </c>
      <c r="Q56" s="24"/>
    </row>
    <row r="57" ht="15" customHeight="1" spans="1:17">
      <c r="A57" s="14">
        <v>51</v>
      </c>
      <c r="B57" s="58" t="s">
        <v>1716</v>
      </c>
      <c r="C57" s="58" t="s">
        <v>1622</v>
      </c>
      <c r="D57" s="59"/>
      <c r="E57" s="60"/>
      <c r="F57" s="61">
        <v>39441</v>
      </c>
      <c r="G57" s="62"/>
      <c r="H57" s="63"/>
      <c r="I57" s="67">
        <v>890000</v>
      </c>
      <c r="J57" s="67"/>
      <c r="K57" s="67">
        <v>0</v>
      </c>
      <c r="L57" s="67"/>
      <c r="M57" s="67">
        <v>0</v>
      </c>
      <c r="N57" s="67">
        <f t="shared" si="1"/>
        <v>0</v>
      </c>
      <c r="O57" s="67"/>
      <c r="P57" s="60" t="s">
        <v>1713</v>
      </c>
      <c r="Q57" s="24"/>
    </row>
    <row r="58" ht="15" customHeight="1" spans="1:17">
      <c r="A58" s="14">
        <v>52</v>
      </c>
      <c r="B58" s="58" t="s">
        <v>1717</v>
      </c>
      <c r="C58" s="58" t="s">
        <v>1622</v>
      </c>
      <c r="D58" s="59"/>
      <c r="E58" s="60"/>
      <c r="F58" s="61">
        <v>39446</v>
      </c>
      <c r="G58" s="62"/>
      <c r="H58" s="63"/>
      <c r="I58" s="67">
        <v>950000</v>
      </c>
      <c r="J58" s="67"/>
      <c r="K58" s="67">
        <v>0</v>
      </c>
      <c r="L58" s="67"/>
      <c r="M58" s="67">
        <v>0</v>
      </c>
      <c r="N58" s="67">
        <f t="shared" si="1"/>
        <v>0</v>
      </c>
      <c r="O58" s="67"/>
      <c r="P58" s="60" t="s">
        <v>1713</v>
      </c>
      <c r="Q58" s="24"/>
    </row>
    <row r="59" spans="1:17">
      <c r="A59" s="14"/>
      <c r="B59" s="64"/>
      <c r="C59" s="64"/>
      <c r="D59" s="32"/>
      <c r="E59" s="15"/>
      <c r="F59" s="16"/>
      <c r="G59" s="65"/>
      <c r="H59" s="33"/>
      <c r="I59" s="17"/>
      <c r="J59" s="17"/>
      <c r="K59" s="17"/>
      <c r="L59" s="17"/>
      <c r="M59" s="17"/>
      <c r="N59" s="17">
        <f t="shared" si="1"/>
        <v>0</v>
      </c>
      <c r="O59" s="17"/>
      <c r="P59" s="15"/>
      <c r="Q59" s="24"/>
    </row>
    <row r="60" spans="1:17">
      <c r="A60" s="14"/>
      <c r="B60" s="64"/>
      <c r="C60" s="64"/>
      <c r="D60" s="32"/>
      <c r="E60" s="15"/>
      <c r="F60" s="16"/>
      <c r="G60" s="65"/>
      <c r="H60" s="33"/>
      <c r="I60" s="17"/>
      <c r="J60" s="17"/>
      <c r="K60" s="17"/>
      <c r="L60" s="17"/>
      <c r="M60" s="17"/>
      <c r="N60" s="17">
        <f t="shared" si="1"/>
        <v>0</v>
      </c>
      <c r="O60" s="17"/>
      <c r="P60" s="15"/>
      <c r="Q60" s="24"/>
    </row>
    <row r="61" spans="1:17">
      <c r="A61" s="14"/>
      <c r="B61" s="64"/>
      <c r="C61" s="64"/>
      <c r="D61" s="32"/>
      <c r="E61" s="15"/>
      <c r="F61" s="16"/>
      <c r="G61" s="65"/>
      <c r="H61" s="33"/>
      <c r="I61" s="17"/>
      <c r="J61" s="17"/>
      <c r="K61" s="17"/>
      <c r="L61" s="17"/>
      <c r="M61" s="17"/>
      <c r="N61" s="17">
        <f t="shared" si="1"/>
        <v>0</v>
      </c>
      <c r="O61" s="17"/>
      <c r="P61" s="15"/>
      <c r="Q61" s="24"/>
    </row>
    <row r="62" spans="1:17">
      <c r="A62" s="14" t="str">
        <f t="shared" ref="A62:A64" si="2">IF(D62="","",ROW()-6)</f>
        <v/>
      </c>
      <c r="B62" s="64"/>
      <c r="C62" s="64"/>
      <c r="D62" s="32"/>
      <c r="E62" s="15"/>
      <c r="F62" s="16"/>
      <c r="G62" s="65"/>
      <c r="H62" s="33"/>
      <c r="I62" s="17"/>
      <c r="J62" s="17"/>
      <c r="K62" s="17"/>
      <c r="L62" s="17"/>
      <c r="M62" s="17"/>
      <c r="N62" s="17">
        <f t="shared" si="1"/>
        <v>0</v>
      </c>
      <c r="O62" s="17" t="str">
        <f t="shared" si="0"/>
        <v/>
      </c>
      <c r="P62" s="15"/>
      <c r="Q62" s="24" t="s">
        <v>756</v>
      </c>
    </row>
    <row r="63" spans="1:17">
      <c r="A63" s="14" t="str">
        <f t="shared" si="2"/>
        <v/>
      </c>
      <c r="B63" s="64"/>
      <c r="C63" s="64"/>
      <c r="D63" s="32"/>
      <c r="E63" s="15"/>
      <c r="F63" s="16"/>
      <c r="G63" s="65"/>
      <c r="H63" s="33"/>
      <c r="I63" s="17"/>
      <c r="J63" s="17"/>
      <c r="K63" s="17"/>
      <c r="L63" s="17"/>
      <c r="M63" s="17"/>
      <c r="N63" s="17">
        <f t="shared" si="1"/>
        <v>0</v>
      </c>
      <c r="O63" s="17" t="str">
        <f t="shared" si="0"/>
        <v/>
      </c>
      <c r="P63" s="15"/>
      <c r="Q63" s="24" t="s">
        <v>757</v>
      </c>
    </row>
    <row r="64" spans="1:18">
      <c r="A64" s="14" t="str">
        <f t="shared" si="2"/>
        <v/>
      </c>
      <c r="B64" s="64"/>
      <c r="C64" s="64"/>
      <c r="D64" s="32"/>
      <c r="E64" s="15"/>
      <c r="F64" s="16"/>
      <c r="G64" s="65"/>
      <c r="H64" s="33"/>
      <c r="I64" s="17"/>
      <c r="J64" s="17"/>
      <c r="K64" s="17"/>
      <c r="L64" s="17"/>
      <c r="M64" s="17"/>
      <c r="N64" s="17">
        <f t="shared" si="1"/>
        <v>0</v>
      </c>
      <c r="O64" s="17" t="str">
        <f t="shared" si="0"/>
        <v/>
      </c>
      <c r="P64" s="15"/>
      <c r="Q64" s="24" t="s">
        <v>758</v>
      </c>
      <c r="R64" s="5" t="str">
        <f t="array" ref="R64:R69">""</f>
        <v/>
      </c>
    </row>
    <row r="65" spans="1:18">
      <c r="A65" s="68" t="s">
        <v>1718</v>
      </c>
      <c r="B65" s="64"/>
      <c r="C65" s="64"/>
      <c r="D65" s="69"/>
      <c r="E65" s="64"/>
      <c r="F65" s="16"/>
      <c r="G65" s="65"/>
      <c r="H65" s="33"/>
      <c r="I65" s="17">
        <f>SUM(I7:I64)</f>
        <v>28063771.08</v>
      </c>
      <c r="J65" s="17">
        <f>SUM(J7:J64)</f>
        <v>0</v>
      </c>
      <c r="K65" s="17">
        <f>SUM(K7:K64)</f>
        <v>0</v>
      </c>
      <c r="L65" s="17">
        <f>SUM(L7:L64)</f>
        <v>0</v>
      </c>
      <c r="M65" s="17">
        <f>SUM(M7:M64)</f>
        <v>0</v>
      </c>
      <c r="N65" s="17">
        <f t="shared" si="1"/>
        <v>0</v>
      </c>
      <c r="O65" s="17" t="str">
        <f t="shared" si="0"/>
        <v/>
      </c>
      <c r="P65" s="15"/>
      <c r="R65" s="5" t="str">
        <v/>
      </c>
    </row>
    <row r="66" spans="1:18">
      <c r="A66" s="68" t="s">
        <v>1719</v>
      </c>
      <c r="B66" s="64"/>
      <c r="C66" s="64"/>
      <c r="D66" s="69"/>
      <c r="E66" s="64"/>
      <c r="F66" s="16"/>
      <c r="G66" s="65"/>
      <c r="H66" s="33"/>
      <c r="I66" s="17"/>
      <c r="J66" s="17">
        <f>L65</f>
        <v>0</v>
      </c>
      <c r="K66" s="17">
        <f>L65</f>
        <v>0</v>
      </c>
      <c r="L66" s="17"/>
      <c r="M66" s="17"/>
      <c r="N66" s="17"/>
      <c r="O66" s="17"/>
      <c r="P66" s="15"/>
      <c r="R66" s="5" t="str">
        <v/>
      </c>
    </row>
    <row r="67" customHeight="1" spans="1:18">
      <c r="A67" s="18" t="s">
        <v>1720</v>
      </c>
      <c r="B67" s="70"/>
      <c r="C67" s="70"/>
      <c r="D67" s="70"/>
      <c r="E67" s="19"/>
      <c r="F67" s="20"/>
      <c r="G67" s="33"/>
      <c r="H67" s="33"/>
      <c r="I67" s="17"/>
      <c r="J67" s="17">
        <f>J65-J66</f>
        <v>0</v>
      </c>
      <c r="K67" s="17">
        <f>K65-K66</f>
        <v>0</v>
      </c>
      <c r="L67" s="17"/>
      <c r="M67" s="17">
        <f>M65-M66</f>
        <v>0</v>
      </c>
      <c r="N67" s="17">
        <f t="shared" ref="N67" si="3">M67-K67+L67</f>
        <v>0</v>
      </c>
      <c r="O67" s="17" t="str">
        <f t="shared" ref="O67" si="4">IF(K67=0,"",N67/K67*100)</f>
        <v/>
      </c>
      <c r="P67" s="21"/>
      <c r="R67" s="5" t="str">
        <v/>
      </c>
    </row>
    <row r="68" customHeight="1" spans="1:18">
      <c r="A68" s="3" t="str">
        <f>基本信息输入表!$K$6&amp;"填表人："&amp;基本信息输入表!$M$77</f>
        <v>被评估单位填表人：</v>
      </c>
      <c r="N68" s="3" t="str">
        <f>"评估人员："&amp;基本信息输入表!$Q$77</f>
        <v>评估人员：</v>
      </c>
      <c r="R68" s="5" t="str">
        <v/>
      </c>
    </row>
    <row r="69" customHeight="1" spans="1:18">
      <c r="A69" s="3" t="str">
        <f>"填表日期："&amp;YEAR(基本信息输入表!$O$77)&amp;"年"&amp;MONTH(基本信息输入表!$O$77)&amp;"月"&amp;DAY(基本信息输入表!$O$77)&amp;"日"</f>
        <v>填表日期：1900年1月0日</v>
      </c>
      <c r="R69" s="5" t="str">
        <v/>
      </c>
    </row>
  </sheetData>
  <mergeCells count="5">
    <mergeCell ref="A2:P2"/>
    <mergeCell ref="A3:P3"/>
    <mergeCell ref="A65:E65"/>
    <mergeCell ref="A66:E66"/>
    <mergeCell ref="A67:E6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2" fitToHeight="0" orientation="landscape"/>
  <headerFooter scaleWithDoc="0">
    <oddFooter>&amp;C&amp;"宋体,常规"&amp;10第&amp;"Arial Narrow,常规"&amp;P&amp;"宋体,常规"页，共&amp;"Arial Narrow,常规"&amp;N&amp;"宋体,常规"页</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开发支出">
    <pageSetUpPr fitToPage="1"/>
  </sheetPr>
  <dimension ref="A1:P29"/>
  <sheetViews>
    <sheetView showGridLines="0" workbookViewId="0">
      <selection activeCell="I31" sqref="I31"/>
    </sheetView>
  </sheetViews>
  <sheetFormatPr defaultColWidth="9" defaultRowHeight="15.75" customHeight="1"/>
  <cols>
    <col min="1" max="1" width="5.5" style="3" customWidth="1"/>
    <col min="2" max="2" width="15.5" style="3" customWidth="1"/>
    <col min="3" max="3" width="7.7" style="3" customWidth="1"/>
    <col min="4" max="4" width="11.2" style="3" customWidth="1"/>
    <col min="5" max="5" width="16.7" style="3" customWidth="1"/>
    <col min="6" max="6" width="9.5" style="3" customWidth="1"/>
    <col min="7" max="8" width="11.2" style="3" customWidth="1"/>
    <col min="9" max="9" width="11.2" style="3" customWidth="1" outlineLevel="1"/>
    <col min="10" max="11" width="15.7" style="3" customWidth="1"/>
    <col min="12" max="12" width="9.5" style="3" customWidth="1"/>
    <col min="13" max="13" width="9.7" style="3" customWidth="1"/>
    <col min="14" max="14" width="15.5" style="3" customWidth="1"/>
    <col min="15" max="16" width="9" style="5"/>
    <col min="17" max="16384" width="9" style="3"/>
  </cols>
  <sheetData>
    <row r="1" customHeight="1" spans="1:16">
      <c r="A1" s="6" t="s">
        <v>333</v>
      </c>
      <c r="O1" s="5" t="str">
        <f t="array" ref="O1:P1">"请勿删除此列"</f>
        <v>请勿删除此列</v>
      </c>
      <c r="P1" s="5" t="str">
        <v>请勿删除此列</v>
      </c>
    </row>
    <row r="2" s="1" customFormat="1" ht="30" customHeight="1" spans="1:16">
      <c r="A2" s="7" t="s">
        <v>1721</v>
      </c>
      <c r="B2" s="7"/>
      <c r="C2" s="7"/>
      <c r="D2" s="7"/>
      <c r="E2" s="7"/>
      <c r="F2" s="7"/>
      <c r="G2" s="7"/>
      <c r="H2" s="7"/>
      <c r="I2" s="7"/>
      <c r="J2" s="7"/>
      <c r="K2" s="7"/>
      <c r="L2" s="7"/>
      <c r="M2" s="7"/>
      <c r="N2" s="7"/>
      <c r="O2" s="23"/>
      <c r="P2" s="23"/>
    </row>
    <row r="3" customHeight="1" spans="1:14">
      <c r="A3" s="2" t="str">
        <f>"评估基准日："&amp;TEXT(基本信息输入表!M7,"yyyy年mm月dd日")</f>
        <v>评估基准日：2026年01月15日</v>
      </c>
      <c r="B3" s="2"/>
      <c r="C3" s="2"/>
      <c r="D3" s="2"/>
      <c r="E3" s="2"/>
      <c r="F3" s="2"/>
      <c r="G3" s="2"/>
      <c r="H3" s="2"/>
      <c r="I3" s="2"/>
      <c r="J3" s="2"/>
      <c r="K3" s="2"/>
      <c r="L3" s="2"/>
      <c r="M3" s="2"/>
      <c r="N3" s="2"/>
    </row>
    <row r="4" ht="14.25" customHeight="1" spans="1:16">
      <c r="A4" s="2"/>
      <c r="B4" s="2"/>
      <c r="C4" s="2"/>
      <c r="D4" s="2"/>
      <c r="E4" s="2"/>
      <c r="F4" s="2"/>
      <c r="G4" s="2"/>
      <c r="H4" s="2"/>
      <c r="I4" s="2"/>
      <c r="J4" s="2"/>
      <c r="K4" s="2"/>
      <c r="L4" s="2"/>
      <c r="M4" s="2"/>
      <c r="N4" s="8" t="s">
        <v>1722</v>
      </c>
      <c r="P4" s="5" t="str">
        <f t="array" ref="P4:P7">""</f>
        <v/>
      </c>
    </row>
    <row r="5" customHeight="1" spans="1:16">
      <c r="A5" s="3" t="str">
        <f>基本信息输入表!K6&amp;"："&amp;基本信息输入表!M6</f>
        <v>被评估单位：中国石油集团工程技术研究院有限公司</v>
      </c>
      <c r="N5" s="8" t="str">
        <f>"金额单位："&amp;基本信息输入表!M10&amp;"元"</f>
        <v>金额单位：人民币元</v>
      </c>
      <c r="P5" s="5" t="str">
        <v/>
      </c>
    </row>
    <row r="6" s="53" customFormat="1" ht="24" spans="1:16">
      <c r="A6" s="54" t="s">
        <v>137</v>
      </c>
      <c r="B6" s="54" t="s">
        <v>139</v>
      </c>
      <c r="C6" s="54" t="s">
        <v>1723</v>
      </c>
      <c r="D6" s="54" t="s">
        <v>1724</v>
      </c>
      <c r="E6" s="13" t="s">
        <v>1725</v>
      </c>
      <c r="F6" s="12" t="s">
        <v>1726</v>
      </c>
      <c r="G6" s="12" t="s">
        <v>1727</v>
      </c>
      <c r="H6" s="12" t="s">
        <v>1728</v>
      </c>
      <c r="I6" s="12" t="s">
        <v>656</v>
      </c>
      <c r="J6" s="13" t="s">
        <v>158</v>
      </c>
      <c r="K6" s="54" t="s">
        <v>159</v>
      </c>
      <c r="L6" s="54" t="s">
        <v>70</v>
      </c>
      <c r="M6" s="54" t="s">
        <v>172</v>
      </c>
      <c r="N6" s="54" t="s">
        <v>142</v>
      </c>
      <c r="O6" s="24" t="s">
        <v>738</v>
      </c>
      <c r="P6" s="55" t="str">
        <v/>
      </c>
    </row>
    <row r="7" spans="1:16">
      <c r="A7" s="14" t="str">
        <f>IF(B7="","",ROW()-6)</f>
        <v/>
      </c>
      <c r="B7" s="15"/>
      <c r="C7" s="16"/>
      <c r="D7" s="16"/>
      <c r="E7" s="15"/>
      <c r="F7" s="15"/>
      <c r="G7" s="15"/>
      <c r="H7" s="17"/>
      <c r="I7" s="17"/>
      <c r="J7" s="17"/>
      <c r="K7" s="17"/>
      <c r="L7" s="17">
        <f>K7-J7</f>
        <v>0</v>
      </c>
      <c r="M7" s="17" t="str">
        <f>IF(J7=0,"",L7/J7*100)</f>
        <v/>
      </c>
      <c r="N7" s="15"/>
      <c r="O7" s="24" t="s">
        <v>739</v>
      </c>
      <c r="P7" s="5" t="str">
        <v/>
      </c>
    </row>
    <row r="8" spans="1:15">
      <c r="A8" s="14" t="str">
        <f t="shared" ref="A8:A26" si="0">IF(B8="","",ROW()-6)</f>
        <v/>
      </c>
      <c r="B8" s="15"/>
      <c r="C8" s="16"/>
      <c r="D8" s="16"/>
      <c r="E8" s="15"/>
      <c r="F8" s="15"/>
      <c r="G8" s="15"/>
      <c r="H8" s="17"/>
      <c r="I8" s="17"/>
      <c r="J8" s="17"/>
      <c r="K8" s="17"/>
      <c r="L8" s="17">
        <f t="shared" ref="L8:L27" si="1">K8-J8</f>
        <v>0</v>
      </c>
      <c r="M8" s="17" t="str">
        <f t="shared" ref="M8:M27" si="2">IF(J8=0,"",L8/J8*100)</f>
        <v/>
      </c>
      <c r="N8" s="15"/>
      <c r="O8" s="24" t="s">
        <v>740</v>
      </c>
    </row>
    <row r="9" spans="1:15">
      <c r="A9" s="14" t="str">
        <f t="shared" si="0"/>
        <v/>
      </c>
      <c r="B9" s="15"/>
      <c r="C9" s="16"/>
      <c r="D9" s="16"/>
      <c r="E9" s="15"/>
      <c r="F9" s="15"/>
      <c r="G9" s="15"/>
      <c r="H9" s="17"/>
      <c r="I9" s="17"/>
      <c r="J9" s="17"/>
      <c r="K9" s="17"/>
      <c r="L9" s="17">
        <f t="shared" si="1"/>
        <v>0</v>
      </c>
      <c r="M9" s="17" t="str">
        <f t="shared" si="2"/>
        <v/>
      </c>
      <c r="N9" s="15"/>
      <c r="O9" s="24" t="s">
        <v>741</v>
      </c>
    </row>
    <row r="10" spans="1:15">
      <c r="A10" s="14" t="str">
        <f t="shared" si="0"/>
        <v/>
      </c>
      <c r="B10" s="15"/>
      <c r="C10" s="16"/>
      <c r="D10" s="16"/>
      <c r="E10" s="15"/>
      <c r="F10" s="15"/>
      <c r="G10" s="15"/>
      <c r="H10" s="17"/>
      <c r="I10" s="17"/>
      <c r="J10" s="17"/>
      <c r="K10" s="17"/>
      <c r="L10" s="17">
        <f t="shared" si="1"/>
        <v>0</v>
      </c>
      <c r="M10" s="17" t="str">
        <f t="shared" si="2"/>
        <v/>
      </c>
      <c r="N10" s="15"/>
      <c r="O10" s="24" t="s">
        <v>742</v>
      </c>
    </row>
    <row r="11" spans="1:15">
      <c r="A11" s="14" t="str">
        <f t="shared" si="0"/>
        <v/>
      </c>
      <c r="B11" s="15"/>
      <c r="C11" s="16"/>
      <c r="D11" s="16"/>
      <c r="E11" s="15"/>
      <c r="F11" s="15"/>
      <c r="G11" s="15"/>
      <c r="H11" s="17"/>
      <c r="I11" s="17"/>
      <c r="J11" s="17"/>
      <c r="K11" s="17"/>
      <c r="L11" s="17">
        <f t="shared" si="1"/>
        <v>0</v>
      </c>
      <c r="M11" s="17" t="str">
        <f t="shared" si="2"/>
        <v/>
      </c>
      <c r="N11" s="15"/>
      <c r="O11" s="24" t="s">
        <v>743</v>
      </c>
    </row>
    <row r="12" spans="1:15">
      <c r="A12" s="14" t="str">
        <f t="shared" si="0"/>
        <v/>
      </c>
      <c r="B12" s="15"/>
      <c r="C12" s="16"/>
      <c r="D12" s="16"/>
      <c r="E12" s="15"/>
      <c r="F12" s="15"/>
      <c r="G12" s="15"/>
      <c r="H12" s="17"/>
      <c r="I12" s="17"/>
      <c r="J12" s="17"/>
      <c r="K12" s="17"/>
      <c r="L12" s="17">
        <f t="shared" si="1"/>
        <v>0</v>
      </c>
      <c r="M12" s="17" t="str">
        <f t="shared" si="2"/>
        <v/>
      </c>
      <c r="N12" s="15"/>
      <c r="O12" s="24" t="s">
        <v>744</v>
      </c>
    </row>
    <row r="13" spans="1:15">
      <c r="A13" s="14" t="str">
        <f t="shared" si="0"/>
        <v/>
      </c>
      <c r="B13" s="15"/>
      <c r="C13" s="16"/>
      <c r="D13" s="16"/>
      <c r="E13" s="15"/>
      <c r="F13" s="15"/>
      <c r="G13" s="15"/>
      <c r="H13" s="17"/>
      <c r="I13" s="17"/>
      <c r="J13" s="17"/>
      <c r="K13" s="17"/>
      <c r="L13" s="17">
        <f t="shared" si="1"/>
        <v>0</v>
      </c>
      <c r="M13" s="17" t="str">
        <f t="shared" si="2"/>
        <v/>
      </c>
      <c r="N13" s="15"/>
      <c r="O13" s="24" t="s">
        <v>745</v>
      </c>
    </row>
    <row r="14" spans="1:15">
      <c r="A14" s="14" t="str">
        <f t="shared" si="0"/>
        <v/>
      </c>
      <c r="B14" s="15"/>
      <c r="C14" s="16"/>
      <c r="D14" s="16"/>
      <c r="E14" s="15"/>
      <c r="F14" s="15"/>
      <c r="G14" s="15"/>
      <c r="H14" s="17"/>
      <c r="I14" s="17"/>
      <c r="J14" s="17"/>
      <c r="K14" s="17"/>
      <c r="L14" s="17">
        <f t="shared" si="1"/>
        <v>0</v>
      </c>
      <c r="M14" s="17" t="str">
        <f t="shared" si="2"/>
        <v/>
      </c>
      <c r="N14" s="15"/>
      <c r="O14" s="24" t="s">
        <v>746</v>
      </c>
    </row>
    <row r="15" spans="1:15">
      <c r="A15" s="14" t="str">
        <f t="shared" si="0"/>
        <v/>
      </c>
      <c r="B15" s="15"/>
      <c r="C15" s="16"/>
      <c r="D15" s="16"/>
      <c r="E15" s="15"/>
      <c r="F15" s="15"/>
      <c r="G15" s="15"/>
      <c r="H15" s="17"/>
      <c r="I15" s="17"/>
      <c r="J15" s="17"/>
      <c r="K15" s="17"/>
      <c r="L15" s="17">
        <f t="shared" si="1"/>
        <v>0</v>
      </c>
      <c r="M15" s="17" t="str">
        <f t="shared" si="2"/>
        <v/>
      </c>
      <c r="N15" s="15"/>
      <c r="O15" s="24" t="s">
        <v>747</v>
      </c>
    </row>
    <row r="16" spans="1:15">
      <c r="A16" s="14" t="str">
        <f t="shared" si="0"/>
        <v/>
      </c>
      <c r="B16" s="15"/>
      <c r="C16" s="16"/>
      <c r="D16" s="16"/>
      <c r="E16" s="15"/>
      <c r="F16" s="15"/>
      <c r="G16" s="15"/>
      <c r="H16" s="17"/>
      <c r="I16" s="17"/>
      <c r="J16" s="17"/>
      <c r="K16" s="17"/>
      <c r="L16" s="17">
        <f t="shared" si="1"/>
        <v>0</v>
      </c>
      <c r="M16" s="17" t="str">
        <f t="shared" si="2"/>
        <v/>
      </c>
      <c r="N16" s="15"/>
      <c r="O16" s="24" t="s">
        <v>748</v>
      </c>
    </row>
    <row r="17" spans="1:15">
      <c r="A17" s="14" t="str">
        <f t="shared" si="0"/>
        <v/>
      </c>
      <c r="B17" s="15"/>
      <c r="C17" s="16"/>
      <c r="D17" s="16"/>
      <c r="E17" s="15"/>
      <c r="F17" s="15"/>
      <c r="G17" s="15"/>
      <c r="H17" s="17"/>
      <c r="I17" s="17"/>
      <c r="J17" s="17"/>
      <c r="K17" s="17"/>
      <c r="L17" s="17">
        <f t="shared" si="1"/>
        <v>0</v>
      </c>
      <c r="M17" s="17" t="str">
        <f t="shared" si="2"/>
        <v/>
      </c>
      <c r="N17" s="15"/>
      <c r="O17" s="24" t="s">
        <v>749</v>
      </c>
    </row>
    <row r="18" spans="1:15">
      <c r="A18" s="14" t="str">
        <f t="shared" si="0"/>
        <v/>
      </c>
      <c r="B18" s="15"/>
      <c r="C18" s="16"/>
      <c r="D18" s="16"/>
      <c r="E18" s="15"/>
      <c r="F18" s="15"/>
      <c r="G18" s="15"/>
      <c r="H18" s="17"/>
      <c r="I18" s="17"/>
      <c r="J18" s="17"/>
      <c r="K18" s="17"/>
      <c r="L18" s="17">
        <f t="shared" si="1"/>
        <v>0</v>
      </c>
      <c r="M18" s="17" t="str">
        <f t="shared" si="2"/>
        <v/>
      </c>
      <c r="N18" s="15"/>
      <c r="O18" s="24" t="s">
        <v>750</v>
      </c>
    </row>
    <row r="19" spans="1:15">
      <c r="A19" s="14" t="str">
        <f t="shared" si="0"/>
        <v/>
      </c>
      <c r="B19" s="15"/>
      <c r="C19" s="16"/>
      <c r="D19" s="16"/>
      <c r="E19" s="15"/>
      <c r="F19" s="15"/>
      <c r="G19" s="15"/>
      <c r="H19" s="17"/>
      <c r="I19" s="17"/>
      <c r="J19" s="17"/>
      <c r="K19" s="17"/>
      <c r="L19" s="17">
        <f t="shared" si="1"/>
        <v>0</v>
      </c>
      <c r="M19" s="17" t="str">
        <f t="shared" si="2"/>
        <v/>
      </c>
      <c r="N19" s="15"/>
      <c r="O19" s="24" t="s">
        <v>751</v>
      </c>
    </row>
    <row r="20" spans="1:15">
      <c r="A20" s="14" t="str">
        <f t="shared" si="0"/>
        <v/>
      </c>
      <c r="B20" s="15"/>
      <c r="C20" s="16"/>
      <c r="D20" s="16"/>
      <c r="E20" s="15"/>
      <c r="F20" s="15"/>
      <c r="G20" s="15"/>
      <c r="H20" s="17"/>
      <c r="I20" s="17"/>
      <c r="J20" s="17"/>
      <c r="K20" s="17"/>
      <c r="L20" s="17">
        <f t="shared" si="1"/>
        <v>0</v>
      </c>
      <c r="M20" s="17" t="str">
        <f t="shared" si="2"/>
        <v/>
      </c>
      <c r="N20" s="15"/>
      <c r="O20" s="24" t="s">
        <v>752</v>
      </c>
    </row>
    <row r="21" spans="1:15">
      <c r="A21" s="14" t="str">
        <f t="shared" si="0"/>
        <v/>
      </c>
      <c r="B21" s="15"/>
      <c r="C21" s="16"/>
      <c r="D21" s="16"/>
      <c r="E21" s="15"/>
      <c r="F21" s="15"/>
      <c r="G21" s="15"/>
      <c r="H21" s="17"/>
      <c r="I21" s="17"/>
      <c r="J21" s="17"/>
      <c r="K21" s="17"/>
      <c r="L21" s="17">
        <f t="shared" si="1"/>
        <v>0</v>
      </c>
      <c r="M21" s="17" t="str">
        <f t="shared" si="2"/>
        <v/>
      </c>
      <c r="N21" s="15"/>
      <c r="O21" s="24" t="s">
        <v>753</v>
      </c>
    </row>
    <row r="22" spans="1:15">
      <c r="A22" s="14" t="str">
        <f t="shared" si="0"/>
        <v/>
      </c>
      <c r="B22" s="15"/>
      <c r="C22" s="16"/>
      <c r="D22" s="16"/>
      <c r="E22" s="15"/>
      <c r="F22" s="15"/>
      <c r="G22" s="15"/>
      <c r="H22" s="17"/>
      <c r="I22" s="17"/>
      <c r="J22" s="17"/>
      <c r="K22" s="17"/>
      <c r="L22" s="17">
        <f t="shared" si="1"/>
        <v>0</v>
      </c>
      <c r="M22" s="17" t="str">
        <f t="shared" si="2"/>
        <v/>
      </c>
      <c r="N22" s="15"/>
      <c r="O22" s="24" t="s">
        <v>754</v>
      </c>
    </row>
    <row r="23" spans="1:15">
      <c r="A23" s="14" t="str">
        <f t="shared" si="0"/>
        <v/>
      </c>
      <c r="B23" s="15"/>
      <c r="C23" s="16"/>
      <c r="D23" s="16"/>
      <c r="E23" s="15"/>
      <c r="F23" s="15"/>
      <c r="G23" s="15"/>
      <c r="H23" s="17"/>
      <c r="I23" s="17"/>
      <c r="J23" s="17"/>
      <c r="K23" s="17"/>
      <c r="L23" s="17">
        <f t="shared" si="1"/>
        <v>0</v>
      </c>
      <c r="M23" s="17" t="str">
        <f t="shared" si="2"/>
        <v/>
      </c>
      <c r="N23" s="15"/>
      <c r="O23" s="24" t="s">
        <v>755</v>
      </c>
    </row>
    <row r="24" spans="1:15">
      <c r="A24" s="14" t="str">
        <f t="shared" si="0"/>
        <v/>
      </c>
      <c r="B24" s="15"/>
      <c r="C24" s="16"/>
      <c r="D24" s="16"/>
      <c r="E24" s="15"/>
      <c r="F24" s="15"/>
      <c r="G24" s="15"/>
      <c r="H24" s="17"/>
      <c r="I24" s="17"/>
      <c r="J24" s="17"/>
      <c r="K24" s="17"/>
      <c r="L24" s="17">
        <f t="shared" si="1"/>
        <v>0</v>
      </c>
      <c r="M24" s="17" t="str">
        <f t="shared" si="2"/>
        <v/>
      </c>
      <c r="N24" s="15"/>
      <c r="O24" s="24" t="s">
        <v>756</v>
      </c>
    </row>
    <row r="25" spans="1:15">
      <c r="A25" s="14" t="str">
        <f t="shared" si="0"/>
        <v/>
      </c>
      <c r="B25" s="15"/>
      <c r="C25" s="16"/>
      <c r="D25" s="16"/>
      <c r="E25" s="15"/>
      <c r="F25" s="15"/>
      <c r="G25" s="15"/>
      <c r="H25" s="17"/>
      <c r="I25" s="17"/>
      <c r="J25" s="17"/>
      <c r="K25" s="17"/>
      <c r="L25" s="17">
        <f t="shared" si="1"/>
        <v>0</v>
      </c>
      <c r="M25" s="17" t="str">
        <f t="shared" si="2"/>
        <v/>
      </c>
      <c r="N25" s="15"/>
      <c r="O25" s="24" t="s">
        <v>757</v>
      </c>
    </row>
    <row r="26" spans="1:16">
      <c r="A26" s="14" t="str">
        <f t="shared" si="0"/>
        <v/>
      </c>
      <c r="B26" s="15"/>
      <c r="C26" s="16"/>
      <c r="D26" s="16"/>
      <c r="E26" s="15"/>
      <c r="F26" s="15"/>
      <c r="G26" s="15"/>
      <c r="H26" s="17"/>
      <c r="I26" s="17"/>
      <c r="J26" s="17"/>
      <c r="K26" s="17"/>
      <c r="L26" s="17">
        <f t="shared" si="1"/>
        <v>0</v>
      </c>
      <c r="M26" s="17" t="str">
        <f t="shared" si="2"/>
        <v/>
      </c>
      <c r="N26" s="15"/>
      <c r="O26" s="24" t="s">
        <v>758</v>
      </c>
      <c r="P26" s="5" t="str">
        <f t="array" ref="P26:P29">""</f>
        <v/>
      </c>
    </row>
    <row r="27" customHeight="1" spans="1:16">
      <c r="A27" s="18" t="s">
        <v>215</v>
      </c>
      <c r="B27" s="19"/>
      <c r="C27" s="20"/>
      <c r="D27" s="20"/>
      <c r="E27" s="20"/>
      <c r="F27" s="20"/>
      <c r="G27" s="20"/>
      <c r="H27" s="17"/>
      <c r="I27" s="17">
        <f>SUM(I7:I26)</f>
        <v>0</v>
      </c>
      <c r="J27" s="17">
        <f>SUM(J7:J26)</f>
        <v>0</v>
      </c>
      <c r="K27" s="17">
        <f>SUM(K7:K26)</f>
        <v>0</v>
      </c>
      <c r="L27" s="17">
        <f t="shared" si="1"/>
        <v>0</v>
      </c>
      <c r="M27" s="17" t="str">
        <f t="shared" si="2"/>
        <v/>
      </c>
      <c r="N27" s="21"/>
      <c r="P27" s="5" t="str">
        <v/>
      </c>
    </row>
    <row r="28" customHeight="1" spans="1:16">
      <c r="A28" s="3" t="str">
        <f>基本信息输入表!$K$6&amp;"填表人："&amp;基本信息输入表!$M$78</f>
        <v>被评估单位填表人：</v>
      </c>
      <c r="L28" s="3" t="str">
        <f>"评估人员："&amp;基本信息输入表!$Q$78</f>
        <v>评估人员：</v>
      </c>
      <c r="P28" s="5" t="str">
        <v/>
      </c>
    </row>
    <row r="29" customHeight="1" spans="1:16">
      <c r="A29" s="3" t="str">
        <f>"填表日期："&amp;YEAR(基本信息输入表!$O$78)&amp;"年"&amp;MONTH(基本信息输入表!$O$78)&amp;"月"&amp;DAY(基本信息输入表!$O$78)&amp;"日"</f>
        <v>填表日期：1900年1月0日</v>
      </c>
      <c r="P29" s="5" t="str">
        <v/>
      </c>
    </row>
  </sheetData>
  <mergeCells count="3">
    <mergeCell ref="A2:N2"/>
    <mergeCell ref="A3:N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0" fitToHeight="0" orientation="landscape"/>
  <headerFooter scaleWithDoc="0">
    <oddFooter>&amp;C&amp;"宋体,常规"&amp;10第&amp;"Arial Narrow,常规"&amp;P&amp;"宋体,常规"页，共&amp;"Arial Narrow,常规"&amp;N&amp;"宋体,常规"页</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商誉">
    <pageSetUpPr fitToPage="1"/>
  </sheetPr>
  <dimension ref="A1:K31"/>
  <sheetViews>
    <sheetView showGridLines="0" workbookViewId="0">
      <selection activeCell="I31" sqref="I31"/>
    </sheetView>
  </sheetViews>
  <sheetFormatPr defaultColWidth="9" defaultRowHeight="15.75" customHeight="1"/>
  <cols>
    <col min="1" max="1" width="6.7" style="3" customWidth="1"/>
    <col min="2" max="2" width="23.2" style="3" customWidth="1"/>
    <col min="3" max="3" width="9.7" style="3" customWidth="1"/>
    <col min="4" max="4" width="11.7" style="3" customWidth="1"/>
    <col min="5" max="5" width="10.7" style="3" customWidth="1"/>
    <col min="6" max="6" width="11.5" style="3" customWidth="1"/>
    <col min="7" max="8" width="9.7" style="3" customWidth="1"/>
    <col min="9" max="9" width="18.2" style="3" customWidth="1"/>
    <col min="10" max="11" width="9" style="5"/>
    <col min="12" max="16384" width="9" style="3"/>
  </cols>
  <sheetData>
    <row r="1" customHeight="1" spans="1:11">
      <c r="A1" s="6" t="s">
        <v>333</v>
      </c>
      <c r="J1" s="5" t="str">
        <f t="array" ref="J1:K1">"请勿删除此列"</f>
        <v>请勿删除此列</v>
      </c>
      <c r="K1" s="5" t="str">
        <v>请勿删除此列</v>
      </c>
    </row>
    <row r="2" s="1" customFormat="1" ht="30" customHeight="1" spans="1:11">
      <c r="A2" s="7" t="s">
        <v>1729</v>
      </c>
      <c r="B2" s="7"/>
      <c r="C2" s="7"/>
      <c r="D2" s="7"/>
      <c r="E2" s="7"/>
      <c r="F2" s="7"/>
      <c r="G2" s="7"/>
      <c r="H2" s="7"/>
      <c r="I2" s="7"/>
      <c r="J2" s="23"/>
      <c r="K2" s="23"/>
    </row>
    <row r="3" customHeight="1" spans="1:9">
      <c r="A3" s="2" t="str">
        <f>"评估基准日："&amp;TEXT(基本信息输入表!M7,"yyyy年mm月dd日")</f>
        <v>评估基准日：2026年01月15日</v>
      </c>
      <c r="B3" s="2"/>
      <c r="C3" s="2"/>
      <c r="D3" s="2"/>
      <c r="E3" s="2"/>
      <c r="F3" s="2"/>
      <c r="G3" s="2"/>
      <c r="H3" s="2"/>
      <c r="I3" s="2"/>
    </row>
    <row r="4" ht="14.25" customHeight="1" spans="1:11">
      <c r="A4" s="2"/>
      <c r="B4" s="2"/>
      <c r="C4" s="2"/>
      <c r="D4" s="2"/>
      <c r="E4" s="2"/>
      <c r="F4" s="2"/>
      <c r="G4" s="2"/>
      <c r="H4" s="2"/>
      <c r="I4" s="8" t="s">
        <v>1730</v>
      </c>
      <c r="K4" s="5" t="str">
        <f t="array" ref="K4:K7">""</f>
        <v/>
      </c>
    </row>
    <row r="5" customHeight="1" spans="1:11">
      <c r="A5" s="3" t="str">
        <f>基本信息输入表!K6&amp;"："&amp;基本信息输入表!M6</f>
        <v>被评估单位：中国石油集团工程技术研究院有限公司</v>
      </c>
      <c r="I5" s="8" t="str">
        <f>"金额单位："&amp;基本信息输入表!M10&amp;"元"</f>
        <v>金额单位：人民币元</v>
      </c>
      <c r="K5" s="5" t="str">
        <v/>
      </c>
    </row>
    <row r="6" s="53" customFormat="1" ht="12" spans="1:11">
      <c r="A6" s="54" t="s">
        <v>137</v>
      </c>
      <c r="B6" s="54" t="s">
        <v>139</v>
      </c>
      <c r="C6" s="11" t="s">
        <v>140</v>
      </c>
      <c r="D6" s="12" t="s">
        <v>656</v>
      </c>
      <c r="E6" s="13" t="s">
        <v>158</v>
      </c>
      <c r="F6" s="54" t="s">
        <v>159</v>
      </c>
      <c r="G6" s="54" t="s">
        <v>70</v>
      </c>
      <c r="H6" s="54" t="s">
        <v>172</v>
      </c>
      <c r="I6" s="54" t="s">
        <v>142</v>
      </c>
      <c r="J6" s="24" t="s">
        <v>738</v>
      </c>
      <c r="K6" s="55" t="str">
        <v/>
      </c>
    </row>
    <row r="7" spans="1:11">
      <c r="A7" s="14" t="str">
        <f>IF(B7="","",ROW()-6)</f>
        <v/>
      </c>
      <c r="B7" s="15"/>
      <c r="C7" s="16"/>
      <c r="D7" s="17"/>
      <c r="E7" s="17"/>
      <c r="F7" s="17"/>
      <c r="G7" s="17">
        <f>F7-E7</f>
        <v>0</v>
      </c>
      <c r="H7" s="17" t="str">
        <f>IF(E7=0,"",G7/E7*100)</f>
        <v/>
      </c>
      <c r="I7" s="15"/>
      <c r="J7" s="24" t="s">
        <v>739</v>
      </c>
      <c r="K7" s="5" t="str">
        <v/>
      </c>
    </row>
    <row r="8" spans="1:10">
      <c r="A8" s="14" t="str">
        <f t="shared" ref="A8:A26" si="0">IF(B8="","",ROW()-6)</f>
        <v/>
      </c>
      <c r="B8" s="15"/>
      <c r="C8" s="16"/>
      <c r="D8" s="17"/>
      <c r="E8" s="17"/>
      <c r="F8" s="17"/>
      <c r="G8" s="17">
        <f t="shared" ref="G8:G29" si="1">F8-E8</f>
        <v>0</v>
      </c>
      <c r="H8" s="17" t="str">
        <f t="shared" ref="H8:H29" si="2">IF(E8=0,"",G8/E8*100)</f>
        <v/>
      </c>
      <c r="I8" s="15"/>
      <c r="J8" s="24" t="s">
        <v>740</v>
      </c>
    </row>
    <row r="9" spans="1:10">
      <c r="A9" s="14" t="str">
        <f t="shared" si="0"/>
        <v/>
      </c>
      <c r="B9" s="15"/>
      <c r="C9" s="16"/>
      <c r="D9" s="17"/>
      <c r="E9" s="17"/>
      <c r="F9" s="17"/>
      <c r="G9" s="17">
        <f t="shared" si="1"/>
        <v>0</v>
      </c>
      <c r="H9" s="17" t="str">
        <f t="shared" si="2"/>
        <v/>
      </c>
      <c r="I9" s="15"/>
      <c r="J9" s="24" t="s">
        <v>741</v>
      </c>
    </row>
    <row r="10" spans="1:10">
      <c r="A10" s="14" t="str">
        <f t="shared" si="0"/>
        <v/>
      </c>
      <c r="B10" s="15"/>
      <c r="C10" s="16"/>
      <c r="D10" s="17"/>
      <c r="E10" s="17"/>
      <c r="F10" s="17"/>
      <c r="G10" s="17">
        <f t="shared" si="1"/>
        <v>0</v>
      </c>
      <c r="H10" s="17" t="str">
        <f t="shared" si="2"/>
        <v/>
      </c>
      <c r="I10" s="15"/>
      <c r="J10" s="24" t="s">
        <v>742</v>
      </c>
    </row>
    <row r="11" spans="1:10">
      <c r="A11" s="14" t="str">
        <f t="shared" si="0"/>
        <v/>
      </c>
      <c r="B11" s="15"/>
      <c r="C11" s="16"/>
      <c r="D11" s="17"/>
      <c r="E11" s="17"/>
      <c r="F11" s="17"/>
      <c r="G11" s="17">
        <f t="shared" si="1"/>
        <v>0</v>
      </c>
      <c r="H11" s="17" t="str">
        <f t="shared" si="2"/>
        <v/>
      </c>
      <c r="I11" s="15"/>
      <c r="J11" s="24" t="s">
        <v>743</v>
      </c>
    </row>
    <row r="12" spans="1:10">
      <c r="A12" s="14" t="str">
        <f t="shared" si="0"/>
        <v/>
      </c>
      <c r="B12" s="15"/>
      <c r="C12" s="16"/>
      <c r="D12" s="17"/>
      <c r="E12" s="17"/>
      <c r="F12" s="17"/>
      <c r="G12" s="17">
        <f t="shared" si="1"/>
        <v>0</v>
      </c>
      <c r="H12" s="17" t="str">
        <f t="shared" si="2"/>
        <v/>
      </c>
      <c r="I12" s="15"/>
      <c r="J12" s="24" t="s">
        <v>744</v>
      </c>
    </row>
    <row r="13" spans="1:10">
      <c r="A13" s="14" t="str">
        <f t="shared" si="0"/>
        <v/>
      </c>
      <c r="B13" s="15"/>
      <c r="C13" s="16"/>
      <c r="D13" s="17"/>
      <c r="E13" s="17"/>
      <c r="F13" s="17"/>
      <c r="G13" s="17">
        <f t="shared" si="1"/>
        <v>0</v>
      </c>
      <c r="H13" s="17" t="str">
        <f t="shared" si="2"/>
        <v/>
      </c>
      <c r="I13" s="15"/>
      <c r="J13" s="24" t="s">
        <v>745</v>
      </c>
    </row>
    <row r="14" spans="1:10">
      <c r="A14" s="14" t="str">
        <f t="shared" si="0"/>
        <v/>
      </c>
      <c r="B14" s="15"/>
      <c r="C14" s="16"/>
      <c r="D14" s="17"/>
      <c r="E14" s="17"/>
      <c r="F14" s="17"/>
      <c r="G14" s="17">
        <f t="shared" si="1"/>
        <v>0</v>
      </c>
      <c r="H14" s="17" t="str">
        <f t="shared" si="2"/>
        <v/>
      </c>
      <c r="I14" s="15"/>
      <c r="J14" s="24" t="s">
        <v>746</v>
      </c>
    </row>
    <row r="15" spans="1:10">
      <c r="A15" s="14" t="str">
        <f t="shared" si="0"/>
        <v/>
      </c>
      <c r="B15" s="15"/>
      <c r="C15" s="16"/>
      <c r="D15" s="17"/>
      <c r="E15" s="17"/>
      <c r="F15" s="17"/>
      <c r="G15" s="17">
        <f t="shared" si="1"/>
        <v>0</v>
      </c>
      <c r="H15" s="17" t="str">
        <f t="shared" si="2"/>
        <v/>
      </c>
      <c r="I15" s="15"/>
      <c r="J15" s="24" t="s">
        <v>747</v>
      </c>
    </row>
    <row r="16" spans="1:10">
      <c r="A16" s="14" t="str">
        <f t="shared" si="0"/>
        <v/>
      </c>
      <c r="B16" s="15"/>
      <c r="C16" s="16"/>
      <c r="D16" s="17"/>
      <c r="E16" s="17"/>
      <c r="F16" s="17"/>
      <c r="G16" s="17">
        <f t="shared" si="1"/>
        <v>0</v>
      </c>
      <c r="H16" s="17" t="str">
        <f t="shared" si="2"/>
        <v/>
      </c>
      <c r="I16" s="15"/>
      <c r="J16" s="24" t="s">
        <v>748</v>
      </c>
    </row>
    <row r="17" spans="1:10">
      <c r="A17" s="14" t="str">
        <f t="shared" si="0"/>
        <v/>
      </c>
      <c r="B17" s="15"/>
      <c r="C17" s="16"/>
      <c r="D17" s="17"/>
      <c r="E17" s="17"/>
      <c r="F17" s="17"/>
      <c r="G17" s="17">
        <f t="shared" si="1"/>
        <v>0</v>
      </c>
      <c r="H17" s="17" t="str">
        <f t="shared" si="2"/>
        <v/>
      </c>
      <c r="I17" s="15"/>
      <c r="J17" s="24" t="s">
        <v>749</v>
      </c>
    </row>
    <row r="18" spans="1:10">
      <c r="A18" s="14" t="str">
        <f t="shared" si="0"/>
        <v/>
      </c>
      <c r="B18" s="15"/>
      <c r="C18" s="16"/>
      <c r="D18" s="17"/>
      <c r="E18" s="17"/>
      <c r="F18" s="17"/>
      <c r="G18" s="17">
        <f t="shared" si="1"/>
        <v>0</v>
      </c>
      <c r="H18" s="17" t="str">
        <f t="shared" si="2"/>
        <v/>
      </c>
      <c r="I18" s="15"/>
      <c r="J18" s="24" t="s">
        <v>750</v>
      </c>
    </row>
    <row r="19" spans="1:10">
      <c r="A19" s="14" t="str">
        <f t="shared" si="0"/>
        <v/>
      </c>
      <c r="B19" s="15"/>
      <c r="C19" s="16"/>
      <c r="D19" s="17"/>
      <c r="E19" s="17"/>
      <c r="F19" s="17"/>
      <c r="G19" s="17">
        <f t="shared" si="1"/>
        <v>0</v>
      </c>
      <c r="H19" s="17" t="str">
        <f t="shared" si="2"/>
        <v/>
      </c>
      <c r="I19" s="15"/>
      <c r="J19" s="24" t="s">
        <v>751</v>
      </c>
    </row>
    <row r="20" spans="1:10">
      <c r="A20" s="14" t="str">
        <f t="shared" si="0"/>
        <v/>
      </c>
      <c r="B20" s="15"/>
      <c r="C20" s="16"/>
      <c r="D20" s="17"/>
      <c r="E20" s="17"/>
      <c r="F20" s="17"/>
      <c r="G20" s="17">
        <f t="shared" si="1"/>
        <v>0</v>
      </c>
      <c r="H20" s="17" t="str">
        <f t="shared" si="2"/>
        <v/>
      </c>
      <c r="I20" s="15"/>
      <c r="J20" s="24" t="s">
        <v>752</v>
      </c>
    </row>
    <row r="21" spans="1:10">
      <c r="A21" s="14" t="str">
        <f t="shared" si="0"/>
        <v/>
      </c>
      <c r="B21" s="15"/>
      <c r="C21" s="16"/>
      <c r="D21" s="17"/>
      <c r="E21" s="17"/>
      <c r="F21" s="17"/>
      <c r="G21" s="17">
        <f t="shared" si="1"/>
        <v>0</v>
      </c>
      <c r="H21" s="17" t="str">
        <f t="shared" si="2"/>
        <v/>
      </c>
      <c r="I21" s="15"/>
      <c r="J21" s="24" t="s">
        <v>753</v>
      </c>
    </row>
    <row r="22" spans="1:10">
      <c r="A22" s="14" t="str">
        <f t="shared" si="0"/>
        <v/>
      </c>
      <c r="B22" s="15"/>
      <c r="C22" s="16"/>
      <c r="D22" s="17"/>
      <c r="E22" s="17"/>
      <c r="F22" s="17"/>
      <c r="G22" s="17">
        <f t="shared" si="1"/>
        <v>0</v>
      </c>
      <c r="H22" s="17" t="str">
        <f t="shared" si="2"/>
        <v/>
      </c>
      <c r="I22" s="15"/>
      <c r="J22" s="24" t="s">
        <v>754</v>
      </c>
    </row>
    <row r="23" spans="1:10">
      <c r="A23" s="14" t="str">
        <f t="shared" si="0"/>
        <v/>
      </c>
      <c r="B23" s="15"/>
      <c r="C23" s="16"/>
      <c r="D23" s="17"/>
      <c r="E23" s="17"/>
      <c r="F23" s="17"/>
      <c r="G23" s="17">
        <f t="shared" si="1"/>
        <v>0</v>
      </c>
      <c r="H23" s="17" t="str">
        <f t="shared" si="2"/>
        <v/>
      </c>
      <c r="I23" s="15"/>
      <c r="J23" s="24" t="s">
        <v>755</v>
      </c>
    </row>
    <row r="24" spans="1:10">
      <c r="A24" s="14" t="str">
        <f t="shared" si="0"/>
        <v/>
      </c>
      <c r="B24" s="15"/>
      <c r="C24" s="16"/>
      <c r="D24" s="17"/>
      <c r="E24" s="17"/>
      <c r="F24" s="17"/>
      <c r="G24" s="17">
        <f t="shared" si="1"/>
        <v>0</v>
      </c>
      <c r="H24" s="17" t="str">
        <f t="shared" si="2"/>
        <v/>
      </c>
      <c r="I24" s="15"/>
      <c r="J24" s="24" t="s">
        <v>756</v>
      </c>
    </row>
    <row r="25" spans="1:10">
      <c r="A25" s="14" t="str">
        <f t="shared" si="0"/>
        <v/>
      </c>
      <c r="B25" s="15"/>
      <c r="C25" s="16"/>
      <c r="D25" s="17"/>
      <c r="E25" s="17"/>
      <c r="F25" s="17"/>
      <c r="G25" s="17">
        <f t="shared" si="1"/>
        <v>0</v>
      </c>
      <c r="H25" s="17" t="str">
        <f t="shared" si="2"/>
        <v/>
      </c>
      <c r="I25" s="15"/>
      <c r="J25" s="24" t="s">
        <v>757</v>
      </c>
    </row>
    <row r="26" spans="1:11">
      <c r="A26" s="14" t="str">
        <f t="shared" si="0"/>
        <v/>
      </c>
      <c r="B26" s="15"/>
      <c r="C26" s="16"/>
      <c r="D26" s="17"/>
      <c r="E26" s="17"/>
      <c r="F26" s="17"/>
      <c r="G26" s="17">
        <f t="shared" si="1"/>
        <v>0</v>
      </c>
      <c r="H26" s="17" t="str">
        <f t="shared" si="2"/>
        <v/>
      </c>
      <c r="I26" s="15"/>
      <c r="J26" s="24" t="s">
        <v>758</v>
      </c>
      <c r="K26" s="5" t="str">
        <f t="array" ref="K26:K31">""</f>
        <v/>
      </c>
    </row>
    <row r="27" spans="1:11">
      <c r="A27" s="56" t="s">
        <v>1731</v>
      </c>
      <c r="B27" s="15"/>
      <c r="C27" s="16"/>
      <c r="D27" s="17">
        <f>SUM(D7:D26)</f>
        <v>0</v>
      </c>
      <c r="E27" s="17">
        <f>SUM(E7:E26)</f>
        <v>0</v>
      </c>
      <c r="F27" s="17">
        <f>SUM(F7:F26)</f>
        <v>0</v>
      </c>
      <c r="G27" s="17">
        <f t="shared" si="1"/>
        <v>0</v>
      </c>
      <c r="H27" s="17" t="str">
        <f t="shared" si="2"/>
        <v/>
      </c>
      <c r="I27" s="15"/>
      <c r="K27" s="5" t="str">
        <v/>
      </c>
    </row>
    <row r="28" spans="1:11">
      <c r="A28" s="56" t="s">
        <v>1732</v>
      </c>
      <c r="B28" s="15"/>
      <c r="C28" s="16"/>
      <c r="D28" s="17"/>
      <c r="E28" s="17"/>
      <c r="F28" s="17"/>
      <c r="G28" s="17">
        <f t="shared" si="1"/>
        <v>0</v>
      </c>
      <c r="H28" s="17" t="str">
        <f t="shared" si="2"/>
        <v/>
      </c>
      <c r="I28" s="15"/>
      <c r="K28" s="5" t="str">
        <v/>
      </c>
    </row>
    <row r="29" customHeight="1" spans="1:11">
      <c r="A29" s="18" t="s">
        <v>1733</v>
      </c>
      <c r="B29" s="19"/>
      <c r="C29" s="20"/>
      <c r="D29" s="17">
        <f>D27-D28</f>
        <v>0</v>
      </c>
      <c r="E29" s="17">
        <f>E27-E28</f>
        <v>0</v>
      </c>
      <c r="F29" s="17">
        <f>F27-F28</f>
        <v>0</v>
      </c>
      <c r="G29" s="17">
        <f t="shared" si="1"/>
        <v>0</v>
      </c>
      <c r="H29" s="17" t="str">
        <f t="shared" si="2"/>
        <v/>
      </c>
      <c r="I29" s="21"/>
      <c r="K29" s="5" t="str">
        <v/>
      </c>
    </row>
    <row r="30" customHeight="1" spans="1:11">
      <c r="A30" s="3" t="str">
        <f>基本信息输入表!$K$6&amp;"填表人："&amp;基本信息输入表!$M$79</f>
        <v>被评估单位填表人：</v>
      </c>
      <c r="G30" s="3" t="str">
        <f>"评估人员："&amp;基本信息输入表!$Q$79</f>
        <v>评估人员：</v>
      </c>
      <c r="K30" s="5" t="str">
        <v/>
      </c>
    </row>
    <row r="31" customHeight="1" spans="1:11">
      <c r="A31" s="3" t="str">
        <f>"填表日期："&amp;YEAR(基本信息输入表!$O$79)&amp;"年"&amp;MONTH(基本信息输入表!$O$79)&amp;"月"&amp;DAY(基本信息输入表!$O$79)&amp;"日"</f>
        <v>填表日期：1900年1月0日</v>
      </c>
      <c r="K31" s="5" t="str">
        <v/>
      </c>
    </row>
  </sheetData>
  <mergeCells count="5">
    <mergeCell ref="A2:I2"/>
    <mergeCell ref="A3:I3"/>
    <mergeCell ref="A27:B27"/>
    <mergeCell ref="A28:B28"/>
    <mergeCell ref="A29:B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长期待摊费用">
    <pageSetUpPr fitToPage="1"/>
  </sheetPr>
  <dimension ref="A1:N29"/>
  <sheetViews>
    <sheetView showGridLines="0" workbookViewId="0">
      <selection activeCell="I31" sqref="I31"/>
    </sheetView>
  </sheetViews>
  <sheetFormatPr defaultColWidth="9" defaultRowHeight="15.75" customHeight="1"/>
  <cols>
    <col min="1" max="1" width="5.2" style="3" customWidth="1"/>
    <col min="2" max="2" width="21" style="3" customWidth="1"/>
    <col min="3" max="3" width="7.7" style="3" customWidth="1"/>
    <col min="4" max="4" width="11.2" style="3" customWidth="1"/>
    <col min="5" max="5" width="13.2" style="3" customWidth="1"/>
    <col min="6" max="6" width="11.2" style="3" customWidth="1"/>
    <col min="7" max="7" width="11.2" style="3" customWidth="1" outlineLevel="1"/>
    <col min="8" max="9" width="15.7" style="3" customWidth="1"/>
    <col min="10" max="10" width="5.7" style="3" customWidth="1"/>
    <col min="11" max="11" width="8.2" style="3" customWidth="1"/>
    <col min="12" max="12" width="10" style="3" customWidth="1"/>
    <col min="13" max="14" width="9" style="5"/>
    <col min="15" max="16384" width="9" style="3"/>
  </cols>
  <sheetData>
    <row r="1" customHeight="1" spans="1:14">
      <c r="A1" s="6" t="s">
        <v>333</v>
      </c>
      <c r="M1" s="5" t="str">
        <f t="array" ref="M1:N1">"请勿删除此列"</f>
        <v>请勿删除此列</v>
      </c>
      <c r="N1" s="5" t="str">
        <v>请勿删除此列</v>
      </c>
    </row>
    <row r="2" s="1" customFormat="1" ht="30" customHeight="1" spans="1:14">
      <c r="A2" s="7" t="s">
        <v>1734</v>
      </c>
      <c r="B2" s="7"/>
      <c r="C2" s="7"/>
      <c r="D2" s="7"/>
      <c r="E2" s="7"/>
      <c r="F2" s="7"/>
      <c r="G2" s="7"/>
      <c r="H2" s="7"/>
      <c r="I2" s="7"/>
      <c r="J2" s="7"/>
      <c r="K2" s="7"/>
      <c r="L2" s="7"/>
      <c r="M2" s="23"/>
      <c r="N2" s="23"/>
    </row>
    <row r="3" customHeight="1" spans="1:12">
      <c r="A3" s="2" t="str">
        <f>"评估基准日："&amp;TEXT(基本信息输入表!M7,"yyyy年mm月dd日")</f>
        <v>评估基准日：2026年01月15日</v>
      </c>
      <c r="B3" s="2"/>
      <c r="C3" s="2"/>
      <c r="D3" s="2"/>
      <c r="E3" s="2"/>
      <c r="F3" s="2"/>
      <c r="G3" s="2"/>
      <c r="H3" s="2"/>
      <c r="I3" s="2"/>
      <c r="J3" s="2"/>
      <c r="K3" s="2"/>
      <c r="L3" s="2"/>
    </row>
    <row r="4" ht="14.25" customHeight="1" spans="1:14">
      <c r="A4" s="2"/>
      <c r="B4" s="2"/>
      <c r="C4" s="2"/>
      <c r="D4" s="2"/>
      <c r="E4" s="2"/>
      <c r="F4" s="2"/>
      <c r="G4" s="2"/>
      <c r="H4" s="2"/>
      <c r="I4" s="2"/>
      <c r="J4" s="2"/>
      <c r="K4" s="2"/>
      <c r="L4" s="8" t="s">
        <v>1735</v>
      </c>
      <c r="N4" s="5" t="str">
        <f t="array" ref="N4:N7">""</f>
        <v/>
      </c>
    </row>
    <row r="5" customHeight="1" spans="1:14">
      <c r="A5" s="3" t="str">
        <f>基本信息输入表!K6&amp;"："&amp;基本信息输入表!M6</f>
        <v>被评估单位：中国石油集团工程技术研究院有限公司</v>
      </c>
      <c r="L5" s="8" t="str">
        <f>"金额单位："&amp;基本信息输入表!M10&amp;"元"</f>
        <v>金额单位：人民币元</v>
      </c>
      <c r="N5" s="5" t="str">
        <v/>
      </c>
    </row>
    <row r="6" s="53" customFormat="1" ht="24" spans="1:14">
      <c r="A6" s="54" t="s">
        <v>137</v>
      </c>
      <c r="B6" s="54" t="s">
        <v>1587</v>
      </c>
      <c r="C6" s="54" t="s">
        <v>1583</v>
      </c>
      <c r="D6" s="54" t="s">
        <v>1588</v>
      </c>
      <c r="E6" s="54" t="s">
        <v>1589</v>
      </c>
      <c r="F6" s="54" t="s">
        <v>1590</v>
      </c>
      <c r="G6" s="13" t="s">
        <v>656</v>
      </c>
      <c r="H6" s="13" t="s">
        <v>158</v>
      </c>
      <c r="I6" s="54" t="s">
        <v>159</v>
      </c>
      <c r="J6" s="54" t="s">
        <v>70</v>
      </c>
      <c r="K6" s="40" t="s">
        <v>172</v>
      </c>
      <c r="L6" s="54" t="s">
        <v>142</v>
      </c>
      <c r="M6" s="24" t="s">
        <v>738</v>
      </c>
      <c r="N6" s="55" t="str">
        <v/>
      </c>
    </row>
    <row r="7" spans="1:14">
      <c r="A7" s="14" t="str">
        <f>IF(B7="","",ROW()-6)</f>
        <v/>
      </c>
      <c r="B7" s="15"/>
      <c r="C7" s="16"/>
      <c r="D7" s="17"/>
      <c r="E7" s="33"/>
      <c r="F7" s="33"/>
      <c r="G7" s="17"/>
      <c r="H7" s="17"/>
      <c r="I7" s="17"/>
      <c r="J7" s="17">
        <f t="shared" ref="J7:J27" si="0">I7-H7</f>
        <v>0</v>
      </c>
      <c r="K7" s="17" t="str">
        <f>IF(H7=0,"",J7/H7*100)</f>
        <v/>
      </c>
      <c r="L7" s="15"/>
      <c r="M7" s="24" t="s">
        <v>739</v>
      </c>
      <c r="N7" s="5" t="str">
        <v/>
      </c>
    </row>
    <row r="8" spans="1:13">
      <c r="A8" s="14" t="str">
        <f t="shared" ref="A8:A26" si="1">IF(B8="","",ROW()-6)</f>
        <v/>
      </c>
      <c r="B8" s="15"/>
      <c r="C8" s="16"/>
      <c r="D8" s="17"/>
      <c r="E8" s="33"/>
      <c r="F8" s="33"/>
      <c r="G8" s="17"/>
      <c r="H8" s="17"/>
      <c r="I8" s="17"/>
      <c r="J8" s="17">
        <f t="shared" si="0"/>
        <v>0</v>
      </c>
      <c r="K8" s="17" t="str">
        <f t="shared" ref="K8:K27" si="2">IF(H8=0,"",J8/H8*100)</f>
        <v/>
      </c>
      <c r="L8" s="15"/>
      <c r="M8" s="24" t="s">
        <v>740</v>
      </c>
    </row>
    <row r="9" spans="1:13">
      <c r="A9" s="14" t="str">
        <f t="shared" si="1"/>
        <v/>
      </c>
      <c r="B9" s="15"/>
      <c r="C9" s="16"/>
      <c r="D9" s="17"/>
      <c r="E9" s="33"/>
      <c r="F9" s="33"/>
      <c r="G9" s="17"/>
      <c r="H9" s="17"/>
      <c r="I9" s="17"/>
      <c r="J9" s="17">
        <f t="shared" si="0"/>
        <v>0</v>
      </c>
      <c r="K9" s="17" t="str">
        <f t="shared" si="2"/>
        <v/>
      </c>
      <c r="L9" s="15"/>
      <c r="M9" s="24" t="s">
        <v>741</v>
      </c>
    </row>
    <row r="10" spans="1:13">
      <c r="A10" s="14" t="str">
        <f t="shared" si="1"/>
        <v/>
      </c>
      <c r="B10" s="15"/>
      <c r="C10" s="16"/>
      <c r="D10" s="17"/>
      <c r="E10" s="33"/>
      <c r="F10" s="33"/>
      <c r="G10" s="17"/>
      <c r="H10" s="17"/>
      <c r="I10" s="17"/>
      <c r="J10" s="17">
        <f t="shared" si="0"/>
        <v>0</v>
      </c>
      <c r="K10" s="17" t="str">
        <f t="shared" si="2"/>
        <v/>
      </c>
      <c r="L10" s="15"/>
      <c r="M10" s="24" t="s">
        <v>742</v>
      </c>
    </row>
    <row r="11" spans="1:13">
      <c r="A11" s="14" t="str">
        <f t="shared" si="1"/>
        <v/>
      </c>
      <c r="B11" s="15"/>
      <c r="C11" s="16"/>
      <c r="D11" s="17"/>
      <c r="E11" s="33"/>
      <c r="F11" s="33"/>
      <c r="G11" s="17"/>
      <c r="H11" s="17"/>
      <c r="I11" s="17"/>
      <c r="J11" s="17">
        <f t="shared" si="0"/>
        <v>0</v>
      </c>
      <c r="K11" s="17" t="str">
        <f t="shared" si="2"/>
        <v/>
      </c>
      <c r="L11" s="15"/>
      <c r="M11" s="24" t="s">
        <v>743</v>
      </c>
    </row>
    <row r="12" spans="1:13">
      <c r="A12" s="14" t="str">
        <f t="shared" si="1"/>
        <v/>
      </c>
      <c r="B12" s="15"/>
      <c r="C12" s="16"/>
      <c r="D12" s="17"/>
      <c r="E12" s="33"/>
      <c r="F12" s="33"/>
      <c r="G12" s="17"/>
      <c r="H12" s="17"/>
      <c r="I12" s="17"/>
      <c r="J12" s="17">
        <f t="shared" si="0"/>
        <v>0</v>
      </c>
      <c r="K12" s="17" t="str">
        <f t="shared" si="2"/>
        <v/>
      </c>
      <c r="L12" s="15"/>
      <c r="M12" s="24" t="s">
        <v>744</v>
      </c>
    </row>
    <row r="13" spans="1:13">
      <c r="A13" s="14" t="str">
        <f t="shared" si="1"/>
        <v/>
      </c>
      <c r="B13" s="15"/>
      <c r="C13" s="16"/>
      <c r="D13" s="17"/>
      <c r="E13" s="33"/>
      <c r="F13" s="33"/>
      <c r="G13" s="17"/>
      <c r="H13" s="17"/>
      <c r="I13" s="17"/>
      <c r="J13" s="17">
        <f t="shared" si="0"/>
        <v>0</v>
      </c>
      <c r="K13" s="17" t="str">
        <f t="shared" si="2"/>
        <v/>
      </c>
      <c r="L13" s="15"/>
      <c r="M13" s="24" t="s">
        <v>745</v>
      </c>
    </row>
    <row r="14" spans="1:13">
      <c r="A14" s="14" t="str">
        <f t="shared" si="1"/>
        <v/>
      </c>
      <c r="B14" s="15"/>
      <c r="C14" s="16"/>
      <c r="D14" s="17"/>
      <c r="E14" s="33"/>
      <c r="F14" s="33"/>
      <c r="G14" s="17"/>
      <c r="H14" s="17"/>
      <c r="I14" s="17"/>
      <c r="J14" s="17">
        <f t="shared" si="0"/>
        <v>0</v>
      </c>
      <c r="K14" s="17" t="str">
        <f t="shared" si="2"/>
        <v/>
      </c>
      <c r="L14" s="15"/>
      <c r="M14" s="24" t="s">
        <v>746</v>
      </c>
    </row>
    <row r="15" spans="1:13">
      <c r="A15" s="14" t="str">
        <f t="shared" si="1"/>
        <v/>
      </c>
      <c r="B15" s="15"/>
      <c r="C15" s="16"/>
      <c r="D15" s="17"/>
      <c r="E15" s="33"/>
      <c r="F15" s="33"/>
      <c r="G15" s="17"/>
      <c r="H15" s="17"/>
      <c r="I15" s="17"/>
      <c r="J15" s="17">
        <f t="shared" si="0"/>
        <v>0</v>
      </c>
      <c r="K15" s="17" t="str">
        <f t="shared" si="2"/>
        <v/>
      </c>
      <c r="L15" s="15"/>
      <c r="M15" s="24" t="s">
        <v>747</v>
      </c>
    </row>
    <row r="16" spans="1:13">
      <c r="A16" s="14" t="str">
        <f t="shared" si="1"/>
        <v/>
      </c>
      <c r="B16" s="15"/>
      <c r="C16" s="16"/>
      <c r="D16" s="17"/>
      <c r="E16" s="33"/>
      <c r="F16" s="33"/>
      <c r="G16" s="17"/>
      <c r="H16" s="17"/>
      <c r="I16" s="17"/>
      <c r="J16" s="17">
        <f t="shared" si="0"/>
        <v>0</v>
      </c>
      <c r="K16" s="17" t="str">
        <f t="shared" si="2"/>
        <v/>
      </c>
      <c r="L16" s="15"/>
      <c r="M16" s="24" t="s">
        <v>748</v>
      </c>
    </row>
    <row r="17" spans="1:13">
      <c r="A17" s="14" t="str">
        <f t="shared" si="1"/>
        <v/>
      </c>
      <c r="B17" s="15"/>
      <c r="C17" s="16"/>
      <c r="D17" s="17"/>
      <c r="E17" s="33"/>
      <c r="F17" s="33"/>
      <c r="G17" s="17"/>
      <c r="H17" s="17"/>
      <c r="I17" s="17"/>
      <c r="J17" s="17">
        <f t="shared" si="0"/>
        <v>0</v>
      </c>
      <c r="K17" s="17" t="str">
        <f t="shared" si="2"/>
        <v/>
      </c>
      <c r="L17" s="15"/>
      <c r="M17" s="24" t="s">
        <v>749</v>
      </c>
    </row>
    <row r="18" spans="1:13">
      <c r="A18" s="14" t="str">
        <f t="shared" si="1"/>
        <v/>
      </c>
      <c r="B18" s="15"/>
      <c r="C18" s="16"/>
      <c r="D18" s="17"/>
      <c r="E18" s="33"/>
      <c r="F18" s="33"/>
      <c r="G18" s="17"/>
      <c r="H18" s="17"/>
      <c r="I18" s="17"/>
      <c r="J18" s="17">
        <f t="shared" si="0"/>
        <v>0</v>
      </c>
      <c r="K18" s="17" t="str">
        <f t="shared" si="2"/>
        <v/>
      </c>
      <c r="L18" s="15"/>
      <c r="M18" s="24" t="s">
        <v>750</v>
      </c>
    </row>
    <row r="19" spans="1:13">
      <c r="A19" s="14" t="str">
        <f t="shared" si="1"/>
        <v/>
      </c>
      <c r="B19" s="15"/>
      <c r="C19" s="16"/>
      <c r="D19" s="17"/>
      <c r="E19" s="33"/>
      <c r="F19" s="33"/>
      <c r="G19" s="17"/>
      <c r="H19" s="17"/>
      <c r="I19" s="17"/>
      <c r="J19" s="17">
        <f t="shared" si="0"/>
        <v>0</v>
      </c>
      <c r="K19" s="17" t="str">
        <f t="shared" si="2"/>
        <v/>
      </c>
      <c r="L19" s="15"/>
      <c r="M19" s="24" t="s">
        <v>751</v>
      </c>
    </row>
    <row r="20" spans="1:13">
      <c r="A20" s="14" t="str">
        <f t="shared" si="1"/>
        <v/>
      </c>
      <c r="B20" s="15"/>
      <c r="C20" s="16"/>
      <c r="D20" s="17"/>
      <c r="E20" s="33"/>
      <c r="F20" s="33"/>
      <c r="G20" s="17"/>
      <c r="H20" s="17"/>
      <c r="I20" s="17"/>
      <c r="J20" s="17">
        <f t="shared" si="0"/>
        <v>0</v>
      </c>
      <c r="K20" s="17" t="str">
        <f t="shared" si="2"/>
        <v/>
      </c>
      <c r="L20" s="15"/>
      <c r="M20" s="24" t="s">
        <v>752</v>
      </c>
    </row>
    <row r="21" spans="1:13">
      <c r="A21" s="14" t="str">
        <f t="shared" si="1"/>
        <v/>
      </c>
      <c r="B21" s="15"/>
      <c r="C21" s="16"/>
      <c r="D21" s="17"/>
      <c r="E21" s="33"/>
      <c r="F21" s="33"/>
      <c r="G21" s="17"/>
      <c r="H21" s="17"/>
      <c r="I21" s="17"/>
      <c r="J21" s="17">
        <f t="shared" si="0"/>
        <v>0</v>
      </c>
      <c r="K21" s="17" t="str">
        <f t="shared" si="2"/>
        <v/>
      </c>
      <c r="L21" s="15"/>
      <c r="M21" s="24" t="s">
        <v>753</v>
      </c>
    </row>
    <row r="22" spans="1:13">
      <c r="A22" s="14" t="str">
        <f t="shared" si="1"/>
        <v/>
      </c>
      <c r="B22" s="15"/>
      <c r="C22" s="16"/>
      <c r="D22" s="17"/>
      <c r="E22" s="33"/>
      <c r="F22" s="33"/>
      <c r="G22" s="17"/>
      <c r="H22" s="17"/>
      <c r="I22" s="17"/>
      <c r="J22" s="17">
        <f t="shared" si="0"/>
        <v>0</v>
      </c>
      <c r="K22" s="17" t="str">
        <f t="shared" si="2"/>
        <v/>
      </c>
      <c r="L22" s="15"/>
      <c r="M22" s="24" t="s">
        <v>754</v>
      </c>
    </row>
    <row r="23" spans="1:13">
      <c r="A23" s="14" t="str">
        <f t="shared" si="1"/>
        <v/>
      </c>
      <c r="B23" s="15"/>
      <c r="C23" s="16"/>
      <c r="D23" s="17"/>
      <c r="E23" s="33"/>
      <c r="F23" s="33"/>
      <c r="G23" s="17"/>
      <c r="H23" s="17"/>
      <c r="I23" s="17"/>
      <c r="J23" s="17">
        <f t="shared" si="0"/>
        <v>0</v>
      </c>
      <c r="K23" s="17" t="str">
        <f t="shared" si="2"/>
        <v/>
      </c>
      <c r="L23" s="15"/>
      <c r="M23" s="24" t="s">
        <v>755</v>
      </c>
    </row>
    <row r="24" spans="1:13">
      <c r="A24" s="14" t="str">
        <f t="shared" si="1"/>
        <v/>
      </c>
      <c r="B24" s="15"/>
      <c r="C24" s="16"/>
      <c r="D24" s="17"/>
      <c r="E24" s="33"/>
      <c r="F24" s="33"/>
      <c r="G24" s="17"/>
      <c r="H24" s="17"/>
      <c r="I24" s="17"/>
      <c r="J24" s="17">
        <f t="shared" si="0"/>
        <v>0</v>
      </c>
      <c r="K24" s="17" t="str">
        <f t="shared" si="2"/>
        <v/>
      </c>
      <c r="L24" s="15"/>
      <c r="M24" s="24" t="s">
        <v>756</v>
      </c>
    </row>
    <row r="25" spans="1:13">
      <c r="A25" s="14" t="str">
        <f t="shared" si="1"/>
        <v/>
      </c>
      <c r="B25" s="15"/>
      <c r="C25" s="16"/>
      <c r="D25" s="17"/>
      <c r="E25" s="33"/>
      <c r="F25" s="33"/>
      <c r="G25" s="17"/>
      <c r="H25" s="17"/>
      <c r="I25" s="17"/>
      <c r="J25" s="17">
        <f t="shared" si="0"/>
        <v>0</v>
      </c>
      <c r="K25" s="17" t="str">
        <f t="shared" si="2"/>
        <v/>
      </c>
      <c r="L25" s="15"/>
      <c r="M25" s="24" t="s">
        <v>757</v>
      </c>
    </row>
    <row r="26" spans="1:14">
      <c r="A26" s="14" t="str">
        <f t="shared" si="1"/>
        <v/>
      </c>
      <c r="B26" s="15"/>
      <c r="C26" s="16"/>
      <c r="D26" s="17"/>
      <c r="E26" s="33"/>
      <c r="F26" s="33"/>
      <c r="G26" s="17"/>
      <c r="H26" s="17"/>
      <c r="I26" s="17"/>
      <c r="J26" s="17">
        <f t="shared" si="0"/>
        <v>0</v>
      </c>
      <c r="K26" s="17" t="str">
        <f t="shared" si="2"/>
        <v/>
      </c>
      <c r="L26" s="15"/>
      <c r="M26" s="24" t="s">
        <v>758</v>
      </c>
      <c r="N26" s="5" t="str">
        <f t="array" ref="N26:N29">""</f>
        <v/>
      </c>
    </row>
    <row r="27" customHeight="1" spans="1:14">
      <c r="A27" s="18" t="s">
        <v>215</v>
      </c>
      <c r="B27" s="19"/>
      <c r="C27" s="20"/>
      <c r="D27" s="17"/>
      <c r="E27" s="33"/>
      <c r="F27" s="33"/>
      <c r="G27" s="17">
        <f>SUM(G7:G26)</f>
        <v>0</v>
      </c>
      <c r="H27" s="17">
        <f>SUM(H7:H26)</f>
        <v>0</v>
      </c>
      <c r="I27" s="17">
        <f>SUM(I7:I26)</f>
        <v>0</v>
      </c>
      <c r="J27" s="17">
        <f t="shared" si="0"/>
        <v>0</v>
      </c>
      <c r="K27" s="17" t="str">
        <f t="shared" si="2"/>
        <v/>
      </c>
      <c r="L27" s="21"/>
      <c r="N27" s="5" t="str">
        <v/>
      </c>
    </row>
    <row r="28" customHeight="1" spans="1:14">
      <c r="A28" s="3" t="str">
        <f>基本信息输入表!$K$6&amp;"填表人："&amp;基本信息输入表!$M$80</f>
        <v>被评估单位填表人：</v>
      </c>
      <c r="J28" s="3" t="str">
        <f>"评估人员："&amp;基本信息输入表!$Q$80</f>
        <v>评估人员：</v>
      </c>
      <c r="N28" s="5" t="str">
        <v/>
      </c>
    </row>
    <row r="29" customHeight="1" spans="1:14">
      <c r="A29" s="3" t="str">
        <f>"填表日期："&amp;YEAR(基本信息输入表!$O$80)&amp;"年"&amp;MONTH(基本信息输入表!$O$80)&amp;"月"&amp;DAY(基本信息输入表!$O$80)&amp;"日"</f>
        <v>填表日期：1900年1月0日</v>
      </c>
      <c r="N29" s="5" t="str">
        <v/>
      </c>
    </row>
  </sheetData>
  <mergeCells count="3">
    <mergeCell ref="A2:L2"/>
    <mergeCell ref="A3:L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fitToHeight="0" orientation="landscape"/>
  <headerFooter scaleWithDoc="0">
    <oddFooter>&amp;C&amp;"宋体,常规"&amp;10第&amp;"Arial Narrow,常规"&amp;P&amp;"宋体,常规"页，共&amp;"Arial Narrow,常规"&amp;N&amp;"宋体,常规"页</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递延所得税资产">
    <pageSetUpPr fitToPage="1"/>
  </sheetPr>
  <dimension ref="A1:I29"/>
  <sheetViews>
    <sheetView showGridLines="0" workbookViewId="0">
      <selection activeCell="I31" sqref="I31"/>
    </sheetView>
  </sheetViews>
  <sheetFormatPr defaultColWidth="9" defaultRowHeight="15.75" customHeight="1"/>
  <cols>
    <col min="1" max="1" width="8.2" style="3" customWidth="1"/>
    <col min="2" max="2" width="26.5" style="3" customWidth="1"/>
    <col min="3" max="3" width="15.2" style="3" customWidth="1"/>
    <col min="4" max="4" width="15.2" style="3" customWidth="1" outlineLevel="1"/>
    <col min="5" max="6" width="15.2" style="3" customWidth="1"/>
    <col min="7" max="7" width="16.7" style="3" customWidth="1"/>
    <col min="8" max="8" width="8.7" style="5" customWidth="1"/>
    <col min="9" max="9" width="9" style="5"/>
    <col min="10" max="16384" width="9" style="3"/>
  </cols>
  <sheetData>
    <row r="1" customHeight="1" spans="1:9">
      <c r="A1" s="6" t="s">
        <v>333</v>
      </c>
      <c r="H1" s="5" t="str">
        <f t="array" ref="H1:I1">"请勿删除此列"</f>
        <v>请勿删除此列</v>
      </c>
      <c r="I1" s="5" t="str">
        <v>请勿删除此列</v>
      </c>
    </row>
    <row r="2" s="1" customFormat="1" ht="30" customHeight="1" spans="1:9">
      <c r="A2" s="7" t="s">
        <v>1736</v>
      </c>
      <c r="B2" s="25"/>
      <c r="C2" s="25"/>
      <c r="D2" s="25"/>
      <c r="E2" s="25"/>
      <c r="F2" s="25"/>
      <c r="G2" s="25"/>
      <c r="H2" s="23"/>
      <c r="I2" s="23"/>
    </row>
    <row r="3" customHeight="1" spans="1:7">
      <c r="A3" s="2" t="str">
        <f>"评估基准日："&amp;TEXT(基本信息输入表!M7,"yyyy年mm月dd日")</f>
        <v>评估基准日：2026年01月15日</v>
      </c>
      <c r="B3" s="2"/>
      <c r="C3" s="2"/>
      <c r="D3" s="2"/>
      <c r="E3" s="2"/>
      <c r="F3" s="2"/>
      <c r="G3" s="2"/>
    </row>
    <row r="4" ht="14.25" customHeight="1" spans="1:9">
      <c r="A4" s="2"/>
      <c r="B4" s="2"/>
      <c r="C4" s="2"/>
      <c r="D4" s="2"/>
      <c r="E4" s="2"/>
      <c r="F4" s="2"/>
      <c r="G4" s="8" t="s">
        <v>1737</v>
      </c>
      <c r="I4" s="5" t="str">
        <f t="array" ref="I4:I7">""</f>
        <v/>
      </c>
    </row>
    <row r="5" customHeight="1" spans="1:9">
      <c r="A5" s="3" t="str">
        <f>基本信息输入表!K6&amp;"："&amp;基本信息输入表!M6</f>
        <v>被评估单位：中国石油集团工程技术研究院有限公司</v>
      </c>
      <c r="G5" s="8" t="str">
        <f>"金额单位："&amp;基本信息输入表!M10&amp;"元"</f>
        <v>金额单位：人民币元</v>
      </c>
      <c r="I5" s="5" t="str">
        <v/>
      </c>
    </row>
    <row r="6" s="2" customFormat="1" customHeight="1" spans="1:9">
      <c r="A6" s="11" t="s">
        <v>137</v>
      </c>
      <c r="B6" s="11" t="s">
        <v>139</v>
      </c>
      <c r="C6" s="11" t="s">
        <v>831</v>
      </c>
      <c r="D6" s="12" t="s">
        <v>656</v>
      </c>
      <c r="E6" s="13" t="s">
        <v>158</v>
      </c>
      <c r="F6" s="11" t="s">
        <v>159</v>
      </c>
      <c r="G6" s="11" t="s">
        <v>142</v>
      </c>
      <c r="H6" s="24" t="s">
        <v>738</v>
      </c>
      <c r="I6" s="4" t="str">
        <v/>
      </c>
    </row>
    <row r="7" spans="1:9">
      <c r="A7" s="14" t="str">
        <f>IF(B7="","",ROW()-6)</f>
        <v/>
      </c>
      <c r="B7" s="15"/>
      <c r="C7" s="16"/>
      <c r="D7" s="17"/>
      <c r="E7" s="17"/>
      <c r="F7" s="17"/>
      <c r="G7" s="15"/>
      <c r="H7" s="24" t="s">
        <v>739</v>
      </c>
      <c r="I7" s="5" t="str">
        <v/>
      </c>
    </row>
    <row r="8" spans="1:8">
      <c r="A8" s="14" t="str">
        <f t="shared" ref="A8:A26" si="0">IF(B8="","",ROW()-6)</f>
        <v/>
      </c>
      <c r="B8" s="15"/>
      <c r="C8" s="16"/>
      <c r="D8" s="17"/>
      <c r="E8" s="17"/>
      <c r="F8" s="17"/>
      <c r="G8" s="15"/>
      <c r="H8" s="24" t="s">
        <v>740</v>
      </c>
    </row>
    <row r="9" spans="1:8">
      <c r="A9" s="14" t="str">
        <f t="shared" si="0"/>
        <v/>
      </c>
      <c r="B9" s="15"/>
      <c r="C9" s="16"/>
      <c r="D9" s="17"/>
      <c r="E9" s="17"/>
      <c r="F9" s="17"/>
      <c r="G9" s="15"/>
      <c r="H9" s="24" t="s">
        <v>741</v>
      </c>
    </row>
    <row r="10" spans="1:8">
      <c r="A10" s="14" t="str">
        <f t="shared" si="0"/>
        <v/>
      </c>
      <c r="B10" s="15"/>
      <c r="C10" s="16"/>
      <c r="D10" s="17"/>
      <c r="E10" s="17"/>
      <c r="F10" s="17"/>
      <c r="G10" s="15"/>
      <c r="H10" s="24" t="s">
        <v>742</v>
      </c>
    </row>
    <row r="11" spans="1:8">
      <c r="A11" s="14" t="str">
        <f t="shared" si="0"/>
        <v/>
      </c>
      <c r="B11" s="15"/>
      <c r="C11" s="16"/>
      <c r="D11" s="17"/>
      <c r="E11" s="17"/>
      <c r="F11" s="17"/>
      <c r="G11" s="15"/>
      <c r="H11" s="24" t="s">
        <v>743</v>
      </c>
    </row>
    <row r="12" spans="1:8">
      <c r="A12" s="14" t="str">
        <f t="shared" si="0"/>
        <v/>
      </c>
      <c r="B12" s="15"/>
      <c r="C12" s="16"/>
      <c r="D12" s="17"/>
      <c r="E12" s="17"/>
      <c r="F12" s="17"/>
      <c r="G12" s="15"/>
      <c r="H12" s="24" t="s">
        <v>744</v>
      </c>
    </row>
    <row r="13" spans="1:8">
      <c r="A13" s="14" t="str">
        <f t="shared" si="0"/>
        <v/>
      </c>
      <c r="B13" s="15"/>
      <c r="C13" s="16"/>
      <c r="D13" s="17"/>
      <c r="E13" s="17"/>
      <c r="F13" s="17"/>
      <c r="G13" s="15"/>
      <c r="H13" s="24" t="s">
        <v>745</v>
      </c>
    </row>
    <row r="14" spans="1:8">
      <c r="A14" s="14" t="str">
        <f t="shared" si="0"/>
        <v/>
      </c>
      <c r="B14" s="15"/>
      <c r="C14" s="16"/>
      <c r="D14" s="17"/>
      <c r="E14" s="17"/>
      <c r="F14" s="17"/>
      <c r="G14" s="15"/>
      <c r="H14" s="24" t="s">
        <v>746</v>
      </c>
    </row>
    <row r="15" spans="1:8">
      <c r="A15" s="14" t="str">
        <f t="shared" si="0"/>
        <v/>
      </c>
      <c r="B15" s="15"/>
      <c r="C15" s="16"/>
      <c r="D15" s="17"/>
      <c r="E15" s="17"/>
      <c r="F15" s="17"/>
      <c r="G15" s="15"/>
      <c r="H15" s="24" t="s">
        <v>747</v>
      </c>
    </row>
    <row r="16" spans="1:8">
      <c r="A16" s="14" t="str">
        <f t="shared" si="0"/>
        <v/>
      </c>
      <c r="B16" s="15"/>
      <c r="C16" s="16"/>
      <c r="D16" s="17"/>
      <c r="E16" s="17"/>
      <c r="F16" s="17"/>
      <c r="G16" s="15"/>
      <c r="H16" s="24" t="s">
        <v>748</v>
      </c>
    </row>
    <row r="17" spans="1:8">
      <c r="A17" s="14" t="str">
        <f t="shared" si="0"/>
        <v/>
      </c>
      <c r="B17" s="15"/>
      <c r="C17" s="16"/>
      <c r="D17" s="17"/>
      <c r="E17" s="17"/>
      <c r="F17" s="17"/>
      <c r="G17" s="15"/>
      <c r="H17" s="24" t="s">
        <v>749</v>
      </c>
    </row>
    <row r="18" spans="1:8">
      <c r="A18" s="14" t="str">
        <f t="shared" si="0"/>
        <v/>
      </c>
      <c r="B18" s="15"/>
      <c r="C18" s="16"/>
      <c r="D18" s="17"/>
      <c r="E18" s="17"/>
      <c r="F18" s="17"/>
      <c r="G18" s="15"/>
      <c r="H18" s="24" t="s">
        <v>750</v>
      </c>
    </row>
    <row r="19" spans="1:8">
      <c r="A19" s="14" t="str">
        <f t="shared" si="0"/>
        <v/>
      </c>
      <c r="B19" s="15"/>
      <c r="C19" s="16"/>
      <c r="D19" s="17"/>
      <c r="E19" s="17"/>
      <c r="F19" s="17"/>
      <c r="G19" s="15"/>
      <c r="H19" s="24" t="s">
        <v>751</v>
      </c>
    </row>
    <row r="20" spans="1:8">
      <c r="A20" s="14" t="str">
        <f t="shared" si="0"/>
        <v/>
      </c>
      <c r="B20" s="15"/>
      <c r="C20" s="16"/>
      <c r="D20" s="17"/>
      <c r="E20" s="17"/>
      <c r="F20" s="17"/>
      <c r="G20" s="15"/>
      <c r="H20" s="24" t="s">
        <v>752</v>
      </c>
    </row>
    <row r="21" spans="1:8">
      <c r="A21" s="14" t="str">
        <f t="shared" si="0"/>
        <v/>
      </c>
      <c r="B21" s="15"/>
      <c r="C21" s="16"/>
      <c r="D21" s="17"/>
      <c r="E21" s="17"/>
      <c r="F21" s="17"/>
      <c r="G21" s="15"/>
      <c r="H21" s="24" t="s">
        <v>753</v>
      </c>
    </row>
    <row r="22" spans="1:8">
      <c r="A22" s="14" t="str">
        <f t="shared" si="0"/>
        <v/>
      </c>
      <c r="B22" s="15"/>
      <c r="C22" s="16"/>
      <c r="D22" s="17"/>
      <c r="E22" s="17"/>
      <c r="F22" s="17"/>
      <c r="G22" s="15"/>
      <c r="H22" s="24" t="s">
        <v>754</v>
      </c>
    </row>
    <row r="23" spans="1:8">
      <c r="A23" s="14" t="str">
        <f t="shared" si="0"/>
        <v/>
      </c>
      <c r="B23" s="15"/>
      <c r="C23" s="16"/>
      <c r="D23" s="17"/>
      <c r="E23" s="17"/>
      <c r="F23" s="17"/>
      <c r="G23" s="15"/>
      <c r="H23" s="24" t="s">
        <v>755</v>
      </c>
    </row>
    <row r="24" spans="1:8">
      <c r="A24" s="14" t="str">
        <f t="shared" si="0"/>
        <v/>
      </c>
      <c r="B24" s="15"/>
      <c r="C24" s="16"/>
      <c r="D24" s="17"/>
      <c r="E24" s="17"/>
      <c r="F24" s="17"/>
      <c r="G24" s="15"/>
      <c r="H24" s="24" t="s">
        <v>756</v>
      </c>
    </row>
    <row r="25" spans="1:8">
      <c r="A25" s="14" t="str">
        <f t="shared" si="0"/>
        <v/>
      </c>
      <c r="B25" s="15"/>
      <c r="C25" s="16"/>
      <c r="D25" s="17"/>
      <c r="E25" s="17"/>
      <c r="F25" s="17"/>
      <c r="G25" s="15"/>
      <c r="H25" s="24" t="s">
        <v>757</v>
      </c>
    </row>
    <row r="26" spans="1:9">
      <c r="A26" s="14" t="str">
        <f t="shared" si="0"/>
        <v/>
      </c>
      <c r="B26" s="15"/>
      <c r="C26" s="16"/>
      <c r="D26" s="17"/>
      <c r="E26" s="17"/>
      <c r="F26" s="17"/>
      <c r="G26" s="15"/>
      <c r="H26" s="24" t="s">
        <v>758</v>
      </c>
      <c r="I26" s="5" t="str">
        <f t="array" ref="I26:I29">""</f>
        <v/>
      </c>
    </row>
    <row r="27" ht="15" customHeight="1" spans="1:9">
      <c r="A27" s="18" t="s">
        <v>215</v>
      </c>
      <c r="B27" s="19"/>
      <c r="C27" s="20"/>
      <c r="D27" s="17">
        <f>SUM(D7:D26)</f>
        <v>0</v>
      </c>
      <c r="E27" s="17">
        <f>SUM(E7:E26)</f>
        <v>0</v>
      </c>
      <c r="F27" s="17">
        <f>SUM(F7:F26)</f>
        <v>0</v>
      </c>
      <c r="G27" s="21"/>
      <c r="H27" s="4"/>
      <c r="I27" s="5" t="str">
        <v/>
      </c>
    </row>
    <row r="28" customHeight="1" spans="1:9">
      <c r="A28" s="3" t="str">
        <f>基本信息输入表!$K$6&amp;"填表人："&amp;基本信息输入表!$M$81</f>
        <v>被评估单位填表人：</v>
      </c>
      <c r="E28" s="3" t="str">
        <f>"评估人员："&amp;基本信息输入表!$Q$81</f>
        <v>评估人员：</v>
      </c>
      <c r="I28" s="5" t="str">
        <v/>
      </c>
    </row>
    <row r="29" customHeight="1" spans="1:9">
      <c r="A29" s="3" t="str">
        <f>"填表日期："&amp;YEAR(基本信息输入表!$O$81)&amp;"年"&amp;MONTH(基本信息输入表!$O$81)&amp;"月"&amp;DAY(基本信息输入表!$O$81)&amp;"日"</f>
        <v>填表日期：1900年1月0日</v>
      </c>
      <c r="I29" s="5" t="str">
        <v/>
      </c>
    </row>
  </sheetData>
  <mergeCells count="3">
    <mergeCell ref="A2:G2"/>
    <mergeCell ref="A3:G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资产负债表">
    <pageSetUpPr fitToPage="1"/>
  </sheetPr>
  <dimension ref="A1:F42"/>
  <sheetViews>
    <sheetView workbookViewId="0">
      <selection activeCell="I31" sqref="I31"/>
    </sheetView>
  </sheetViews>
  <sheetFormatPr defaultColWidth="7" defaultRowHeight="18" customHeight="1" outlineLevelCol="5"/>
  <cols>
    <col min="1" max="1" width="18.2" style="632" customWidth="1"/>
    <col min="2" max="2" width="15.2" style="634" customWidth="1" outlineLevel="1"/>
    <col min="3" max="3" width="15.2" style="635" customWidth="1"/>
    <col min="4" max="4" width="18" style="632" customWidth="1"/>
    <col min="5" max="5" width="15.2" style="636" customWidth="1" outlineLevel="1"/>
    <col min="6" max="6" width="15.2" style="635" customWidth="1"/>
    <col min="7" max="16384" width="7" style="636"/>
  </cols>
  <sheetData>
    <row r="1" s="629" customFormat="1" customHeight="1" spans="1:6">
      <c r="A1" s="637" t="s">
        <v>618</v>
      </c>
      <c r="B1" s="638"/>
      <c r="C1" s="638"/>
      <c r="D1" s="639"/>
      <c r="E1" s="638"/>
      <c r="F1" s="638"/>
    </row>
    <row r="2" s="629" customFormat="1" customHeight="1" spans="1:6">
      <c r="A2" s="639" t="s">
        <v>276</v>
      </c>
      <c r="B2" s="638"/>
      <c r="C2" s="638"/>
      <c r="D2" s="638"/>
      <c r="E2" s="638"/>
      <c r="F2" s="638"/>
    </row>
    <row r="3" s="630" customFormat="1" customHeight="1" spans="1:6">
      <c r="A3" s="640" t="str">
        <f>"评估基准日："&amp;TEXT(基本信息输入表!M7,"yyyy年mm月dd日")</f>
        <v>评估基准日：2026年01月15日</v>
      </c>
      <c r="B3" s="640"/>
      <c r="C3" s="640"/>
      <c r="D3" s="640"/>
      <c r="E3" s="640"/>
      <c r="F3" s="640"/>
    </row>
    <row r="4" customHeight="1" spans="1:6">
      <c r="A4" s="641" t="str">
        <f>基本信息输入表!K6&amp;"："&amp;基本信息输入表!M6</f>
        <v>被评估单位：中国石油集团工程技术研究院有限公司</v>
      </c>
      <c r="B4" s="642"/>
      <c r="D4" s="643"/>
      <c r="F4" s="603" t="str">
        <f>"金额单位："&amp;基本信息输入表!M10&amp;"元"</f>
        <v>金额单位：人民币元</v>
      </c>
    </row>
    <row r="5" s="631" customFormat="1" ht="15.75" customHeight="1" spans="1:6">
      <c r="A5" s="644" t="s">
        <v>109</v>
      </c>
      <c r="B5" s="644" t="s">
        <v>619</v>
      </c>
      <c r="C5" s="644" t="s">
        <v>620</v>
      </c>
      <c r="D5" s="645" t="s">
        <v>621</v>
      </c>
      <c r="E5" s="644" t="s">
        <v>619</v>
      </c>
      <c r="F5" s="644" t="s">
        <v>620</v>
      </c>
    </row>
    <row r="6" s="632" customFormat="1" ht="15.75" customHeight="1" spans="1:6">
      <c r="A6" s="646" t="s">
        <v>622</v>
      </c>
      <c r="B6" s="647"/>
      <c r="C6" s="647"/>
      <c r="D6" s="646" t="s">
        <v>623</v>
      </c>
      <c r="E6" s="647"/>
      <c r="F6" s="647"/>
    </row>
    <row r="7" s="632" customFormat="1" ht="15.75" customHeight="1" spans="1:6">
      <c r="A7" s="648" t="s">
        <v>280</v>
      </c>
      <c r="B7" s="647"/>
      <c r="C7" s="649"/>
      <c r="D7" s="648" t="s">
        <v>282</v>
      </c>
      <c r="E7" s="647"/>
      <c r="F7" s="649"/>
    </row>
    <row r="8" s="632" customFormat="1" ht="15.75" customHeight="1" spans="1:6">
      <c r="A8" s="648" t="s">
        <v>285</v>
      </c>
      <c r="B8" s="647"/>
      <c r="C8" s="649"/>
      <c r="D8" s="648" t="s">
        <v>283</v>
      </c>
      <c r="E8" s="647"/>
      <c r="F8" s="649"/>
    </row>
    <row r="9" s="632" customFormat="1" ht="15.75" customHeight="1" spans="1:6">
      <c r="A9" s="648" t="s">
        <v>293</v>
      </c>
      <c r="B9" s="647"/>
      <c r="C9" s="649"/>
      <c r="D9" s="648" t="s">
        <v>624</v>
      </c>
      <c r="E9" s="647"/>
      <c r="F9" s="649"/>
    </row>
    <row r="10" s="632" customFormat="1" ht="15.75" customHeight="1" spans="1:6">
      <c r="A10" s="648" t="s">
        <v>294</v>
      </c>
      <c r="B10" s="647"/>
      <c r="C10" s="649"/>
      <c r="D10" s="648" t="s">
        <v>284</v>
      </c>
      <c r="E10" s="647"/>
      <c r="F10" s="649"/>
    </row>
    <row r="11" s="632" customFormat="1" ht="15.75" customHeight="1" spans="1:6">
      <c r="A11" s="648" t="s">
        <v>296</v>
      </c>
      <c r="B11" s="647"/>
      <c r="C11" s="649"/>
      <c r="D11" s="648" t="s">
        <v>287</v>
      </c>
      <c r="E11" s="647"/>
      <c r="F11" s="649"/>
    </row>
    <row r="12" s="632" customFormat="1" ht="15.75" customHeight="1" spans="1:6">
      <c r="A12" s="648" t="s">
        <v>298</v>
      </c>
      <c r="B12" s="647"/>
      <c r="C12" s="649"/>
      <c r="D12" s="648" t="s">
        <v>289</v>
      </c>
      <c r="E12" s="647"/>
      <c r="F12" s="649"/>
    </row>
    <row r="13" s="632" customFormat="1" ht="15.75" customHeight="1" spans="1:6">
      <c r="A13" s="648" t="s">
        <v>299</v>
      </c>
      <c r="B13" s="647"/>
      <c r="C13" s="649"/>
      <c r="D13" s="648" t="s">
        <v>625</v>
      </c>
      <c r="E13" s="647"/>
      <c r="F13" s="649"/>
    </row>
    <row r="14" s="632" customFormat="1" ht="15.75" customHeight="1" spans="1:6">
      <c r="A14" s="648" t="s">
        <v>101</v>
      </c>
      <c r="B14" s="647"/>
      <c r="C14" s="649"/>
      <c r="D14" s="648" t="s">
        <v>626</v>
      </c>
      <c r="E14" s="647"/>
      <c r="F14" s="649"/>
    </row>
    <row r="15" s="632" customFormat="1" ht="15.75" customHeight="1" spans="1:6">
      <c r="A15" s="648" t="s">
        <v>83</v>
      </c>
      <c r="B15" s="647"/>
      <c r="C15" s="649"/>
      <c r="D15" s="648" t="s">
        <v>295</v>
      </c>
      <c r="E15" s="647"/>
      <c r="F15" s="649"/>
    </row>
    <row r="16" s="632" customFormat="1" ht="15.75" customHeight="1" spans="1:6">
      <c r="A16" s="648" t="s">
        <v>102</v>
      </c>
      <c r="B16" s="647"/>
      <c r="C16" s="649"/>
      <c r="D16" s="648" t="s">
        <v>301</v>
      </c>
      <c r="E16" s="647"/>
      <c r="F16" s="649"/>
    </row>
    <row r="17" s="632" customFormat="1" ht="15.75" customHeight="1" spans="1:6">
      <c r="A17" s="648" t="s">
        <v>311</v>
      </c>
      <c r="B17" s="647"/>
      <c r="C17" s="649"/>
      <c r="D17" s="648" t="s">
        <v>627</v>
      </c>
      <c r="E17" s="647"/>
      <c r="F17" s="649"/>
    </row>
    <row r="18" s="632" customFormat="1" ht="15.75" customHeight="1" spans="1:6">
      <c r="A18" s="648" t="s">
        <v>628</v>
      </c>
      <c r="B18" s="647"/>
      <c r="C18" s="649"/>
      <c r="D18" s="648" t="s">
        <v>302</v>
      </c>
      <c r="E18" s="647"/>
      <c r="F18" s="649"/>
    </row>
    <row r="19" s="632" customFormat="1" ht="15.75" customHeight="1" spans="1:6">
      <c r="A19" s="648" t="s">
        <v>315</v>
      </c>
      <c r="B19" s="647"/>
      <c r="C19" s="649"/>
      <c r="D19" s="648" t="s">
        <v>303</v>
      </c>
      <c r="E19" s="647"/>
      <c r="F19" s="649"/>
    </row>
    <row r="20" s="632" customFormat="1" ht="15.75" customHeight="1" spans="1:6">
      <c r="A20" s="650" t="s">
        <v>629</v>
      </c>
      <c r="B20" s="649">
        <f>SUM(B7:B19)</f>
        <v>0</v>
      </c>
      <c r="C20" s="649">
        <f>SUM(C7:C19)</f>
        <v>0</v>
      </c>
      <c r="D20" s="650" t="s">
        <v>630</v>
      </c>
      <c r="E20" s="649">
        <f>SUM(E7:E19)</f>
        <v>0</v>
      </c>
      <c r="F20" s="649">
        <f>SUM(F7:F19)</f>
        <v>0</v>
      </c>
    </row>
    <row r="21" s="632" customFormat="1" ht="15.75" customHeight="1" spans="1:6">
      <c r="A21" s="646" t="s">
        <v>631</v>
      </c>
      <c r="B21" s="647"/>
      <c r="C21" s="649"/>
      <c r="D21" s="646" t="s">
        <v>632</v>
      </c>
      <c r="E21" s="647"/>
      <c r="F21" s="649"/>
    </row>
    <row r="22" s="632" customFormat="1" ht="15.75" customHeight="1" spans="1:6">
      <c r="A22" s="648" t="s">
        <v>633</v>
      </c>
      <c r="B22" s="647"/>
      <c r="C22" s="649"/>
      <c r="D22" s="648" t="s">
        <v>305</v>
      </c>
      <c r="E22" s="647"/>
      <c r="F22" s="649"/>
    </row>
    <row r="23" s="632" customFormat="1" ht="15.75" customHeight="1" spans="1:6">
      <c r="A23" s="648" t="s">
        <v>634</v>
      </c>
      <c r="B23" s="647"/>
      <c r="C23" s="649"/>
      <c r="D23" s="648" t="s">
        <v>306</v>
      </c>
      <c r="E23" s="647"/>
      <c r="F23" s="649"/>
    </row>
    <row r="24" s="632" customFormat="1" ht="15.75" customHeight="1" spans="1:6">
      <c r="A24" s="648" t="s">
        <v>221</v>
      </c>
      <c r="B24" s="647"/>
      <c r="C24" s="649"/>
      <c r="D24" s="648" t="s">
        <v>635</v>
      </c>
      <c r="E24" s="647"/>
      <c r="F24" s="649"/>
    </row>
    <row r="25" s="632" customFormat="1" ht="15.75" customHeight="1" spans="1:6">
      <c r="A25" s="648" t="s">
        <v>103</v>
      </c>
      <c r="B25" s="647"/>
      <c r="C25" s="649"/>
      <c r="D25" s="648" t="s">
        <v>307</v>
      </c>
      <c r="E25" s="647"/>
      <c r="F25" s="649"/>
    </row>
    <row r="26" s="632" customFormat="1" ht="15.75" customHeight="1" spans="1:6">
      <c r="A26" s="648" t="s">
        <v>636</v>
      </c>
      <c r="B26" s="647"/>
      <c r="C26" s="649"/>
      <c r="D26" s="648" t="s">
        <v>309</v>
      </c>
      <c r="E26" s="647"/>
      <c r="F26" s="649"/>
    </row>
    <row r="27" s="632" customFormat="1" ht="15.75" customHeight="1" spans="1:6">
      <c r="A27" s="648" t="s">
        <v>637</v>
      </c>
      <c r="B27" s="647"/>
      <c r="C27" s="649"/>
      <c r="D27" s="648" t="s">
        <v>638</v>
      </c>
      <c r="E27" s="647"/>
      <c r="F27" s="649"/>
    </row>
    <row r="28" s="632" customFormat="1" ht="15.75" customHeight="1" spans="1:6">
      <c r="A28" s="648" t="s">
        <v>84</v>
      </c>
      <c r="B28" s="647"/>
      <c r="C28" s="649"/>
      <c r="D28" s="648" t="s">
        <v>310</v>
      </c>
      <c r="E28" s="647"/>
      <c r="F28" s="649"/>
    </row>
    <row r="29" s="632" customFormat="1" ht="15.75" customHeight="1" spans="1:6">
      <c r="A29" s="648" t="s">
        <v>104</v>
      </c>
      <c r="B29" s="647"/>
      <c r="C29" s="649"/>
      <c r="D29" s="648" t="s">
        <v>314</v>
      </c>
      <c r="E29" s="647"/>
      <c r="F29" s="649"/>
    </row>
    <row r="30" s="632" customFormat="1" ht="15.75" customHeight="1" spans="1:6">
      <c r="A30" s="648" t="s">
        <v>88</v>
      </c>
      <c r="B30" s="647"/>
      <c r="C30" s="649"/>
      <c r="D30" s="650" t="s">
        <v>639</v>
      </c>
      <c r="E30" s="647">
        <f>SUM(E22:E29)</f>
        <v>0</v>
      </c>
      <c r="F30" s="649">
        <f>SUM(F22:F29)</f>
        <v>0</v>
      </c>
    </row>
    <row r="31" s="632" customFormat="1" ht="15.75" customHeight="1" spans="1:6">
      <c r="A31" s="648" t="s">
        <v>89</v>
      </c>
      <c r="B31" s="647"/>
      <c r="C31" s="649"/>
      <c r="D31" s="650" t="s">
        <v>640</v>
      </c>
      <c r="E31" s="647">
        <f>E30+E20</f>
        <v>0</v>
      </c>
      <c r="F31" s="649">
        <f>F30+F20</f>
        <v>0</v>
      </c>
    </row>
    <row r="32" s="632" customFormat="1" ht="15.75" customHeight="1" spans="1:6">
      <c r="A32" s="648" t="s">
        <v>105</v>
      </c>
      <c r="B32" s="647"/>
      <c r="C32" s="649"/>
      <c r="D32" s="646" t="s">
        <v>641</v>
      </c>
      <c r="E32" s="647"/>
      <c r="F32" s="649"/>
    </row>
    <row r="33" s="632" customFormat="1" ht="15.75" customHeight="1" spans="1:6">
      <c r="A33" s="648" t="s">
        <v>225</v>
      </c>
      <c r="B33" s="647"/>
      <c r="C33" s="649"/>
      <c r="D33" s="648" t="s">
        <v>642</v>
      </c>
      <c r="E33" s="647"/>
      <c r="F33" s="649"/>
    </row>
    <row r="34" s="632" customFormat="1" ht="15.75" customHeight="1" spans="1:6">
      <c r="A34" s="648" t="s">
        <v>106</v>
      </c>
      <c r="B34" s="647"/>
      <c r="C34" s="649"/>
      <c r="D34" s="648" t="s">
        <v>643</v>
      </c>
      <c r="E34" s="647"/>
      <c r="F34" s="649"/>
    </row>
    <row r="35" s="632" customFormat="1" ht="15.75" customHeight="1" spans="1:6">
      <c r="A35" s="648" t="s">
        <v>329</v>
      </c>
      <c r="B35" s="647"/>
      <c r="C35" s="649"/>
      <c r="D35" s="648" t="s">
        <v>644</v>
      </c>
      <c r="E35" s="647"/>
      <c r="F35" s="649"/>
    </row>
    <row r="36" s="632" customFormat="1" ht="15.75" customHeight="1" spans="1:6">
      <c r="A36" s="648" t="s">
        <v>330</v>
      </c>
      <c r="B36" s="647"/>
      <c r="C36" s="649"/>
      <c r="D36" s="648" t="s">
        <v>645</v>
      </c>
      <c r="E36" s="647"/>
      <c r="F36" s="649"/>
    </row>
    <row r="37" s="632" customFormat="1" ht="15.75" customHeight="1" spans="1:6">
      <c r="A37" s="648" t="s">
        <v>227</v>
      </c>
      <c r="B37" s="647"/>
      <c r="C37" s="649"/>
      <c r="D37" s="648" t="s">
        <v>646</v>
      </c>
      <c r="E37" s="647"/>
      <c r="F37" s="649"/>
    </row>
    <row r="38" s="632" customFormat="1" ht="15.75" customHeight="1" spans="1:6">
      <c r="A38" s="648" t="s">
        <v>228</v>
      </c>
      <c r="B38" s="647"/>
      <c r="C38" s="649"/>
      <c r="D38" s="648" t="s">
        <v>647</v>
      </c>
      <c r="E38" s="647"/>
      <c r="F38" s="649"/>
    </row>
    <row r="39" s="632" customFormat="1" ht="15.75" customHeight="1" spans="1:6">
      <c r="A39" s="648" t="s">
        <v>332</v>
      </c>
      <c r="B39" s="647"/>
      <c r="C39" s="649"/>
      <c r="D39" s="648" t="s">
        <v>648</v>
      </c>
      <c r="E39" s="647"/>
      <c r="F39" s="649"/>
    </row>
    <row r="40" s="632" customFormat="1" ht="15.75" customHeight="1" spans="1:6">
      <c r="A40" s="650" t="s">
        <v>649</v>
      </c>
      <c r="B40" s="649">
        <f>SUM(B22:B39)</f>
        <v>0</v>
      </c>
      <c r="C40" s="649">
        <f>SUM(C22:C39)</f>
        <v>0</v>
      </c>
      <c r="D40" s="650" t="s">
        <v>650</v>
      </c>
      <c r="E40" s="649">
        <f>SUM(E33:E34,E36:E39)-E35</f>
        <v>0</v>
      </c>
      <c r="F40" s="649">
        <f>SUM(F33:F34,F36:F39)-F35</f>
        <v>0</v>
      </c>
    </row>
    <row r="41" s="632" customFormat="1" ht="15.75" customHeight="1" spans="1:6">
      <c r="A41" s="650" t="s">
        <v>651</v>
      </c>
      <c r="B41" s="649">
        <f>B20+B40</f>
        <v>0</v>
      </c>
      <c r="C41" s="649">
        <f>C20+C40</f>
        <v>0</v>
      </c>
      <c r="D41" s="650" t="s">
        <v>652</v>
      </c>
      <c r="E41" s="649">
        <f>E31+E40</f>
        <v>0</v>
      </c>
      <c r="F41" s="649">
        <f>F31+F40</f>
        <v>0</v>
      </c>
    </row>
    <row r="42" s="633" customFormat="1" ht="15.75" customHeight="1" spans="1:6">
      <c r="A42" s="651"/>
      <c r="B42" s="652"/>
      <c r="C42" s="652"/>
      <c r="D42" s="651"/>
      <c r="E42" s="652"/>
      <c r="F42" s="652"/>
    </row>
  </sheetData>
  <mergeCells count="2">
    <mergeCell ref="A2:F2"/>
    <mergeCell ref="A3:F3"/>
  </mergeCells>
  <hyperlinks>
    <hyperlink ref="A1" location="索引目录!C4" display="返回索引页"/>
  </hyperlinks>
  <pageMargins left="0.747916666666667" right="0.747916666666667" top="0.984027777777778" bottom="0.984027777777778" header="0.511805555555556" footer="0.511805555555556"/>
  <pageSetup paperSize="9" scale="73" orientation="landscape"/>
  <headerFooter alignWithMargins="0"/>
  <drawing r:id="rId1"/>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非流动资产">
    <pageSetUpPr fitToPage="1"/>
  </sheetPr>
  <dimension ref="A1:O29"/>
  <sheetViews>
    <sheetView showGridLines="0" workbookViewId="0">
      <selection activeCell="I31" sqref="I31"/>
    </sheetView>
  </sheetViews>
  <sheetFormatPr defaultColWidth="9" defaultRowHeight="15.75" customHeight="1"/>
  <cols>
    <col min="1" max="1" width="7.7" style="3" customWidth="1"/>
    <col min="2" max="2" width="23" style="3" customWidth="1"/>
    <col min="3" max="3" width="11" style="3" customWidth="1"/>
    <col min="4" max="4" width="11" style="3" customWidth="1" outlineLevel="1"/>
    <col min="5" max="6" width="15.7" style="3" customWidth="1"/>
    <col min="7" max="7" width="12.2" style="3" customWidth="1"/>
    <col min="8" max="8" width="17.2" style="3" customWidth="1"/>
    <col min="9" max="10" width="9" style="5"/>
    <col min="11" max="16384" width="9" style="3"/>
  </cols>
  <sheetData>
    <row r="1" customHeight="1" spans="1:10">
      <c r="A1" s="6" t="s">
        <v>333</v>
      </c>
      <c r="I1" s="5" t="str">
        <f t="array" ref="I1:J1">"请勿删除此列"</f>
        <v>请勿删除此列</v>
      </c>
      <c r="J1" s="5" t="str">
        <v>请勿删除此列</v>
      </c>
    </row>
    <row r="2" s="1" customFormat="1" ht="30" customHeight="1" spans="1:15">
      <c r="A2" s="7" t="s">
        <v>1738</v>
      </c>
      <c r="B2" s="7"/>
      <c r="C2" s="7"/>
      <c r="D2" s="7"/>
      <c r="E2" s="7"/>
      <c r="F2" s="7"/>
      <c r="G2" s="7"/>
      <c r="H2" s="7"/>
      <c r="I2" s="23"/>
      <c r="J2" s="5"/>
      <c r="K2" s="3"/>
      <c r="L2" s="3"/>
      <c r="M2" s="3"/>
      <c r="N2" s="3"/>
      <c r="O2" s="3"/>
    </row>
    <row r="3" customHeight="1" spans="1:8">
      <c r="A3" s="2" t="str">
        <f>"评估基准日："&amp;TEXT(基本信息输入表!M7,"yyyy年mm月dd日")</f>
        <v>评估基准日：2026年01月15日</v>
      </c>
      <c r="B3" s="2"/>
      <c r="C3" s="2"/>
      <c r="D3" s="2"/>
      <c r="E3" s="2"/>
      <c r="F3" s="2"/>
      <c r="G3" s="2"/>
      <c r="H3" s="2"/>
    </row>
    <row r="4" ht="14.25" customHeight="1" spans="1:10">
      <c r="A4" s="2"/>
      <c r="B4" s="2"/>
      <c r="C4" s="2"/>
      <c r="D4" s="2"/>
      <c r="E4" s="2"/>
      <c r="F4" s="2"/>
      <c r="G4" s="2"/>
      <c r="H4" s="8" t="s">
        <v>1739</v>
      </c>
      <c r="J4" s="5" t="str">
        <f t="array" ref="J4:J7">""</f>
        <v/>
      </c>
    </row>
    <row r="5" customHeight="1" spans="1:10">
      <c r="A5" s="9" t="str">
        <f>基本信息输入表!K6&amp;"："&amp;基本信息输入表!M6</f>
        <v>被评估单位：中国石油集团工程技术研究院有限公司</v>
      </c>
      <c r="B5" s="9"/>
      <c r="C5" s="9"/>
      <c r="D5" s="9"/>
      <c r="E5" s="9"/>
      <c r="H5" s="8" t="str">
        <f>"金额单位："&amp;基本信息输入表!M10&amp;"元"</f>
        <v>金额单位：人民币元</v>
      </c>
      <c r="J5" s="5" t="str">
        <v/>
      </c>
    </row>
    <row r="6" s="2" customFormat="1" customHeight="1" spans="1:15">
      <c r="A6" s="11" t="s">
        <v>137</v>
      </c>
      <c r="B6" s="11" t="s">
        <v>139</v>
      </c>
      <c r="C6" s="11" t="s">
        <v>140</v>
      </c>
      <c r="D6" s="12" t="s">
        <v>656</v>
      </c>
      <c r="E6" s="13" t="s">
        <v>158</v>
      </c>
      <c r="F6" s="11" t="s">
        <v>159</v>
      </c>
      <c r="G6" s="11" t="s">
        <v>172</v>
      </c>
      <c r="H6" s="11" t="s">
        <v>142</v>
      </c>
      <c r="I6" s="24" t="s">
        <v>738</v>
      </c>
      <c r="J6" s="5" t="str">
        <v/>
      </c>
      <c r="K6" s="3"/>
      <c r="L6" s="3"/>
      <c r="M6" s="3"/>
      <c r="N6" s="3"/>
      <c r="O6" s="3"/>
    </row>
    <row r="7" spans="1:10">
      <c r="A7" s="14" t="str">
        <f>IF(B7="","",ROW()-6)</f>
        <v/>
      </c>
      <c r="B7" s="15"/>
      <c r="C7" s="16"/>
      <c r="D7" s="17"/>
      <c r="E7" s="17"/>
      <c r="F7" s="17"/>
      <c r="G7" s="17" t="str">
        <f>IF(E7=0,"",(F7-E7)/E7*100)</f>
        <v/>
      </c>
      <c r="H7" s="15"/>
      <c r="I7" s="24" t="s">
        <v>739</v>
      </c>
      <c r="J7" s="5" t="str">
        <v/>
      </c>
    </row>
    <row r="8" spans="1:9">
      <c r="A8" s="14" t="str">
        <f t="shared" ref="A8:A26" si="0">IF(B8="","",ROW()-6)</f>
        <v/>
      </c>
      <c r="B8" s="15"/>
      <c r="C8" s="16"/>
      <c r="D8" s="17"/>
      <c r="E8" s="17"/>
      <c r="F8" s="17"/>
      <c r="G8" s="17" t="str">
        <f t="shared" ref="G8:G27" si="1">IF(E8=0,"",(F8-E8)/E8*100)</f>
        <v/>
      </c>
      <c r="H8" s="15"/>
      <c r="I8" s="24" t="s">
        <v>740</v>
      </c>
    </row>
    <row r="9" spans="1:9">
      <c r="A9" s="14" t="str">
        <f t="shared" si="0"/>
        <v/>
      </c>
      <c r="B9" s="15"/>
      <c r="C9" s="16"/>
      <c r="D9" s="17"/>
      <c r="E9" s="17"/>
      <c r="F9" s="17"/>
      <c r="G9" s="17" t="str">
        <f t="shared" si="1"/>
        <v/>
      </c>
      <c r="H9" s="15"/>
      <c r="I9" s="24" t="s">
        <v>741</v>
      </c>
    </row>
    <row r="10" spans="1:9">
      <c r="A10" s="14" t="str">
        <f t="shared" si="0"/>
        <v/>
      </c>
      <c r="B10" s="15"/>
      <c r="C10" s="16"/>
      <c r="D10" s="17"/>
      <c r="E10" s="17"/>
      <c r="F10" s="17"/>
      <c r="G10" s="17" t="str">
        <f t="shared" si="1"/>
        <v/>
      </c>
      <c r="H10" s="15"/>
      <c r="I10" s="24" t="s">
        <v>742</v>
      </c>
    </row>
    <row r="11" spans="1:9">
      <c r="A11" s="14" t="str">
        <f t="shared" si="0"/>
        <v/>
      </c>
      <c r="B11" s="15"/>
      <c r="C11" s="16"/>
      <c r="D11" s="17"/>
      <c r="E11" s="17"/>
      <c r="F11" s="17"/>
      <c r="G11" s="17" t="str">
        <f t="shared" si="1"/>
        <v/>
      </c>
      <c r="H11" s="15"/>
      <c r="I11" s="24" t="s">
        <v>743</v>
      </c>
    </row>
    <row r="12" spans="1:9">
      <c r="A12" s="14" t="str">
        <f t="shared" si="0"/>
        <v/>
      </c>
      <c r="B12" s="15"/>
      <c r="C12" s="16"/>
      <c r="D12" s="17"/>
      <c r="E12" s="17"/>
      <c r="F12" s="17"/>
      <c r="G12" s="17" t="str">
        <f t="shared" si="1"/>
        <v/>
      </c>
      <c r="H12" s="15"/>
      <c r="I12" s="24" t="s">
        <v>744</v>
      </c>
    </row>
    <row r="13" spans="1:9">
      <c r="A13" s="14" t="str">
        <f t="shared" si="0"/>
        <v/>
      </c>
      <c r="B13" s="15"/>
      <c r="C13" s="16"/>
      <c r="D13" s="17"/>
      <c r="E13" s="17"/>
      <c r="F13" s="17"/>
      <c r="G13" s="17" t="str">
        <f t="shared" si="1"/>
        <v/>
      </c>
      <c r="H13" s="15"/>
      <c r="I13" s="24" t="s">
        <v>745</v>
      </c>
    </row>
    <row r="14" spans="1:9">
      <c r="A14" s="14" t="str">
        <f t="shared" si="0"/>
        <v/>
      </c>
      <c r="B14" s="15"/>
      <c r="C14" s="16"/>
      <c r="D14" s="17"/>
      <c r="E14" s="17"/>
      <c r="F14" s="17"/>
      <c r="G14" s="17" t="str">
        <f t="shared" si="1"/>
        <v/>
      </c>
      <c r="H14" s="15"/>
      <c r="I14" s="24" t="s">
        <v>746</v>
      </c>
    </row>
    <row r="15" spans="1:9">
      <c r="A15" s="14" t="str">
        <f t="shared" si="0"/>
        <v/>
      </c>
      <c r="B15" s="15"/>
      <c r="C15" s="16"/>
      <c r="D15" s="17"/>
      <c r="E15" s="17"/>
      <c r="F15" s="17"/>
      <c r="G15" s="17" t="str">
        <f t="shared" si="1"/>
        <v/>
      </c>
      <c r="H15" s="15"/>
      <c r="I15" s="24" t="s">
        <v>747</v>
      </c>
    </row>
    <row r="16" spans="1:9">
      <c r="A16" s="14" t="str">
        <f t="shared" si="0"/>
        <v/>
      </c>
      <c r="B16" s="15"/>
      <c r="C16" s="16"/>
      <c r="D16" s="17"/>
      <c r="E16" s="17"/>
      <c r="F16" s="17"/>
      <c r="G16" s="17" t="str">
        <f t="shared" si="1"/>
        <v/>
      </c>
      <c r="H16" s="15"/>
      <c r="I16" s="24" t="s">
        <v>748</v>
      </c>
    </row>
    <row r="17" spans="1:9">
      <c r="A17" s="14" t="str">
        <f t="shared" si="0"/>
        <v/>
      </c>
      <c r="B17" s="15"/>
      <c r="C17" s="16"/>
      <c r="D17" s="17"/>
      <c r="E17" s="17"/>
      <c r="F17" s="17"/>
      <c r="G17" s="17" t="str">
        <f t="shared" si="1"/>
        <v/>
      </c>
      <c r="H17" s="15"/>
      <c r="I17" s="24" t="s">
        <v>749</v>
      </c>
    </row>
    <row r="18" spans="1:9">
      <c r="A18" s="14" t="str">
        <f t="shared" si="0"/>
        <v/>
      </c>
      <c r="B18" s="15"/>
      <c r="C18" s="16"/>
      <c r="D18" s="17"/>
      <c r="E18" s="17"/>
      <c r="F18" s="17"/>
      <c r="G18" s="17" t="str">
        <f t="shared" si="1"/>
        <v/>
      </c>
      <c r="H18" s="15"/>
      <c r="I18" s="24" t="s">
        <v>750</v>
      </c>
    </row>
    <row r="19" spans="1:9">
      <c r="A19" s="14" t="str">
        <f t="shared" si="0"/>
        <v/>
      </c>
      <c r="B19" s="15"/>
      <c r="C19" s="16"/>
      <c r="D19" s="17"/>
      <c r="E19" s="17"/>
      <c r="F19" s="17"/>
      <c r="G19" s="17" t="str">
        <f t="shared" si="1"/>
        <v/>
      </c>
      <c r="H19" s="15"/>
      <c r="I19" s="24" t="s">
        <v>751</v>
      </c>
    </row>
    <row r="20" spans="1:9">
      <c r="A20" s="14" t="str">
        <f t="shared" si="0"/>
        <v/>
      </c>
      <c r="B20" s="15"/>
      <c r="C20" s="16"/>
      <c r="D20" s="17"/>
      <c r="E20" s="17"/>
      <c r="F20" s="17"/>
      <c r="G20" s="17" t="str">
        <f t="shared" si="1"/>
        <v/>
      </c>
      <c r="H20" s="15"/>
      <c r="I20" s="24" t="s">
        <v>752</v>
      </c>
    </row>
    <row r="21" spans="1:9">
      <c r="A21" s="14" t="str">
        <f t="shared" si="0"/>
        <v/>
      </c>
      <c r="B21" s="15"/>
      <c r="C21" s="16"/>
      <c r="D21" s="17"/>
      <c r="E21" s="17"/>
      <c r="F21" s="17"/>
      <c r="G21" s="17" t="str">
        <f t="shared" si="1"/>
        <v/>
      </c>
      <c r="H21" s="15"/>
      <c r="I21" s="24" t="s">
        <v>753</v>
      </c>
    </row>
    <row r="22" spans="1:9">
      <c r="A22" s="14" t="str">
        <f t="shared" si="0"/>
        <v/>
      </c>
      <c r="B22" s="15"/>
      <c r="C22" s="16"/>
      <c r="D22" s="17"/>
      <c r="E22" s="17"/>
      <c r="F22" s="17"/>
      <c r="G22" s="17" t="str">
        <f t="shared" si="1"/>
        <v/>
      </c>
      <c r="H22" s="15"/>
      <c r="I22" s="24" t="s">
        <v>754</v>
      </c>
    </row>
    <row r="23" spans="1:9">
      <c r="A23" s="14" t="str">
        <f t="shared" si="0"/>
        <v/>
      </c>
      <c r="B23" s="15"/>
      <c r="C23" s="16"/>
      <c r="D23" s="17"/>
      <c r="E23" s="17"/>
      <c r="F23" s="17"/>
      <c r="G23" s="17" t="str">
        <f t="shared" si="1"/>
        <v/>
      </c>
      <c r="H23" s="15"/>
      <c r="I23" s="24" t="s">
        <v>755</v>
      </c>
    </row>
    <row r="24" spans="1:9">
      <c r="A24" s="14" t="str">
        <f t="shared" si="0"/>
        <v/>
      </c>
      <c r="B24" s="15"/>
      <c r="C24" s="16"/>
      <c r="D24" s="17"/>
      <c r="E24" s="17"/>
      <c r="F24" s="17"/>
      <c r="G24" s="17" t="str">
        <f t="shared" si="1"/>
        <v/>
      </c>
      <c r="H24" s="15"/>
      <c r="I24" s="24" t="s">
        <v>756</v>
      </c>
    </row>
    <row r="25" spans="1:9">
      <c r="A25" s="14" t="str">
        <f t="shared" si="0"/>
        <v/>
      </c>
      <c r="B25" s="15"/>
      <c r="C25" s="16"/>
      <c r="D25" s="17"/>
      <c r="E25" s="17"/>
      <c r="F25" s="17"/>
      <c r="G25" s="17" t="str">
        <f t="shared" si="1"/>
        <v/>
      </c>
      <c r="H25" s="15"/>
      <c r="I25" s="24" t="s">
        <v>757</v>
      </c>
    </row>
    <row r="26" spans="1:10">
      <c r="A26" s="14" t="str">
        <f t="shared" si="0"/>
        <v/>
      </c>
      <c r="B26" s="15"/>
      <c r="C26" s="16"/>
      <c r="D26" s="17"/>
      <c r="E26" s="17"/>
      <c r="F26" s="17"/>
      <c r="G26" s="17" t="str">
        <f t="shared" si="1"/>
        <v/>
      </c>
      <c r="H26" s="15"/>
      <c r="I26" s="24" t="s">
        <v>758</v>
      </c>
      <c r="J26" s="5" t="str">
        <f t="array" ref="J26:J29">""</f>
        <v/>
      </c>
    </row>
    <row r="27" customHeight="1" spans="1:10">
      <c r="A27" s="18" t="s">
        <v>215</v>
      </c>
      <c r="B27" s="19"/>
      <c r="C27" s="20"/>
      <c r="D27" s="17">
        <f>SUM(D7:D26)</f>
        <v>0</v>
      </c>
      <c r="E27" s="17">
        <f>SUM(E7:E26)</f>
        <v>0</v>
      </c>
      <c r="F27" s="17">
        <f>SUM(F7:F26)</f>
        <v>0</v>
      </c>
      <c r="G27" s="17" t="str">
        <f t="shared" si="1"/>
        <v/>
      </c>
      <c r="H27" s="21"/>
      <c r="J27" s="5" t="str">
        <v/>
      </c>
    </row>
    <row r="28" customHeight="1" spans="1:10">
      <c r="A28" s="3" t="str">
        <f>基本信息输入表!$K$6&amp;"填表人："&amp;基本信息输入表!$M$82</f>
        <v>被评估单位填表人：</v>
      </c>
      <c r="F28" s="3" t="str">
        <f>"评估人员："&amp;基本信息输入表!$Q$82</f>
        <v>评估人员：</v>
      </c>
      <c r="J28" s="5" t="str">
        <v/>
      </c>
    </row>
    <row r="29" customHeight="1" spans="1:10">
      <c r="A29" s="3" t="str">
        <f>"填表日期："&amp;YEAR(基本信息输入表!$O$82)&amp;"年"&amp;MONTH(基本信息输入表!$O$82)&amp;"月"&amp;DAY(基本信息输入表!$O$82)&amp;"日"</f>
        <v>填表日期：1900年1月0日</v>
      </c>
      <c r="J29" s="5" t="str">
        <v/>
      </c>
    </row>
  </sheetData>
  <mergeCells count="4">
    <mergeCell ref="A2:H2"/>
    <mergeCell ref="A3:H3"/>
    <mergeCell ref="A5:E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流动负债汇总">
    <pageSetUpPr fitToPage="1"/>
  </sheetPr>
  <dimension ref="A1:G31"/>
  <sheetViews>
    <sheetView showGridLines="0" topLeftCell="A4" workbookViewId="0">
      <selection activeCell="I31" sqref="I31"/>
    </sheetView>
  </sheetViews>
  <sheetFormatPr defaultColWidth="9" defaultRowHeight="14.25" outlineLevelCol="6"/>
  <cols>
    <col min="1" max="1" width="9" style="51"/>
    <col min="2" max="3" width="21.7" style="51" customWidth="1"/>
    <col min="4" max="6" width="18.7" style="51" customWidth="1"/>
    <col min="7" max="7" width="16.7" style="51" customWidth="1"/>
    <col min="8" max="16384" width="9" style="51"/>
  </cols>
  <sheetData>
    <row r="1" spans="1:1">
      <c r="A1" s="6" t="s">
        <v>333</v>
      </c>
    </row>
    <row r="2" ht="22.5" spans="1:7">
      <c r="A2" s="7" t="s">
        <v>1740</v>
      </c>
      <c r="B2" s="7"/>
      <c r="C2" s="7"/>
      <c r="D2" s="7"/>
      <c r="E2" s="7"/>
      <c r="F2" s="7"/>
      <c r="G2" s="7"/>
    </row>
    <row r="3" ht="15.75" customHeight="1" spans="1:7">
      <c r="A3" s="2" t="str">
        <f>"评估基准日："&amp;TEXT(基本信息输入表!M7,"yyyy年mm月dd日")</f>
        <v>评估基准日：2026年01月15日</v>
      </c>
      <c r="B3" s="2"/>
      <c r="C3" s="2"/>
      <c r="D3" s="2"/>
      <c r="E3" s="2"/>
      <c r="F3" s="2"/>
      <c r="G3" s="2"/>
    </row>
    <row r="4" spans="1:7">
      <c r="A4" s="2"/>
      <c r="B4" s="2"/>
      <c r="C4" s="2"/>
      <c r="D4" s="2"/>
      <c r="E4" s="2"/>
      <c r="F4" s="2"/>
      <c r="G4" s="8" t="s">
        <v>1741</v>
      </c>
    </row>
    <row r="5" spans="1:7">
      <c r="A5" s="9" t="str">
        <f>基本信息输入表!K6&amp;"："&amp;基本信息输入表!M6</f>
        <v>被评估单位：中国石油集团工程技术研究院有限公司</v>
      </c>
      <c r="B5" s="9"/>
      <c r="C5" s="9"/>
      <c r="D5" s="9"/>
      <c r="E5" s="3"/>
      <c r="F5" s="3"/>
      <c r="G5" s="36" t="str">
        <f>"金额单位："&amp;基本信息输入表!M10&amp;"元"</f>
        <v>金额单位：人民币元</v>
      </c>
    </row>
    <row r="6" spans="1:7">
      <c r="A6" s="37" t="s">
        <v>709</v>
      </c>
      <c r="B6" s="37" t="s">
        <v>157</v>
      </c>
      <c r="C6" s="37" t="s">
        <v>656</v>
      </c>
      <c r="D6" s="37" t="s">
        <v>158</v>
      </c>
      <c r="E6" s="37" t="s">
        <v>159</v>
      </c>
      <c r="F6" s="42" t="s">
        <v>1742</v>
      </c>
      <c r="G6" s="37" t="s">
        <v>172</v>
      </c>
    </row>
    <row r="7" spans="1:7">
      <c r="A7" s="38" t="s">
        <v>1743</v>
      </c>
      <c r="B7" s="52" t="s">
        <v>282</v>
      </c>
      <c r="C7" s="41">
        <f>'5-1短期借款'!I27</f>
        <v>0</v>
      </c>
      <c r="D7" s="41">
        <f>'5-1短期借款'!J27</f>
        <v>0</v>
      </c>
      <c r="E7" s="41">
        <f>'5-1短期借款'!K27</f>
        <v>0</v>
      </c>
      <c r="F7" s="41">
        <f>E7-D7</f>
        <v>0</v>
      </c>
      <c r="G7" s="41" t="str">
        <f>IF(D7=0,"",F7/D7*100)</f>
        <v/>
      </c>
    </row>
    <row r="8" spans="1:7">
      <c r="A8" s="38" t="s">
        <v>1744</v>
      </c>
      <c r="B8" s="52" t="s">
        <v>283</v>
      </c>
      <c r="C8" s="41">
        <f>'5-2交易性金融负债'!G27</f>
        <v>0</v>
      </c>
      <c r="D8" s="41">
        <f>'5-2交易性金融负债'!H27</f>
        <v>0</v>
      </c>
      <c r="E8" s="41">
        <f>'5-2交易性金融负债'!I27</f>
        <v>0</v>
      </c>
      <c r="F8" s="41">
        <f t="shared" ref="F8:F19" si="0">E8-D8</f>
        <v>0</v>
      </c>
      <c r="G8" s="41" t="str">
        <f t="shared" ref="G8:G19" si="1">IF(D8=0,"",F8/D8*100)</f>
        <v/>
      </c>
    </row>
    <row r="9" spans="1:7">
      <c r="A9" s="38" t="s">
        <v>1745</v>
      </c>
      <c r="B9" s="52" t="s">
        <v>624</v>
      </c>
      <c r="C9" s="41">
        <f>'5-3衍生金融负债'!F27</f>
        <v>0</v>
      </c>
      <c r="D9" s="41">
        <f>'5-3衍生金融负债'!G27</f>
        <v>0</v>
      </c>
      <c r="E9" s="41">
        <f>'5-3衍生金融负债'!H27</f>
        <v>0</v>
      </c>
      <c r="F9" s="41">
        <f t="shared" si="0"/>
        <v>0</v>
      </c>
      <c r="G9" s="41" t="str">
        <f t="shared" si="1"/>
        <v/>
      </c>
    </row>
    <row r="10" spans="1:7">
      <c r="A10" s="38" t="s">
        <v>1746</v>
      </c>
      <c r="B10" s="52" t="s">
        <v>284</v>
      </c>
      <c r="C10" s="41">
        <f>'5-4应付票据'!F27</f>
        <v>0</v>
      </c>
      <c r="D10" s="41">
        <f>'5-4应付票据'!G27</f>
        <v>0</v>
      </c>
      <c r="E10" s="41">
        <f>'5-4应付票据'!H27</f>
        <v>0</v>
      </c>
      <c r="F10" s="41">
        <f t="shared" si="0"/>
        <v>0</v>
      </c>
      <c r="G10" s="41" t="str">
        <f t="shared" si="1"/>
        <v/>
      </c>
    </row>
    <row r="11" spans="1:7">
      <c r="A11" s="38" t="s">
        <v>1747</v>
      </c>
      <c r="B11" s="52" t="s">
        <v>287</v>
      </c>
      <c r="C11" s="41">
        <f>'5-5应付账款'!G27</f>
        <v>0</v>
      </c>
      <c r="D11" s="41">
        <f>'5-5应付账款'!H27</f>
        <v>0</v>
      </c>
      <c r="E11" s="41">
        <f>'5-5应付账款'!I27</f>
        <v>0</v>
      </c>
      <c r="F11" s="41">
        <f t="shared" si="0"/>
        <v>0</v>
      </c>
      <c r="G11" s="41" t="str">
        <f t="shared" si="1"/>
        <v/>
      </c>
    </row>
    <row r="12" spans="1:7">
      <c r="A12" s="38" t="s">
        <v>1748</v>
      </c>
      <c r="B12" s="52" t="s">
        <v>289</v>
      </c>
      <c r="C12" s="41">
        <f>'5-6预收款项'!G27</f>
        <v>0</v>
      </c>
      <c r="D12" s="41">
        <f>'5-6预收款项'!H27</f>
        <v>0</v>
      </c>
      <c r="E12" s="41">
        <f>'5-6预收款项'!I27</f>
        <v>0</v>
      </c>
      <c r="F12" s="41">
        <f t="shared" si="0"/>
        <v>0</v>
      </c>
      <c r="G12" s="41" t="str">
        <f t="shared" si="1"/>
        <v/>
      </c>
    </row>
    <row r="13" spans="1:7">
      <c r="A13" s="38" t="s">
        <v>1749</v>
      </c>
      <c r="B13" s="52" t="s">
        <v>625</v>
      </c>
      <c r="C13" s="41">
        <f>'5-7合同负债'!G27</f>
        <v>0</v>
      </c>
      <c r="D13" s="41">
        <f>'5-7合同负债'!H27</f>
        <v>0</v>
      </c>
      <c r="E13" s="41">
        <f>'5-7合同负债'!I27</f>
        <v>0</v>
      </c>
      <c r="F13" s="41">
        <f t="shared" si="0"/>
        <v>0</v>
      </c>
      <c r="G13" s="41" t="str">
        <f t="shared" si="1"/>
        <v/>
      </c>
    </row>
    <row r="14" spans="1:7">
      <c r="A14" s="38" t="s">
        <v>1750</v>
      </c>
      <c r="B14" s="52" t="s">
        <v>626</v>
      </c>
      <c r="C14" s="41">
        <f>'5-8职工薪酬'!D27</f>
        <v>0</v>
      </c>
      <c r="D14" s="41">
        <f>'5-8职工薪酬'!E27</f>
        <v>0</v>
      </c>
      <c r="E14" s="41">
        <f>'5-8职工薪酬'!F27</f>
        <v>0</v>
      </c>
      <c r="F14" s="41">
        <f t="shared" si="0"/>
        <v>0</v>
      </c>
      <c r="G14" s="41" t="str">
        <f t="shared" si="1"/>
        <v/>
      </c>
    </row>
    <row r="15" spans="1:7">
      <c r="A15" s="38" t="s">
        <v>1751</v>
      </c>
      <c r="B15" s="52" t="s">
        <v>295</v>
      </c>
      <c r="C15" s="41">
        <f>'5-9应交税费'!E27</f>
        <v>0</v>
      </c>
      <c r="D15" s="41">
        <f>'5-9应交税费'!F27</f>
        <v>0</v>
      </c>
      <c r="E15" s="41">
        <f>'5-9应交税费'!G27</f>
        <v>0</v>
      </c>
      <c r="F15" s="41">
        <f t="shared" si="0"/>
        <v>0</v>
      </c>
      <c r="G15" s="41" t="str">
        <f t="shared" si="1"/>
        <v/>
      </c>
    </row>
    <row r="16" spans="1:7">
      <c r="A16" s="38" t="s">
        <v>1752</v>
      </c>
      <c r="B16" s="52" t="s">
        <v>301</v>
      </c>
      <c r="C16" s="41">
        <f>'5-10其他应付款'!G27</f>
        <v>0</v>
      </c>
      <c r="D16" s="41">
        <f>'5-10其他应付款'!H27</f>
        <v>0</v>
      </c>
      <c r="E16" s="41">
        <f>'5-10其他应付款'!I27</f>
        <v>0</v>
      </c>
      <c r="F16" s="41">
        <f t="shared" si="0"/>
        <v>0</v>
      </c>
      <c r="G16" s="41" t="str">
        <f t="shared" si="1"/>
        <v/>
      </c>
    </row>
    <row r="17" spans="1:7">
      <c r="A17" s="38" t="s">
        <v>1753</v>
      </c>
      <c r="B17" s="52" t="s">
        <v>627</v>
      </c>
      <c r="C17" s="41">
        <f>'5-11持有待售负债'!G27</f>
        <v>0</v>
      </c>
      <c r="D17" s="41">
        <f>'5-11持有待售负债'!H27</f>
        <v>0</v>
      </c>
      <c r="E17" s="41">
        <f>'5-11持有待售负债'!I27</f>
        <v>0</v>
      </c>
      <c r="F17" s="41">
        <f t="shared" si="0"/>
        <v>0</v>
      </c>
      <c r="G17" s="41" t="str">
        <f t="shared" si="1"/>
        <v/>
      </c>
    </row>
    <row r="18" spans="1:7">
      <c r="A18" s="38" t="s">
        <v>1754</v>
      </c>
      <c r="B18" s="52" t="s">
        <v>302</v>
      </c>
      <c r="C18" s="41">
        <f>'5-12一年到期非流动负债'!F27</f>
        <v>0</v>
      </c>
      <c r="D18" s="41">
        <f>'5-12一年到期非流动负债'!G27</f>
        <v>0</v>
      </c>
      <c r="E18" s="41">
        <f>'5-12一年到期非流动负债'!H27</f>
        <v>0</v>
      </c>
      <c r="F18" s="41">
        <f t="shared" si="0"/>
        <v>0</v>
      </c>
      <c r="G18" s="41" t="str">
        <f t="shared" si="1"/>
        <v/>
      </c>
    </row>
    <row r="19" spans="1:7">
      <c r="A19" s="38" t="s">
        <v>1755</v>
      </c>
      <c r="B19" s="52" t="s">
        <v>303</v>
      </c>
      <c r="C19" s="41">
        <f>'5-13其他流动负债'!E27</f>
        <v>0</v>
      </c>
      <c r="D19" s="41">
        <f>'5-13其他流动负债'!F27</f>
        <v>0</v>
      </c>
      <c r="E19" s="41">
        <f>'5-13其他流动负债'!G27</f>
        <v>0</v>
      </c>
      <c r="F19" s="41">
        <f t="shared" si="0"/>
        <v>0</v>
      </c>
      <c r="G19" s="41" t="str">
        <f t="shared" si="1"/>
        <v/>
      </c>
    </row>
    <row r="20" spans="1:7">
      <c r="A20" s="37"/>
      <c r="B20" s="52"/>
      <c r="C20" s="41"/>
      <c r="D20" s="41"/>
      <c r="E20" s="41"/>
      <c r="F20" s="41"/>
      <c r="G20" s="41" t="s">
        <v>821</v>
      </c>
    </row>
    <row r="21" spans="1:7">
      <c r="A21" s="37"/>
      <c r="B21" s="52"/>
      <c r="C21" s="41"/>
      <c r="D21" s="41"/>
      <c r="E21" s="41"/>
      <c r="F21" s="41"/>
      <c r="G21" s="41" t="s">
        <v>821</v>
      </c>
    </row>
    <row r="22" spans="1:7">
      <c r="A22" s="37"/>
      <c r="B22" s="52"/>
      <c r="C22" s="41"/>
      <c r="D22" s="41"/>
      <c r="E22" s="41"/>
      <c r="F22" s="41"/>
      <c r="G22" s="41"/>
    </row>
    <row r="23" spans="1:7">
      <c r="A23" s="37"/>
      <c r="B23" s="52"/>
      <c r="C23" s="41"/>
      <c r="D23" s="41"/>
      <c r="E23" s="41"/>
      <c r="F23" s="41"/>
      <c r="G23" s="41"/>
    </row>
    <row r="24" spans="1:7">
      <c r="A24" s="37"/>
      <c r="B24" s="52"/>
      <c r="C24" s="41"/>
      <c r="D24" s="41"/>
      <c r="E24" s="41"/>
      <c r="F24" s="41"/>
      <c r="G24" s="41" t="s">
        <v>821</v>
      </c>
    </row>
    <row r="25" spans="1:7">
      <c r="A25" s="37"/>
      <c r="B25" s="52"/>
      <c r="C25" s="41"/>
      <c r="D25" s="41"/>
      <c r="E25" s="41"/>
      <c r="F25" s="41"/>
      <c r="G25" s="41" t="s">
        <v>821</v>
      </c>
    </row>
    <row r="26" spans="1:7">
      <c r="A26" s="37"/>
      <c r="B26" s="52"/>
      <c r="C26" s="41"/>
      <c r="D26" s="41"/>
      <c r="E26" s="41"/>
      <c r="F26" s="41"/>
      <c r="G26" s="41" t="s">
        <v>821</v>
      </c>
    </row>
    <row r="27" spans="1:7">
      <c r="A27" s="37"/>
      <c r="B27" s="52"/>
      <c r="C27" s="41"/>
      <c r="D27" s="41"/>
      <c r="E27" s="41"/>
      <c r="F27" s="41"/>
      <c r="G27" s="41" t="s">
        <v>821</v>
      </c>
    </row>
    <row r="28" spans="1:7">
      <c r="A28" s="37"/>
      <c r="B28" s="52"/>
      <c r="C28" s="41"/>
      <c r="D28" s="41"/>
      <c r="E28" s="41"/>
      <c r="F28" s="41"/>
      <c r="G28" s="41" t="s">
        <v>821</v>
      </c>
    </row>
    <row r="29" spans="1:7">
      <c r="A29" s="42" t="s">
        <v>630</v>
      </c>
      <c r="B29" s="43"/>
      <c r="C29" s="41">
        <f>SUM(C7:C28)</f>
        <v>0</v>
      </c>
      <c r="D29" s="41">
        <f>SUM(D7:D28)</f>
        <v>0</v>
      </c>
      <c r="E29" s="41">
        <f>SUM(E7:E28)</f>
        <v>0</v>
      </c>
      <c r="F29" s="41">
        <f>E29-D29</f>
        <v>0</v>
      </c>
      <c r="G29" s="41" t="str">
        <f>IF(D29=0,"",F29/D29*100)</f>
        <v/>
      </c>
    </row>
    <row r="30" s="3" customFormat="1" ht="15.75" customHeight="1" spans="5:5">
      <c r="E30" s="3" t="str">
        <f>"评估人员："&amp;基本信息输入表!$Q$83</f>
        <v>评估人员：</v>
      </c>
    </row>
    <row r="31" s="3" customFormat="1" ht="15.75" customHeight="1"/>
  </sheetData>
  <sheetProtection algorithmName="SHA-512" hashValue="8xxRp+C8MR0mCfP+CbZ1oeZ5F/NUpP1ERiLBSMTv/EiYT30DCP8wA2o9+Hg+CmmFacDex1H7QgI/pxt33EQ9bg==" saltValue="M04jGE/bJIVnhCi1FY9icw==" spinCount="100000" sheet="1" formatCells="0" formatColumns="0" formatRows="0" insertRows="0" insertHyperlinks="0" deleteColumns="0" deleteRows="0" sort="0" autoFilter="0" pivotTables="0"/>
  <mergeCells count="4">
    <mergeCell ref="A2:G2"/>
    <mergeCell ref="A3:G3"/>
    <mergeCell ref="A5:D5"/>
    <mergeCell ref="A29:B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fitToHeight="0" orientation="landscape"/>
  <headerFooter scaleWithDoc="0">
    <oddFooter>&amp;C&amp;"宋体,常规"&amp;10第&amp;"Arial Narrow,常规"&amp;P&amp;"宋体,常规"页，共&amp;"Arial Narrow,常规"&amp;N&amp;"宋体,常规"页</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短期借款">
    <pageSetUpPr fitToPage="1"/>
  </sheetPr>
  <dimension ref="A1:O29"/>
  <sheetViews>
    <sheetView showGridLines="0" workbookViewId="0">
      <selection activeCell="I31" sqref="I31"/>
    </sheetView>
  </sheetViews>
  <sheetFormatPr defaultColWidth="9" defaultRowHeight="15.75" customHeight="1"/>
  <cols>
    <col min="1" max="1" width="8.7" style="3" customWidth="1"/>
    <col min="2" max="2" width="19.7" style="3" customWidth="1"/>
    <col min="3" max="3" width="9.2" style="3" customWidth="1"/>
    <col min="4" max="4" width="7.5" style="3" customWidth="1"/>
    <col min="5" max="5" width="7.7" style="3" customWidth="1"/>
    <col min="6" max="7" width="7.2" style="3" customWidth="1"/>
    <col min="8" max="8" width="10.7" style="3" customWidth="1"/>
    <col min="9" max="9" width="10.7" style="3" customWidth="1" outlineLevel="1"/>
    <col min="10" max="11" width="15.7" style="3" customWidth="1"/>
    <col min="12" max="12" width="12.7" style="3" customWidth="1"/>
    <col min="13" max="13" width="10.7" style="3" customWidth="1"/>
    <col min="14" max="15" width="9" style="5"/>
    <col min="16" max="16384" width="9" style="3"/>
  </cols>
  <sheetData>
    <row r="1" customHeight="1" spans="1:15">
      <c r="A1" s="6" t="s">
        <v>333</v>
      </c>
      <c r="N1" s="5" t="str">
        <f t="array" ref="N1:O1">"请勿删除此列"</f>
        <v>请勿删除此列</v>
      </c>
      <c r="O1" s="5" t="str">
        <v>请勿删除此列</v>
      </c>
    </row>
    <row r="2" s="1" customFormat="1" ht="30" customHeight="1" spans="1:15">
      <c r="A2" s="7" t="s">
        <v>1756</v>
      </c>
      <c r="B2" s="7"/>
      <c r="C2" s="7"/>
      <c r="D2" s="7"/>
      <c r="E2" s="7"/>
      <c r="F2" s="7"/>
      <c r="G2" s="7"/>
      <c r="H2" s="7"/>
      <c r="I2" s="7"/>
      <c r="J2" s="7"/>
      <c r="K2" s="7"/>
      <c r="L2" s="7"/>
      <c r="M2" s="7"/>
      <c r="N2" s="23"/>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2"/>
      <c r="G4" s="2"/>
      <c r="H4" s="2"/>
      <c r="I4" s="2"/>
      <c r="J4" s="2"/>
      <c r="K4" s="2"/>
      <c r="L4" s="2"/>
      <c r="M4" s="8" t="s">
        <v>1757</v>
      </c>
      <c r="O4" s="5" t="str">
        <f t="array" ref="O4:O7">""</f>
        <v/>
      </c>
    </row>
    <row r="5" customHeight="1" spans="1:15">
      <c r="A5" s="3" t="str">
        <f>基本信息输入表!K6&amp;"："&amp;基本信息输入表!M6</f>
        <v>被评估单位：中国石油集团工程技术研究院有限公司</v>
      </c>
      <c r="M5" s="8" t="str">
        <f>"金额单位："&amp;基本信息输入表!M10&amp;"元"</f>
        <v>金额单位：人民币元</v>
      </c>
      <c r="O5" s="5" t="str">
        <v/>
      </c>
    </row>
    <row r="6" s="2" customFormat="1" customHeight="1" spans="1:15">
      <c r="A6" s="11" t="s">
        <v>137</v>
      </c>
      <c r="B6" s="11" t="s">
        <v>1758</v>
      </c>
      <c r="C6" s="11" t="s">
        <v>1759</v>
      </c>
      <c r="D6" s="11" t="s">
        <v>831</v>
      </c>
      <c r="E6" s="11" t="s">
        <v>1040</v>
      </c>
      <c r="F6" s="11" t="s">
        <v>1760</v>
      </c>
      <c r="G6" s="11" t="s">
        <v>735</v>
      </c>
      <c r="H6" s="11" t="s">
        <v>1761</v>
      </c>
      <c r="I6" s="12" t="s">
        <v>656</v>
      </c>
      <c r="J6" s="13" t="s">
        <v>158</v>
      </c>
      <c r="K6" s="11" t="s">
        <v>159</v>
      </c>
      <c r="L6" s="11" t="s">
        <v>1762</v>
      </c>
      <c r="M6" s="11" t="s">
        <v>142</v>
      </c>
      <c r="N6" s="24" t="s">
        <v>738</v>
      </c>
      <c r="O6" s="4" t="str">
        <v/>
      </c>
    </row>
    <row r="7" spans="1:15">
      <c r="A7" s="14" t="str">
        <f>IF(B7="","",ROW()-6)</f>
        <v/>
      </c>
      <c r="B7" s="15"/>
      <c r="C7" s="15"/>
      <c r="D7" s="16"/>
      <c r="E7" s="16"/>
      <c r="F7" s="17"/>
      <c r="G7" s="15"/>
      <c r="H7" s="17"/>
      <c r="I7" s="17"/>
      <c r="J7" s="17"/>
      <c r="K7" s="17"/>
      <c r="L7" s="35"/>
      <c r="M7" s="15"/>
      <c r="N7" s="24" t="s">
        <v>739</v>
      </c>
      <c r="O7" s="5" t="str">
        <v/>
      </c>
    </row>
    <row r="8" spans="1:14">
      <c r="A8" s="14" t="str">
        <f t="shared" ref="A8:A26" si="0">IF(B8="","",ROW()-6)</f>
        <v/>
      </c>
      <c r="B8" s="15"/>
      <c r="C8" s="15"/>
      <c r="D8" s="16"/>
      <c r="E8" s="16"/>
      <c r="F8" s="17"/>
      <c r="G8" s="15"/>
      <c r="H8" s="17"/>
      <c r="I8" s="17"/>
      <c r="J8" s="17"/>
      <c r="K8" s="17"/>
      <c r="L8" s="35"/>
      <c r="M8" s="15"/>
      <c r="N8" s="24" t="s">
        <v>740</v>
      </c>
    </row>
    <row r="9" spans="1:14">
      <c r="A9" s="14" t="str">
        <f t="shared" si="0"/>
        <v/>
      </c>
      <c r="B9" s="15"/>
      <c r="C9" s="15"/>
      <c r="D9" s="16"/>
      <c r="E9" s="16"/>
      <c r="F9" s="17"/>
      <c r="G9" s="15"/>
      <c r="H9" s="17"/>
      <c r="I9" s="17"/>
      <c r="J9" s="17"/>
      <c r="K9" s="17"/>
      <c r="L9" s="35"/>
      <c r="M9" s="15"/>
      <c r="N9" s="24" t="s">
        <v>741</v>
      </c>
    </row>
    <row r="10" spans="1:14">
      <c r="A10" s="14" t="str">
        <f t="shared" si="0"/>
        <v/>
      </c>
      <c r="B10" s="15"/>
      <c r="C10" s="15"/>
      <c r="D10" s="16"/>
      <c r="E10" s="16"/>
      <c r="F10" s="17"/>
      <c r="G10" s="15"/>
      <c r="H10" s="17"/>
      <c r="I10" s="17"/>
      <c r="J10" s="17"/>
      <c r="K10" s="17"/>
      <c r="L10" s="35"/>
      <c r="M10" s="15"/>
      <c r="N10" s="24" t="s">
        <v>742</v>
      </c>
    </row>
    <row r="11" spans="1:14">
      <c r="A11" s="14" t="str">
        <f t="shared" si="0"/>
        <v/>
      </c>
      <c r="B11" s="15"/>
      <c r="C11" s="15"/>
      <c r="D11" s="16"/>
      <c r="E11" s="16"/>
      <c r="F11" s="17"/>
      <c r="G11" s="15"/>
      <c r="H11" s="17"/>
      <c r="I11" s="17"/>
      <c r="J11" s="17"/>
      <c r="K11" s="17"/>
      <c r="L11" s="35"/>
      <c r="M11" s="15"/>
      <c r="N11" s="24" t="s">
        <v>743</v>
      </c>
    </row>
    <row r="12" spans="1:14">
      <c r="A12" s="14" t="str">
        <f t="shared" si="0"/>
        <v/>
      </c>
      <c r="B12" s="15"/>
      <c r="C12" s="15"/>
      <c r="D12" s="16"/>
      <c r="E12" s="16"/>
      <c r="F12" s="17"/>
      <c r="G12" s="15"/>
      <c r="H12" s="17"/>
      <c r="I12" s="17"/>
      <c r="J12" s="17"/>
      <c r="K12" s="17"/>
      <c r="L12" s="35"/>
      <c r="M12" s="15"/>
      <c r="N12" s="24" t="s">
        <v>744</v>
      </c>
    </row>
    <row r="13" spans="1:14">
      <c r="A13" s="14" t="str">
        <f t="shared" si="0"/>
        <v/>
      </c>
      <c r="B13" s="15"/>
      <c r="C13" s="15"/>
      <c r="D13" s="16"/>
      <c r="E13" s="16"/>
      <c r="F13" s="17"/>
      <c r="G13" s="15"/>
      <c r="H13" s="17"/>
      <c r="I13" s="17"/>
      <c r="J13" s="17"/>
      <c r="K13" s="17"/>
      <c r="L13" s="35"/>
      <c r="M13" s="15"/>
      <c r="N13" s="24" t="s">
        <v>745</v>
      </c>
    </row>
    <row r="14" spans="1:14">
      <c r="A14" s="14" t="str">
        <f t="shared" si="0"/>
        <v/>
      </c>
      <c r="B14" s="15"/>
      <c r="C14" s="15"/>
      <c r="D14" s="16"/>
      <c r="E14" s="16"/>
      <c r="F14" s="17"/>
      <c r="G14" s="15"/>
      <c r="H14" s="17"/>
      <c r="I14" s="17"/>
      <c r="J14" s="17"/>
      <c r="K14" s="17"/>
      <c r="L14" s="35"/>
      <c r="M14" s="15"/>
      <c r="N14" s="24" t="s">
        <v>746</v>
      </c>
    </row>
    <row r="15" spans="1:14">
      <c r="A15" s="14" t="str">
        <f t="shared" si="0"/>
        <v/>
      </c>
      <c r="B15" s="15"/>
      <c r="C15" s="15"/>
      <c r="D15" s="16"/>
      <c r="E15" s="16"/>
      <c r="F15" s="17"/>
      <c r="G15" s="15"/>
      <c r="H15" s="17"/>
      <c r="I15" s="17"/>
      <c r="J15" s="17"/>
      <c r="K15" s="17"/>
      <c r="L15" s="35"/>
      <c r="M15" s="15"/>
      <c r="N15" s="24" t="s">
        <v>747</v>
      </c>
    </row>
    <row r="16" spans="1:14">
      <c r="A16" s="14" t="str">
        <f t="shared" si="0"/>
        <v/>
      </c>
      <c r="B16" s="15"/>
      <c r="C16" s="15"/>
      <c r="D16" s="16"/>
      <c r="E16" s="16"/>
      <c r="F16" s="17"/>
      <c r="G16" s="15"/>
      <c r="H16" s="17"/>
      <c r="I16" s="17"/>
      <c r="J16" s="17"/>
      <c r="K16" s="17"/>
      <c r="L16" s="35"/>
      <c r="M16" s="15"/>
      <c r="N16" s="24" t="s">
        <v>748</v>
      </c>
    </row>
    <row r="17" spans="1:14">
      <c r="A17" s="14" t="str">
        <f t="shared" si="0"/>
        <v/>
      </c>
      <c r="B17" s="15"/>
      <c r="C17" s="15"/>
      <c r="D17" s="16"/>
      <c r="E17" s="16"/>
      <c r="F17" s="17"/>
      <c r="G17" s="15"/>
      <c r="H17" s="17"/>
      <c r="I17" s="17"/>
      <c r="J17" s="17"/>
      <c r="K17" s="17"/>
      <c r="L17" s="35"/>
      <c r="M17" s="15"/>
      <c r="N17" s="24" t="s">
        <v>749</v>
      </c>
    </row>
    <row r="18" spans="1:14">
      <c r="A18" s="14" t="str">
        <f t="shared" si="0"/>
        <v/>
      </c>
      <c r="B18" s="15"/>
      <c r="C18" s="15"/>
      <c r="D18" s="16"/>
      <c r="E18" s="16"/>
      <c r="F18" s="17"/>
      <c r="G18" s="15"/>
      <c r="H18" s="17"/>
      <c r="I18" s="17"/>
      <c r="J18" s="17"/>
      <c r="K18" s="17"/>
      <c r="L18" s="35"/>
      <c r="M18" s="15"/>
      <c r="N18" s="24" t="s">
        <v>750</v>
      </c>
    </row>
    <row r="19" spans="1:14">
      <c r="A19" s="14" t="str">
        <f t="shared" si="0"/>
        <v/>
      </c>
      <c r="B19" s="15"/>
      <c r="C19" s="15"/>
      <c r="D19" s="16"/>
      <c r="E19" s="16"/>
      <c r="F19" s="17"/>
      <c r="G19" s="15"/>
      <c r="H19" s="17"/>
      <c r="I19" s="17"/>
      <c r="J19" s="17"/>
      <c r="K19" s="17"/>
      <c r="L19" s="35"/>
      <c r="M19" s="15"/>
      <c r="N19" s="24" t="s">
        <v>751</v>
      </c>
    </row>
    <row r="20" spans="1:14">
      <c r="A20" s="14" t="str">
        <f t="shared" si="0"/>
        <v/>
      </c>
      <c r="B20" s="15"/>
      <c r="C20" s="15"/>
      <c r="D20" s="16"/>
      <c r="E20" s="16"/>
      <c r="F20" s="17"/>
      <c r="G20" s="15"/>
      <c r="H20" s="17"/>
      <c r="I20" s="17"/>
      <c r="J20" s="17"/>
      <c r="K20" s="17"/>
      <c r="L20" s="35"/>
      <c r="M20" s="15"/>
      <c r="N20" s="24" t="s">
        <v>752</v>
      </c>
    </row>
    <row r="21" spans="1:14">
      <c r="A21" s="14" t="str">
        <f t="shared" si="0"/>
        <v/>
      </c>
      <c r="B21" s="15"/>
      <c r="C21" s="15"/>
      <c r="D21" s="16"/>
      <c r="E21" s="16"/>
      <c r="F21" s="17"/>
      <c r="G21" s="15"/>
      <c r="H21" s="17"/>
      <c r="I21" s="17"/>
      <c r="J21" s="17"/>
      <c r="K21" s="17"/>
      <c r="L21" s="35"/>
      <c r="M21" s="15"/>
      <c r="N21" s="24" t="s">
        <v>753</v>
      </c>
    </row>
    <row r="22" spans="1:14">
      <c r="A22" s="14" t="str">
        <f t="shared" si="0"/>
        <v/>
      </c>
      <c r="B22" s="15"/>
      <c r="C22" s="15"/>
      <c r="D22" s="16"/>
      <c r="E22" s="16"/>
      <c r="F22" s="17"/>
      <c r="G22" s="15"/>
      <c r="H22" s="17"/>
      <c r="I22" s="17"/>
      <c r="J22" s="17"/>
      <c r="K22" s="17"/>
      <c r="L22" s="35"/>
      <c r="M22" s="15"/>
      <c r="N22" s="24" t="s">
        <v>754</v>
      </c>
    </row>
    <row r="23" spans="1:14">
      <c r="A23" s="14" t="str">
        <f t="shared" si="0"/>
        <v/>
      </c>
      <c r="B23" s="15"/>
      <c r="C23" s="15"/>
      <c r="D23" s="16"/>
      <c r="E23" s="16"/>
      <c r="F23" s="17"/>
      <c r="G23" s="15"/>
      <c r="H23" s="17"/>
      <c r="I23" s="17"/>
      <c r="J23" s="17"/>
      <c r="K23" s="17"/>
      <c r="L23" s="35"/>
      <c r="M23" s="15"/>
      <c r="N23" s="24" t="s">
        <v>755</v>
      </c>
    </row>
    <row r="24" spans="1:14">
      <c r="A24" s="14" t="str">
        <f t="shared" si="0"/>
        <v/>
      </c>
      <c r="B24" s="15"/>
      <c r="C24" s="15"/>
      <c r="D24" s="16"/>
      <c r="E24" s="16"/>
      <c r="F24" s="17"/>
      <c r="G24" s="15"/>
      <c r="H24" s="17"/>
      <c r="I24" s="17"/>
      <c r="J24" s="17"/>
      <c r="K24" s="17"/>
      <c r="L24" s="35"/>
      <c r="M24" s="15"/>
      <c r="N24" s="24" t="s">
        <v>756</v>
      </c>
    </row>
    <row r="25" spans="1:14">
      <c r="A25" s="14" t="str">
        <f t="shared" si="0"/>
        <v/>
      </c>
      <c r="B25" s="15"/>
      <c r="C25" s="15"/>
      <c r="D25" s="16"/>
      <c r="E25" s="16"/>
      <c r="F25" s="17"/>
      <c r="G25" s="15"/>
      <c r="H25" s="17"/>
      <c r="I25" s="17"/>
      <c r="J25" s="17"/>
      <c r="K25" s="17"/>
      <c r="L25" s="35"/>
      <c r="M25" s="15"/>
      <c r="N25" s="24" t="s">
        <v>757</v>
      </c>
    </row>
    <row r="26" spans="1:15">
      <c r="A26" s="14" t="str">
        <f t="shared" si="0"/>
        <v/>
      </c>
      <c r="B26" s="15"/>
      <c r="C26" s="15"/>
      <c r="D26" s="16"/>
      <c r="E26" s="16"/>
      <c r="F26" s="17"/>
      <c r="G26" s="15"/>
      <c r="H26" s="17"/>
      <c r="I26" s="17"/>
      <c r="J26" s="17"/>
      <c r="K26" s="17"/>
      <c r="L26" s="35"/>
      <c r="M26" s="15"/>
      <c r="N26" s="24" t="s">
        <v>758</v>
      </c>
      <c r="O26" s="5" t="str">
        <f t="array" ref="O26:O29">""</f>
        <v/>
      </c>
    </row>
    <row r="27" customHeight="1" spans="1:15">
      <c r="A27" s="18" t="s">
        <v>215</v>
      </c>
      <c r="B27" s="19"/>
      <c r="C27" s="19"/>
      <c r="D27" s="20"/>
      <c r="E27" s="20"/>
      <c r="F27" s="17"/>
      <c r="G27" s="20"/>
      <c r="H27" s="17"/>
      <c r="I27" s="17">
        <f>SUM(I7:I26)</f>
        <v>0</v>
      </c>
      <c r="J27" s="17">
        <f>SUM(J7:J26)</f>
        <v>0</v>
      </c>
      <c r="K27" s="17">
        <f>SUM(K7:K26)</f>
        <v>0</v>
      </c>
      <c r="L27" s="35"/>
      <c r="M27" s="21"/>
      <c r="O27" s="5" t="str">
        <v/>
      </c>
    </row>
    <row r="28" customHeight="1" spans="1:15">
      <c r="A28" s="3" t="str">
        <f>基本信息输入表!$K$6&amp;"填表人："&amp;基本信息输入表!$M$84</f>
        <v>被评估单位填表人：</v>
      </c>
      <c r="K28" s="3" t="str">
        <f>"评估人员："&amp;基本信息输入表!$Q$84</f>
        <v>评估人员：</v>
      </c>
      <c r="O28" s="5" t="str">
        <v/>
      </c>
    </row>
    <row r="29" customHeight="1" spans="1:15">
      <c r="A29" s="3" t="str">
        <f>"填表日期："&amp;YEAR(基本信息输入表!$O$84)&amp;"年"&amp;MONTH(基本信息输入表!$O$84)&amp;"月"&amp;DAY(基本信息输入表!$O$84)&amp;"日"</f>
        <v>填表日期：1900年1月0日</v>
      </c>
      <c r="N29" s="50"/>
      <c r="O29" s="5" t="str">
        <v/>
      </c>
    </row>
  </sheetData>
  <mergeCells count="3">
    <mergeCell ref="A2:M2"/>
    <mergeCell ref="A3:M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1" fitToHeight="0" orientation="landscape"/>
  <headerFooter scaleWithDoc="0">
    <oddFooter>&amp;C&amp;"宋体,常规"&amp;10第&amp;"Arial Narrow,常规"&amp;P&amp;"宋体,常规"页，共&amp;"Arial Narrow,常规"&amp;N&amp;"宋体,常规"页</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交易性金融负债">
    <pageSetUpPr fitToPage="1"/>
  </sheetPr>
  <dimension ref="A1:M29"/>
  <sheetViews>
    <sheetView showGridLines="0" workbookViewId="0">
      <selection activeCell="I31" sqref="I31"/>
    </sheetView>
  </sheetViews>
  <sheetFormatPr defaultColWidth="9" defaultRowHeight="15.75" customHeight="1"/>
  <cols>
    <col min="1" max="1" width="5.7" style="3" customWidth="1"/>
    <col min="2" max="2" width="26.2" style="3" customWidth="1"/>
    <col min="3" max="4" width="7.7" style="3" customWidth="1"/>
    <col min="5" max="5" width="7" style="3" customWidth="1"/>
    <col min="6" max="6" width="18" style="3" customWidth="1"/>
    <col min="7" max="7" width="18" style="3" customWidth="1" outlineLevel="1"/>
    <col min="8" max="9" width="15.7" style="3" customWidth="1"/>
    <col min="10" max="10" width="17.5" style="3" customWidth="1"/>
    <col min="11" max="11" width="16.7" style="3" customWidth="1"/>
    <col min="12" max="13" width="9" style="5"/>
    <col min="14" max="16384" width="9" style="3"/>
  </cols>
  <sheetData>
    <row r="1" customHeight="1" spans="1:13">
      <c r="A1" s="6" t="s">
        <v>333</v>
      </c>
      <c r="L1" s="5" t="str">
        <f t="array" ref="L1:M1">"请勿删除此列"</f>
        <v>请勿删除此列</v>
      </c>
      <c r="M1" s="5" t="str">
        <v>请勿删除此列</v>
      </c>
    </row>
    <row r="2" s="1" customFormat="1" ht="30" customHeight="1" spans="1:13">
      <c r="A2" s="7" t="s">
        <v>1763</v>
      </c>
      <c r="B2" s="7"/>
      <c r="C2" s="7"/>
      <c r="D2" s="7"/>
      <c r="E2" s="7"/>
      <c r="F2" s="7"/>
      <c r="G2" s="7"/>
      <c r="H2" s="7"/>
      <c r="I2" s="7"/>
      <c r="J2" s="7"/>
      <c r="K2" s="7"/>
      <c r="L2" s="23"/>
      <c r="M2" s="23"/>
    </row>
    <row r="3" customHeight="1" spans="1:11">
      <c r="A3" s="2" t="str">
        <f>"评估基准日："&amp;TEXT(基本信息输入表!M7,"yyyy年mm月dd日")</f>
        <v>评估基准日：2026年01月15日</v>
      </c>
      <c r="B3" s="2"/>
      <c r="C3" s="2"/>
      <c r="D3" s="2"/>
      <c r="E3" s="2"/>
      <c r="F3" s="2"/>
      <c r="G3" s="2"/>
      <c r="H3" s="2"/>
      <c r="I3" s="2"/>
      <c r="J3" s="2"/>
      <c r="K3" s="2"/>
    </row>
    <row r="4" ht="14.25" customHeight="1" spans="1:13">
      <c r="A4" s="2"/>
      <c r="B4" s="2"/>
      <c r="C4" s="2"/>
      <c r="D4" s="2"/>
      <c r="E4" s="2"/>
      <c r="F4" s="2"/>
      <c r="G4" s="2"/>
      <c r="H4" s="2"/>
      <c r="I4" s="2"/>
      <c r="J4" s="2"/>
      <c r="K4" s="8" t="s">
        <v>1764</v>
      </c>
      <c r="M4" s="5" t="str">
        <f t="array" ref="M4:M7">""</f>
        <v/>
      </c>
    </row>
    <row r="5" customHeight="1" spans="1:13">
      <c r="A5" s="9" t="str">
        <f>基本信息输入表!K6&amp;"："&amp;基本信息输入表!M6</f>
        <v>被评估单位：中国石油集团工程技术研究院有限公司</v>
      </c>
      <c r="B5" s="9"/>
      <c r="C5" s="9"/>
      <c r="D5" s="9"/>
      <c r="E5" s="10"/>
      <c r="F5" s="10"/>
      <c r="G5" s="10"/>
      <c r="K5" s="8" t="str">
        <f>"金额单位："&amp;基本信息输入表!M10&amp;"元"</f>
        <v>金额单位：人民币元</v>
      </c>
      <c r="M5" s="5" t="str">
        <v/>
      </c>
    </row>
    <row r="6" s="2" customFormat="1" customHeight="1" spans="1:13">
      <c r="A6" s="11" t="s">
        <v>137</v>
      </c>
      <c r="B6" s="11" t="s">
        <v>802</v>
      </c>
      <c r="C6" s="11" t="s">
        <v>831</v>
      </c>
      <c r="D6" s="11" t="s">
        <v>809</v>
      </c>
      <c r="E6" s="11" t="s">
        <v>735</v>
      </c>
      <c r="F6" s="11" t="s">
        <v>1761</v>
      </c>
      <c r="G6" s="12" t="s">
        <v>656</v>
      </c>
      <c r="H6" s="13" t="s">
        <v>158</v>
      </c>
      <c r="I6" s="11" t="s">
        <v>159</v>
      </c>
      <c r="J6" s="11" t="s">
        <v>1762</v>
      </c>
      <c r="K6" s="11" t="s">
        <v>142</v>
      </c>
      <c r="L6" s="24" t="s">
        <v>738</v>
      </c>
      <c r="M6" s="4" t="str">
        <v/>
      </c>
    </row>
    <row r="7" spans="1:13">
      <c r="A7" s="14" t="str">
        <f>IF(B7="","",ROW()-6)</f>
        <v/>
      </c>
      <c r="B7" s="15"/>
      <c r="C7" s="16"/>
      <c r="D7" s="15"/>
      <c r="E7" s="15"/>
      <c r="F7" s="17"/>
      <c r="G7" s="17"/>
      <c r="H7" s="17"/>
      <c r="I7" s="17"/>
      <c r="J7" s="35"/>
      <c r="K7" s="15"/>
      <c r="L7" s="24" t="s">
        <v>739</v>
      </c>
      <c r="M7" s="5" t="str">
        <v/>
      </c>
    </row>
    <row r="8" spans="1:12">
      <c r="A8" s="14" t="str">
        <f t="shared" ref="A8:A26" si="0">IF(B8="","",ROW()-6)</f>
        <v/>
      </c>
      <c r="B8" s="15"/>
      <c r="C8" s="16"/>
      <c r="D8" s="15"/>
      <c r="E8" s="15"/>
      <c r="F8" s="17"/>
      <c r="G8" s="17"/>
      <c r="H8" s="17"/>
      <c r="I8" s="17"/>
      <c r="J8" s="35"/>
      <c r="K8" s="15"/>
      <c r="L8" s="24" t="s">
        <v>740</v>
      </c>
    </row>
    <row r="9" spans="1:12">
      <c r="A9" s="14" t="str">
        <f t="shared" si="0"/>
        <v/>
      </c>
      <c r="B9" s="15"/>
      <c r="C9" s="16"/>
      <c r="D9" s="15"/>
      <c r="E9" s="15"/>
      <c r="F9" s="17"/>
      <c r="G9" s="17"/>
      <c r="H9" s="17"/>
      <c r="I9" s="17"/>
      <c r="J9" s="35"/>
      <c r="K9" s="15"/>
      <c r="L9" s="24" t="s">
        <v>741</v>
      </c>
    </row>
    <row r="10" spans="1:12">
      <c r="A10" s="14" t="str">
        <f t="shared" si="0"/>
        <v/>
      </c>
      <c r="B10" s="15"/>
      <c r="C10" s="16"/>
      <c r="D10" s="15"/>
      <c r="E10" s="15"/>
      <c r="F10" s="17"/>
      <c r="G10" s="17"/>
      <c r="H10" s="17"/>
      <c r="I10" s="17"/>
      <c r="J10" s="35"/>
      <c r="K10" s="15"/>
      <c r="L10" s="24" t="s">
        <v>742</v>
      </c>
    </row>
    <row r="11" spans="1:12">
      <c r="A11" s="14" t="str">
        <f t="shared" si="0"/>
        <v/>
      </c>
      <c r="B11" s="15"/>
      <c r="C11" s="16"/>
      <c r="D11" s="15"/>
      <c r="E11" s="15"/>
      <c r="F11" s="17"/>
      <c r="G11" s="17"/>
      <c r="H11" s="17"/>
      <c r="I11" s="17"/>
      <c r="J11" s="35"/>
      <c r="K11" s="15"/>
      <c r="L11" s="24" t="s">
        <v>743</v>
      </c>
    </row>
    <row r="12" spans="1:12">
      <c r="A12" s="14" t="str">
        <f t="shared" si="0"/>
        <v/>
      </c>
      <c r="B12" s="15"/>
      <c r="C12" s="16"/>
      <c r="D12" s="15"/>
      <c r="E12" s="15"/>
      <c r="F12" s="17"/>
      <c r="G12" s="17"/>
      <c r="H12" s="17"/>
      <c r="I12" s="17"/>
      <c r="J12" s="35"/>
      <c r="K12" s="15"/>
      <c r="L12" s="24" t="s">
        <v>744</v>
      </c>
    </row>
    <row r="13" spans="1:12">
      <c r="A13" s="14" t="str">
        <f t="shared" si="0"/>
        <v/>
      </c>
      <c r="B13" s="15"/>
      <c r="C13" s="16"/>
      <c r="D13" s="15"/>
      <c r="E13" s="15"/>
      <c r="F13" s="17"/>
      <c r="G13" s="17"/>
      <c r="H13" s="17"/>
      <c r="I13" s="17"/>
      <c r="J13" s="35"/>
      <c r="K13" s="15"/>
      <c r="L13" s="24" t="s">
        <v>745</v>
      </c>
    </row>
    <row r="14" spans="1:12">
      <c r="A14" s="14" t="str">
        <f t="shared" si="0"/>
        <v/>
      </c>
      <c r="B14" s="15"/>
      <c r="C14" s="16"/>
      <c r="D14" s="15"/>
      <c r="E14" s="15"/>
      <c r="F14" s="17"/>
      <c r="G14" s="17"/>
      <c r="H14" s="17"/>
      <c r="I14" s="17"/>
      <c r="J14" s="35"/>
      <c r="K14" s="15"/>
      <c r="L14" s="24" t="s">
        <v>746</v>
      </c>
    </row>
    <row r="15" spans="1:12">
      <c r="A15" s="14" t="str">
        <f t="shared" si="0"/>
        <v/>
      </c>
      <c r="B15" s="15"/>
      <c r="C15" s="16"/>
      <c r="D15" s="15"/>
      <c r="E15" s="15"/>
      <c r="F15" s="17"/>
      <c r="G15" s="17"/>
      <c r="H15" s="17"/>
      <c r="I15" s="17"/>
      <c r="J15" s="35"/>
      <c r="K15" s="15"/>
      <c r="L15" s="24" t="s">
        <v>747</v>
      </c>
    </row>
    <row r="16" spans="1:12">
      <c r="A16" s="14" t="str">
        <f t="shared" si="0"/>
        <v/>
      </c>
      <c r="B16" s="15"/>
      <c r="C16" s="16"/>
      <c r="D16" s="15"/>
      <c r="E16" s="15"/>
      <c r="F16" s="17"/>
      <c r="G16" s="17"/>
      <c r="H16" s="17"/>
      <c r="I16" s="17"/>
      <c r="J16" s="35"/>
      <c r="K16" s="15"/>
      <c r="L16" s="24" t="s">
        <v>748</v>
      </c>
    </row>
    <row r="17" spans="1:12">
      <c r="A17" s="14" t="str">
        <f t="shared" si="0"/>
        <v/>
      </c>
      <c r="B17" s="15"/>
      <c r="C17" s="16"/>
      <c r="D17" s="15"/>
      <c r="E17" s="15"/>
      <c r="F17" s="17"/>
      <c r="G17" s="17"/>
      <c r="H17" s="17"/>
      <c r="I17" s="17"/>
      <c r="J17" s="35"/>
      <c r="K17" s="15"/>
      <c r="L17" s="24" t="s">
        <v>749</v>
      </c>
    </row>
    <row r="18" spans="1:12">
      <c r="A18" s="14" t="str">
        <f t="shared" si="0"/>
        <v/>
      </c>
      <c r="B18" s="15"/>
      <c r="C18" s="16"/>
      <c r="D18" s="15"/>
      <c r="E18" s="15"/>
      <c r="F18" s="17"/>
      <c r="G18" s="17"/>
      <c r="H18" s="17"/>
      <c r="I18" s="17"/>
      <c r="J18" s="35"/>
      <c r="K18" s="15"/>
      <c r="L18" s="24" t="s">
        <v>750</v>
      </c>
    </row>
    <row r="19" spans="1:12">
      <c r="A19" s="14" t="str">
        <f t="shared" si="0"/>
        <v/>
      </c>
      <c r="B19" s="15"/>
      <c r="C19" s="16"/>
      <c r="D19" s="15"/>
      <c r="E19" s="15"/>
      <c r="F19" s="17"/>
      <c r="G19" s="17"/>
      <c r="H19" s="17"/>
      <c r="I19" s="17"/>
      <c r="J19" s="35"/>
      <c r="K19" s="15"/>
      <c r="L19" s="24" t="s">
        <v>751</v>
      </c>
    </row>
    <row r="20" spans="1:12">
      <c r="A20" s="14" t="str">
        <f t="shared" si="0"/>
        <v/>
      </c>
      <c r="B20" s="15"/>
      <c r="C20" s="16"/>
      <c r="D20" s="15"/>
      <c r="E20" s="15"/>
      <c r="F20" s="17"/>
      <c r="G20" s="17"/>
      <c r="H20" s="17"/>
      <c r="I20" s="17"/>
      <c r="J20" s="35"/>
      <c r="K20" s="15"/>
      <c r="L20" s="24" t="s">
        <v>752</v>
      </c>
    </row>
    <row r="21" spans="1:12">
      <c r="A21" s="14" t="str">
        <f t="shared" si="0"/>
        <v/>
      </c>
      <c r="B21" s="15"/>
      <c r="C21" s="16"/>
      <c r="D21" s="15"/>
      <c r="E21" s="15"/>
      <c r="F21" s="17"/>
      <c r="G21" s="17"/>
      <c r="H21" s="17"/>
      <c r="I21" s="17"/>
      <c r="J21" s="35"/>
      <c r="K21" s="15"/>
      <c r="L21" s="24" t="s">
        <v>753</v>
      </c>
    </row>
    <row r="22" spans="1:12">
      <c r="A22" s="14" t="str">
        <f t="shared" si="0"/>
        <v/>
      </c>
      <c r="B22" s="15"/>
      <c r="C22" s="16"/>
      <c r="D22" s="15"/>
      <c r="E22" s="15"/>
      <c r="F22" s="17"/>
      <c r="G22" s="17"/>
      <c r="H22" s="17"/>
      <c r="I22" s="17"/>
      <c r="J22" s="35"/>
      <c r="K22" s="15"/>
      <c r="L22" s="24" t="s">
        <v>754</v>
      </c>
    </row>
    <row r="23" spans="1:12">
      <c r="A23" s="14" t="str">
        <f t="shared" si="0"/>
        <v/>
      </c>
      <c r="B23" s="15"/>
      <c r="C23" s="16"/>
      <c r="D23" s="15"/>
      <c r="E23" s="15"/>
      <c r="F23" s="17"/>
      <c r="G23" s="17"/>
      <c r="H23" s="17"/>
      <c r="I23" s="17"/>
      <c r="J23" s="35"/>
      <c r="K23" s="15"/>
      <c r="L23" s="24" t="s">
        <v>755</v>
      </c>
    </row>
    <row r="24" spans="1:12">
      <c r="A24" s="14" t="str">
        <f t="shared" si="0"/>
        <v/>
      </c>
      <c r="B24" s="15"/>
      <c r="C24" s="16"/>
      <c r="D24" s="15"/>
      <c r="E24" s="15"/>
      <c r="F24" s="17"/>
      <c r="G24" s="17"/>
      <c r="H24" s="17"/>
      <c r="I24" s="17"/>
      <c r="J24" s="35"/>
      <c r="K24" s="15"/>
      <c r="L24" s="24" t="s">
        <v>756</v>
      </c>
    </row>
    <row r="25" spans="1:12">
      <c r="A25" s="14" t="str">
        <f t="shared" si="0"/>
        <v/>
      </c>
      <c r="B25" s="15"/>
      <c r="C25" s="16"/>
      <c r="D25" s="15"/>
      <c r="E25" s="15"/>
      <c r="F25" s="17"/>
      <c r="G25" s="17"/>
      <c r="H25" s="17"/>
      <c r="I25" s="17"/>
      <c r="J25" s="35"/>
      <c r="K25" s="15"/>
      <c r="L25" s="24" t="s">
        <v>757</v>
      </c>
    </row>
    <row r="26" spans="1:13">
      <c r="A26" s="14" t="str">
        <f t="shared" si="0"/>
        <v/>
      </c>
      <c r="B26" s="15"/>
      <c r="C26" s="16"/>
      <c r="D26" s="15"/>
      <c r="E26" s="15"/>
      <c r="F26" s="17"/>
      <c r="G26" s="17"/>
      <c r="H26" s="17"/>
      <c r="I26" s="17"/>
      <c r="J26" s="35"/>
      <c r="K26" s="15"/>
      <c r="L26" s="24" t="s">
        <v>758</v>
      </c>
      <c r="M26" s="5" t="str">
        <f t="array" ref="M26:M29">""</f>
        <v/>
      </c>
    </row>
    <row r="27" customHeight="1" spans="1:13">
      <c r="A27" s="18" t="s">
        <v>215</v>
      </c>
      <c r="B27" s="19"/>
      <c r="C27" s="20"/>
      <c r="D27" s="20"/>
      <c r="E27" s="20"/>
      <c r="F27" s="17"/>
      <c r="G27" s="17">
        <f>SUM(G7:G26)</f>
        <v>0</v>
      </c>
      <c r="H27" s="17">
        <f>SUM(H7:H26)</f>
        <v>0</v>
      </c>
      <c r="I27" s="17">
        <f>SUM(I7:I26)</f>
        <v>0</v>
      </c>
      <c r="J27" s="35"/>
      <c r="K27" s="21"/>
      <c r="M27" s="5" t="str">
        <v/>
      </c>
    </row>
    <row r="28" customHeight="1" spans="1:13">
      <c r="A28" s="3" t="str">
        <f>基本信息输入表!$K$6&amp;"填表人："&amp;基本信息输入表!$M$85</f>
        <v>被评估单位填表人：</v>
      </c>
      <c r="I28" s="3" t="str">
        <f>"评估人员："&amp;基本信息输入表!$Q$85</f>
        <v>评估人员：</v>
      </c>
      <c r="M28" s="5" t="str">
        <v/>
      </c>
    </row>
    <row r="29" customHeight="1" spans="1:13">
      <c r="A29" s="3" t="str">
        <f>"填表日期："&amp;YEAR(基本信息输入表!$O$85)&amp;"年"&amp;MONTH(基本信息输入表!$O$85)&amp;"月"&amp;DAY(基本信息输入表!$O$85)&amp;"日"</f>
        <v>填表日期：1900年1月0日</v>
      </c>
      <c r="M29" s="5" t="str">
        <v/>
      </c>
    </row>
  </sheetData>
  <mergeCells count="4">
    <mergeCell ref="A2:K2"/>
    <mergeCell ref="A3:K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4" fitToHeight="0" orientation="landscape"/>
  <headerFooter scaleWithDoc="0">
    <oddFooter>&amp;C&amp;"宋体,常规"&amp;10第&amp;"Arial Narrow,常规"&amp;P&amp;"宋体,常规"页，共&amp;"Arial Narrow,常规"&amp;N&amp;"宋体,常规"页</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topLeftCell="A4" workbookViewId="0">
      <selection activeCell="I31" sqref="I31"/>
    </sheetView>
  </sheetViews>
  <sheetFormatPr defaultColWidth="9" defaultRowHeight="15.75" customHeight="1"/>
  <cols>
    <col min="1" max="1" width="5.5" style="3" customWidth="1"/>
    <col min="2" max="2" width="18.2" style="3" customWidth="1"/>
    <col min="3" max="3" width="9" style="3"/>
    <col min="4" max="4" width="8.2" style="45" customWidth="1"/>
    <col min="5" max="5" width="7.2" style="3" customWidth="1"/>
    <col min="6" max="6" width="12.2" style="3" customWidth="1" outlineLevel="2"/>
    <col min="7" max="8" width="15.7" style="3" customWidth="1"/>
    <col min="9" max="9" width="10.5" style="3" customWidth="1"/>
    <col min="10" max="10" width="7.7" style="3" customWidth="1"/>
    <col min="11" max="11" width="9" style="4"/>
    <col min="12" max="12" width="9" style="5"/>
    <col min="13" max="16384" width="9" style="3"/>
  </cols>
  <sheetData>
    <row r="1" customHeight="1" spans="1:12">
      <c r="A1" s="6" t="s">
        <v>333</v>
      </c>
      <c r="K1" s="4" t="str">
        <f t="array" ref="K1:L1">"请勿删除此列"</f>
        <v>请勿删除此列</v>
      </c>
      <c r="L1" s="5" t="str">
        <v>请勿删除此列</v>
      </c>
    </row>
    <row r="2" s="1" customFormat="1" ht="30" customHeight="1" spans="1:12">
      <c r="A2" s="7" t="s">
        <v>1765</v>
      </c>
      <c r="B2" s="7"/>
      <c r="C2" s="7"/>
      <c r="D2" s="7"/>
      <c r="E2" s="7"/>
      <c r="F2" s="7"/>
      <c r="G2" s="7"/>
      <c r="H2" s="7"/>
      <c r="I2" s="7"/>
      <c r="K2" s="22"/>
      <c r="L2" s="23"/>
    </row>
    <row r="3" customHeight="1" spans="1:9">
      <c r="A3" s="2" t="str">
        <f>"评估基准日："&amp;TEXT(基本信息输入表!M7,"yyyy年mm月dd日")</f>
        <v>评估基准日：2026年01月15日</v>
      </c>
      <c r="B3" s="2"/>
      <c r="C3" s="2"/>
      <c r="D3" s="2"/>
      <c r="E3" s="2"/>
      <c r="F3" s="2"/>
      <c r="G3" s="2"/>
      <c r="H3" s="2"/>
      <c r="I3" s="2"/>
    </row>
    <row r="4" ht="14.25" customHeight="1" spans="1:12">
      <c r="A4" s="2"/>
      <c r="B4" s="2"/>
      <c r="C4" s="2"/>
      <c r="D4" s="46"/>
      <c r="E4" s="2"/>
      <c r="F4" s="2"/>
      <c r="G4" s="2"/>
      <c r="H4" s="2"/>
      <c r="I4" s="8" t="s">
        <v>1766</v>
      </c>
      <c r="J4" s="8"/>
      <c r="L4" s="5" t="str">
        <f t="array" ref="L4:L7">""</f>
        <v/>
      </c>
    </row>
    <row r="5" customHeight="1" spans="1:12">
      <c r="A5" s="3" t="str">
        <f>基本信息输入表!K6&amp;"："&amp;基本信息输入表!M6</f>
        <v>被评估单位：中国石油集团工程技术研究院有限公司</v>
      </c>
      <c r="I5" s="49" t="str">
        <f>"金额单位："&amp;基本信息输入表!M10&amp;"元"</f>
        <v>金额单位：人民币元</v>
      </c>
      <c r="J5" s="49"/>
      <c r="L5" s="5" t="str">
        <v/>
      </c>
    </row>
    <row r="6" s="2" customFormat="1" customHeight="1" spans="1:12">
      <c r="A6" s="11" t="s">
        <v>137</v>
      </c>
      <c r="B6" s="11" t="s">
        <v>1767</v>
      </c>
      <c r="C6" s="11" t="s">
        <v>886</v>
      </c>
      <c r="D6" s="47" t="s">
        <v>780</v>
      </c>
      <c r="E6" s="11" t="s">
        <v>113</v>
      </c>
      <c r="F6" s="11" t="s">
        <v>656</v>
      </c>
      <c r="G6" s="11" t="s">
        <v>158</v>
      </c>
      <c r="H6" s="11" t="s">
        <v>159</v>
      </c>
      <c r="I6" s="11" t="s">
        <v>172</v>
      </c>
      <c r="J6" s="11" t="s">
        <v>142</v>
      </c>
      <c r="K6" s="24" t="s">
        <v>738</v>
      </c>
      <c r="L6" s="4" t="str">
        <v/>
      </c>
    </row>
    <row r="7" spans="1:12">
      <c r="A7" s="14" t="str">
        <f>IF(C7="","",ROW()-6)</f>
        <v/>
      </c>
      <c r="B7" s="15"/>
      <c r="C7" s="15"/>
      <c r="D7" s="16"/>
      <c r="E7" s="17"/>
      <c r="F7" s="17"/>
      <c r="G7" s="17"/>
      <c r="H7" s="17"/>
      <c r="I7" s="17" t="str">
        <f>IF(G7=0,"",(H7-G7)/G7*100)</f>
        <v/>
      </c>
      <c r="J7" s="15"/>
      <c r="K7" s="24" t="s">
        <v>739</v>
      </c>
      <c r="L7" s="5" t="str">
        <v/>
      </c>
    </row>
    <row r="8" spans="1:11">
      <c r="A8" s="14" t="str">
        <f t="shared" ref="A8:A26" si="0">IF(C8="","",ROW()-6)</f>
        <v/>
      </c>
      <c r="B8" s="15"/>
      <c r="C8" s="15"/>
      <c r="D8" s="16"/>
      <c r="E8" s="17"/>
      <c r="F8" s="17"/>
      <c r="G8" s="17"/>
      <c r="H8" s="17"/>
      <c r="I8" s="17" t="str">
        <f t="shared" ref="I8:I27" si="1">IF(G8=0,"",(H8-G8)/G8*100)</f>
        <v/>
      </c>
      <c r="J8" s="15"/>
      <c r="K8" s="24" t="s">
        <v>740</v>
      </c>
    </row>
    <row r="9" spans="1:11">
      <c r="A9" s="14" t="str">
        <f t="shared" si="0"/>
        <v/>
      </c>
      <c r="B9" s="15"/>
      <c r="C9" s="15"/>
      <c r="D9" s="16"/>
      <c r="E9" s="17"/>
      <c r="F9" s="17"/>
      <c r="G9" s="17"/>
      <c r="H9" s="17"/>
      <c r="I9" s="17" t="str">
        <f t="shared" si="1"/>
        <v/>
      </c>
      <c r="J9" s="15"/>
      <c r="K9" s="24" t="s">
        <v>741</v>
      </c>
    </row>
    <row r="10" spans="1:11">
      <c r="A10" s="14" t="str">
        <f t="shared" si="0"/>
        <v/>
      </c>
      <c r="B10" s="15"/>
      <c r="C10" s="15"/>
      <c r="D10" s="16"/>
      <c r="E10" s="17"/>
      <c r="F10" s="17"/>
      <c r="G10" s="17"/>
      <c r="H10" s="17"/>
      <c r="I10" s="17" t="str">
        <f t="shared" si="1"/>
        <v/>
      </c>
      <c r="J10" s="15"/>
      <c r="K10" s="24" t="s">
        <v>742</v>
      </c>
    </row>
    <row r="11" spans="1:11">
      <c r="A11" s="14" t="str">
        <f t="shared" si="0"/>
        <v/>
      </c>
      <c r="B11" s="15"/>
      <c r="C11" s="15"/>
      <c r="D11" s="16"/>
      <c r="E11" s="17"/>
      <c r="F11" s="17"/>
      <c r="G11" s="17"/>
      <c r="H11" s="17"/>
      <c r="I11" s="17" t="str">
        <f t="shared" si="1"/>
        <v/>
      </c>
      <c r="J11" s="15"/>
      <c r="K11" s="24" t="s">
        <v>743</v>
      </c>
    </row>
    <row r="12" spans="1:11">
      <c r="A12" s="14" t="str">
        <f t="shared" si="0"/>
        <v/>
      </c>
      <c r="B12" s="15"/>
      <c r="C12" s="15"/>
      <c r="D12" s="16"/>
      <c r="E12" s="17"/>
      <c r="F12" s="17"/>
      <c r="G12" s="17"/>
      <c r="H12" s="17"/>
      <c r="I12" s="17" t="str">
        <f t="shared" si="1"/>
        <v/>
      </c>
      <c r="J12" s="15"/>
      <c r="K12" s="24" t="s">
        <v>744</v>
      </c>
    </row>
    <row r="13" spans="1:11">
      <c r="A13" s="14" t="str">
        <f t="shared" si="0"/>
        <v/>
      </c>
      <c r="B13" s="15"/>
      <c r="C13" s="15"/>
      <c r="D13" s="16"/>
      <c r="E13" s="17"/>
      <c r="F13" s="17"/>
      <c r="G13" s="17"/>
      <c r="H13" s="17"/>
      <c r="I13" s="17" t="str">
        <f t="shared" si="1"/>
        <v/>
      </c>
      <c r="J13" s="15"/>
      <c r="K13" s="24" t="s">
        <v>745</v>
      </c>
    </row>
    <row r="14" spans="1:11">
      <c r="A14" s="14" t="str">
        <f t="shared" si="0"/>
        <v/>
      </c>
      <c r="B14" s="15"/>
      <c r="C14" s="15"/>
      <c r="D14" s="16"/>
      <c r="E14" s="17"/>
      <c r="F14" s="17"/>
      <c r="G14" s="17"/>
      <c r="H14" s="17"/>
      <c r="I14" s="17" t="str">
        <f t="shared" si="1"/>
        <v/>
      </c>
      <c r="J14" s="15"/>
      <c r="K14" s="24" t="s">
        <v>746</v>
      </c>
    </row>
    <row r="15" spans="1:11">
      <c r="A15" s="14" t="str">
        <f t="shared" si="0"/>
        <v/>
      </c>
      <c r="B15" s="15"/>
      <c r="C15" s="15"/>
      <c r="D15" s="16"/>
      <c r="E15" s="17"/>
      <c r="F15" s="17"/>
      <c r="G15" s="17"/>
      <c r="H15" s="17"/>
      <c r="I15" s="17" t="str">
        <f t="shared" si="1"/>
        <v/>
      </c>
      <c r="J15" s="15"/>
      <c r="K15" s="24" t="s">
        <v>747</v>
      </c>
    </row>
    <row r="16" spans="1:11">
      <c r="A16" s="14" t="str">
        <f t="shared" si="0"/>
        <v/>
      </c>
      <c r="B16" s="15"/>
      <c r="C16" s="15"/>
      <c r="D16" s="16"/>
      <c r="E16" s="17"/>
      <c r="F16" s="17"/>
      <c r="G16" s="17"/>
      <c r="H16" s="17"/>
      <c r="I16" s="17" t="str">
        <f t="shared" si="1"/>
        <v/>
      </c>
      <c r="J16" s="15"/>
      <c r="K16" s="24" t="s">
        <v>748</v>
      </c>
    </row>
    <row r="17" spans="1:11">
      <c r="A17" s="14" t="str">
        <f t="shared" si="0"/>
        <v/>
      </c>
      <c r="B17" s="15"/>
      <c r="C17" s="15"/>
      <c r="D17" s="16"/>
      <c r="E17" s="17"/>
      <c r="F17" s="17"/>
      <c r="G17" s="17"/>
      <c r="H17" s="17"/>
      <c r="I17" s="17" t="str">
        <f t="shared" si="1"/>
        <v/>
      </c>
      <c r="J17" s="15"/>
      <c r="K17" s="24" t="s">
        <v>749</v>
      </c>
    </row>
    <row r="18" spans="1:11">
      <c r="A18" s="14" t="str">
        <f t="shared" si="0"/>
        <v/>
      </c>
      <c r="B18" s="15"/>
      <c r="C18" s="15"/>
      <c r="D18" s="16"/>
      <c r="E18" s="17"/>
      <c r="F18" s="17"/>
      <c r="G18" s="17"/>
      <c r="H18" s="17"/>
      <c r="I18" s="17" t="str">
        <f t="shared" si="1"/>
        <v/>
      </c>
      <c r="J18" s="15"/>
      <c r="K18" s="24" t="s">
        <v>750</v>
      </c>
    </row>
    <row r="19" spans="1:11">
      <c r="A19" s="14" t="str">
        <f t="shared" si="0"/>
        <v/>
      </c>
      <c r="B19" s="15"/>
      <c r="C19" s="15"/>
      <c r="D19" s="16"/>
      <c r="E19" s="17"/>
      <c r="F19" s="17"/>
      <c r="G19" s="17"/>
      <c r="H19" s="17"/>
      <c r="I19" s="17" t="str">
        <f t="shared" si="1"/>
        <v/>
      </c>
      <c r="J19" s="15"/>
      <c r="K19" s="24" t="s">
        <v>751</v>
      </c>
    </row>
    <row r="20" spans="1:11">
      <c r="A20" s="14" t="str">
        <f t="shared" si="0"/>
        <v/>
      </c>
      <c r="B20" s="15"/>
      <c r="C20" s="15"/>
      <c r="D20" s="16"/>
      <c r="E20" s="17"/>
      <c r="F20" s="17"/>
      <c r="G20" s="17"/>
      <c r="H20" s="17"/>
      <c r="I20" s="17" t="str">
        <f t="shared" si="1"/>
        <v/>
      </c>
      <c r="J20" s="15"/>
      <c r="K20" s="24" t="s">
        <v>752</v>
      </c>
    </row>
    <row r="21" spans="1:11">
      <c r="A21" s="14" t="str">
        <f t="shared" si="0"/>
        <v/>
      </c>
      <c r="B21" s="15"/>
      <c r="C21" s="15"/>
      <c r="D21" s="16"/>
      <c r="E21" s="17"/>
      <c r="F21" s="17"/>
      <c r="G21" s="17"/>
      <c r="H21" s="17"/>
      <c r="I21" s="17" t="str">
        <f t="shared" si="1"/>
        <v/>
      </c>
      <c r="J21" s="15"/>
      <c r="K21" s="24" t="s">
        <v>753</v>
      </c>
    </row>
    <row r="22" spans="1:11">
      <c r="A22" s="14" t="str">
        <f t="shared" si="0"/>
        <v/>
      </c>
      <c r="B22" s="15"/>
      <c r="C22" s="15"/>
      <c r="D22" s="16"/>
      <c r="E22" s="17"/>
      <c r="F22" s="17"/>
      <c r="G22" s="17"/>
      <c r="H22" s="17"/>
      <c r="I22" s="17" t="str">
        <f t="shared" si="1"/>
        <v/>
      </c>
      <c r="J22" s="15"/>
      <c r="K22" s="24" t="s">
        <v>754</v>
      </c>
    </row>
    <row r="23" spans="1:11">
      <c r="A23" s="14" t="str">
        <f t="shared" si="0"/>
        <v/>
      </c>
      <c r="B23" s="15"/>
      <c r="C23" s="15"/>
      <c r="D23" s="16"/>
      <c r="E23" s="17"/>
      <c r="F23" s="17"/>
      <c r="G23" s="17"/>
      <c r="H23" s="17"/>
      <c r="I23" s="17" t="str">
        <f t="shared" si="1"/>
        <v/>
      </c>
      <c r="J23" s="15"/>
      <c r="K23" s="24" t="s">
        <v>755</v>
      </c>
    </row>
    <row r="24" spans="1:11">
      <c r="A24" s="14" t="str">
        <f t="shared" si="0"/>
        <v/>
      </c>
      <c r="B24" s="15"/>
      <c r="C24" s="15"/>
      <c r="D24" s="16"/>
      <c r="E24" s="17"/>
      <c r="F24" s="17"/>
      <c r="G24" s="17"/>
      <c r="H24" s="17"/>
      <c r="I24" s="17" t="str">
        <f t="shared" si="1"/>
        <v/>
      </c>
      <c r="J24" s="15"/>
      <c r="K24" s="24" t="s">
        <v>756</v>
      </c>
    </row>
    <row r="25" spans="1:11">
      <c r="A25" s="14" t="str">
        <f t="shared" si="0"/>
        <v/>
      </c>
      <c r="B25" s="15"/>
      <c r="C25" s="15"/>
      <c r="D25" s="16"/>
      <c r="E25" s="17"/>
      <c r="F25" s="17"/>
      <c r="G25" s="17"/>
      <c r="H25" s="17"/>
      <c r="I25" s="17" t="str">
        <f t="shared" si="1"/>
        <v/>
      </c>
      <c r="J25" s="15"/>
      <c r="K25" s="24" t="s">
        <v>757</v>
      </c>
    </row>
    <row r="26" spans="1:12">
      <c r="A26" s="14" t="str">
        <f t="shared" si="0"/>
        <v/>
      </c>
      <c r="B26" s="15"/>
      <c r="C26" s="15"/>
      <c r="D26" s="16"/>
      <c r="E26" s="17"/>
      <c r="F26" s="17"/>
      <c r="G26" s="17"/>
      <c r="H26" s="17"/>
      <c r="I26" s="17" t="str">
        <f t="shared" si="1"/>
        <v/>
      </c>
      <c r="J26" s="15"/>
      <c r="K26" s="24" t="s">
        <v>758</v>
      </c>
      <c r="L26" s="5" t="str">
        <f t="array" ref="L26:L29">""</f>
        <v/>
      </c>
    </row>
    <row r="27" customHeight="1" spans="1:12">
      <c r="A27" s="18" t="s">
        <v>215</v>
      </c>
      <c r="B27" s="19"/>
      <c r="C27" s="21"/>
      <c r="D27" s="48"/>
      <c r="E27" s="17"/>
      <c r="F27" s="17">
        <f>SUM(F7:F26)</f>
        <v>0</v>
      </c>
      <c r="G27" s="17">
        <f>SUM(G7:G26)</f>
        <v>0</v>
      </c>
      <c r="H27" s="17">
        <f>SUM(H7:H26)</f>
        <v>0</v>
      </c>
      <c r="I27" s="17" t="str">
        <f t="shared" si="1"/>
        <v/>
      </c>
      <c r="J27" s="21"/>
      <c r="L27" s="5" t="str">
        <v/>
      </c>
    </row>
    <row r="28" customHeight="1" spans="1:12">
      <c r="A28" s="3" t="str">
        <f>基本信息输入表!$K$6&amp;"填表人："&amp;基本信息输入表!$M$86</f>
        <v>被评估单位填表人：</v>
      </c>
      <c r="H28" s="3" t="str">
        <f>"评估人员："&amp;基本信息输入表!$Q$86</f>
        <v>评估人员：</v>
      </c>
      <c r="L28" s="5" t="str">
        <v/>
      </c>
    </row>
    <row r="29" customHeight="1" spans="1:12">
      <c r="A29" s="3" t="str">
        <f>"填表日期："&amp;YEAR(基本信息输入表!$O$86)&amp;"年"&amp;MONTH(基本信息输入表!$O$86)&amp;"月"&amp;DAY(基本信息输入表!$O$86)&amp;"日"</f>
        <v>填表日期：1900年1月0日</v>
      </c>
      <c r="L29" s="5" t="str">
        <v/>
      </c>
    </row>
  </sheetData>
  <mergeCells count="5">
    <mergeCell ref="A2:I2"/>
    <mergeCell ref="A3:I3"/>
    <mergeCell ref="I4:J4"/>
    <mergeCell ref="I5:J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付票据">
    <pageSetUpPr fitToPage="1"/>
  </sheetPr>
  <dimension ref="A1:K29"/>
  <sheetViews>
    <sheetView showGridLines="0" topLeftCell="A4" workbookViewId="0">
      <selection activeCell="I31" sqref="I31"/>
    </sheetView>
  </sheetViews>
  <sheetFormatPr defaultColWidth="9" defaultRowHeight="15.75" customHeight="1"/>
  <cols>
    <col min="1" max="1" width="6.2" style="3" customWidth="1"/>
    <col min="2" max="2" width="23.2" style="3" customWidth="1"/>
    <col min="3" max="3" width="11" style="3" customWidth="1"/>
    <col min="4" max="4" width="11.7" style="3" customWidth="1"/>
    <col min="5" max="5" width="10" style="3" customWidth="1"/>
    <col min="6" max="6" width="10" style="3" customWidth="1" outlineLevel="1"/>
    <col min="7" max="8" width="15.7" style="3" customWidth="1"/>
    <col min="9" max="9" width="16.2" style="3" customWidth="1"/>
    <col min="10" max="11" width="9" style="5"/>
    <col min="12" max="16384" width="9" style="3"/>
  </cols>
  <sheetData>
    <row r="1" customHeight="1" spans="1:11">
      <c r="A1" s="6" t="s">
        <v>333</v>
      </c>
      <c r="J1" s="5" t="str">
        <f t="array" ref="J1:K1">"请勿删除此列"</f>
        <v>请勿删除此列</v>
      </c>
      <c r="K1" s="5" t="str">
        <v>请勿删除此列</v>
      </c>
    </row>
    <row r="2" s="1" customFormat="1" ht="30" customHeight="1" spans="1:11">
      <c r="A2" s="7" t="s">
        <v>1768</v>
      </c>
      <c r="B2" s="7"/>
      <c r="C2" s="7"/>
      <c r="D2" s="7"/>
      <c r="E2" s="7"/>
      <c r="F2" s="7"/>
      <c r="G2" s="7"/>
      <c r="H2" s="7"/>
      <c r="I2" s="7"/>
      <c r="J2" s="5"/>
      <c r="K2" s="5"/>
    </row>
    <row r="3" customHeight="1" spans="1:9">
      <c r="A3" s="2" t="str">
        <f>"评估基准日："&amp;TEXT(基本信息输入表!M7,"yyyy年mm月dd日")</f>
        <v>评估基准日：2026年01月15日</v>
      </c>
      <c r="B3" s="2"/>
      <c r="C3" s="2"/>
      <c r="D3" s="2"/>
      <c r="E3" s="2"/>
      <c r="F3" s="2"/>
      <c r="G3" s="2"/>
      <c r="H3" s="2"/>
      <c r="I3" s="2"/>
    </row>
    <row r="4" ht="14.25" customHeight="1" spans="1:11">
      <c r="A4" s="2"/>
      <c r="B4" s="2"/>
      <c r="C4" s="2"/>
      <c r="D4" s="2"/>
      <c r="E4" s="2"/>
      <c r="F4" s="2"/>
      <c r="G4" s="2"/>
      <c r="H4" s="2"/>
      <c r="I4" s="8" t="s">
        <v>1769</v>
      </c>
      <c r="K4" s="5" t="str">
        <f t="array" ref="K4:K7">""</f>
        <v/>
      </c>
    </row>
    <row r="5" customHeight="1" spans="1:11">
      <c r="A5" s="9" t="str">
        <f>基本信息输入表!K6&amp;"："&amp;基本信息输入表!M6</f>
        <v>被评估单位：中国石油集团工程技术研究院有限公司</v>
      </c>
      <c r="B5" s="9"/>
      <c r="C5" s="9"/>
      <c r="I5" s="8" t="str">
        <f>"金额单位："&amp;基本信息输入表!M10&amp;"元"</f>
        <v>金额单位：人民币元</v>
      </c>
      <c r="K5" s="5" t="str">
        <v/>
      </c>
    </row>
    <row r="6" s="2" customFormat="1" customHeight="1" spans="1:11">
      <c r="A6" s="11" t="s">
        <v>137</v>
      </c>
      <c r="B6" s="11" t="s">
        <v>802</v>
      </c>
      <c r="C6" s="11" t="s">
        <v>831</v>
      </c>
      <c r="D6" s="11" t="s">
        <v>1040</v>
      </c>
      <c r="E6" s="11" t="s">
        <v>789</v>
      </c>
      <c r="F6" s="12" t="s">
        <v>656</v>
      </c>
      <c r="G6" s="13" t="s">
        <v>96</v>
      </c>
      <c r="H6" s="11" t="s">
        <v>159</v>
      </c>
      <c r="I6" s="11" t="s">
        <v>142</v>
      </c>
      <c r="J6" s="24" t="s">
        <v>738</v>
      </c>
      <c r="K6" s="5" t="str">
        <v/>
      </c>
    </row>
    <row r="7" spans="1:11">
      <c r="A7" s="14" t="str">
        <f>IF(B7="","",ROW()-6)</f>
        <v/>
      </c>
      <c r="B7" s="15"/>
      <c r="C7" s="16"/>
      <c r="D7" s="16"/>
      <c r="E7" s="17"/>
      <c r="F7" s="17"/>
      <c r="G7" s="17"/>
      <c r="H7" s="17"/>
      <c r="I7" s="15"/>
      <c r="J7" s="24" t="s">
        <v>739</v>
      </c>
      <c r="K7" s="5" t="str">
        <v/>
      </c>
    </row>
    <row r="8" spans="1:10">
      <c r="A8" s="14" t="str">
        <f t="shared" ref="A8:A26" si="0">IF(B8="","",ROW()-6)</f>
        <v/>
      </c>
      <c r="B8" s="15"/>
      <c r="C8" s="16"/>
      <c r="D8" s="16"/>
      <c r="E8" s="17"/>
      <c r="F8" s="17"/>
      <c r="G8" s="17"/>
      <c r="H8" s="17"/>
      <c r="I8" s="15"/>
      <c r="J8" s="24" t="s">
        <v>740</v>
      </c>
    </row>
    <row r="9" spans="1:10">
      <c r="A9" s="14" t="str">
        <f t="shared" si="0"/>
        <v/>
      </c>
      <c r="B9" s="15"/>
      <c r="C9" s="16"/>
      <c r="D9" s="16"/>
      <c r="E9" s="17"/>
      <c r="F9" s="17"/>
      <c r="G9" s="17"/>
      <c r="H9" s="17"/>
      <c r="I9" s="15"/>
      <c r="J9" s="24" t="s">
        <v>741</v>
      </c>
    </row>
    <row r="10" spans="1:10">
      <c r="A10" s="14" t="str">
        <f t="shared" si="0"/>
        <v/>
      </c>
      <c r="B10" s="15"/>
      <c r="C10" s="16"/>
      <c r="D10" s="16"/>
      <c r="E10" s="17"/>
      <c r="F10" s="17"/>
      <c r="G10" s="17"/>
      <c r="H10" s="17"/>
      <c r="I10" s="15"/>
      <c r="J10" s="24" t="s">
        <v>742</v>
      </c>
    </row>
    <row r="11" spans="1:10">
      <c r="A11" s="14" t="str">
        <f t="shared" si="0"/>
        <v/>
      </c>
      <c r="B11" s="15"/>
      <c r="C11" s="16"/>
      <c r="D11" s="16"/>
      <c r="E11" s="17"/>
      <c r="F11" s="17"/>
      <c r="G11" s="17"/>
      <c r="H11" s="17"/>
      <c r="I11" s="15"/>
      <c r="J11" s="24" t="s">
        <v>743</v>
      </c>
    </row>
    <row r="12" spans="1:10">
      <c r="A12" s="14" t="str">
        <f t="shared" si="0"/>
        <v/>
      </c>
      <c r="B12" s="15"/>
      <c r="C12" s="16"/>
      <c r="D12" s="16"/>
      <c r="E12" s="17"/>
      <c r="F12" s="17"/>
      <c r="G12" s="17"/>
      <c r="H12" s="17"/>
      <c r="I12" s="15"/>
      <c r="J12" s="24" t="s">
        <v>744</v>
      </c>
    </row>
    <row r="13" spans="1:10">
      <c r="A13" s="14" t="str">
        <f t="shared" si="0"/>
        <v/>
      </c>
      <c r="B13" s="15"/>
      <c r="C13" s="16"/>
      <c r="D13" s="16"/>
      <c r="E13" s="17"/>
      <c r="F13" s="17"/>
      <c r="G13" s="17"/>
      <c r="H13" s="17"/>
      <c r="I13" s="15"/>
      <c r="J13" s="24" t="s">
        <v>745</v>
      </c>
    </row>
    <row r="14" spans="1:10">
      <c r="A14" s="14" t="str">
        <f t="shared" si="0"/>
        <v/>
      </c>
      <c r="B14" s="15"/>
      <c r="C14" s="16"/>
      <c r="D14" s="16"/>
      <c r="E14" s="17"/>
      <c r="F14" s="17"/>
      <c r="G14" s="17"/>
      <c r="H14" s="17"/>
      <c r="I14" s="15"/>
      <c r="J14" s="24" t="s">
        <v>746</v>
      </c>
    </row>
    <row r="15" spans="1:10">
      <c r="A15" s="14" t="str">
        <f t="shared" si="0"/>
        <v/>
      </c>
      <c r="B15" s="15"/>
      <c r="C15" s="16"/>
      <c r="D15" s="16"/>
      <c r="E15" s="17"/>
      <c r="F15" s="17"/>
      <c r="G15" s="17"/>
      <c r="H15" s="17"/>
      <c r="I15" s="15"/>
      <c r="J15" s="24" t="s">
        <v>747</v>
      </c>
    </row>
    <row r="16" spans="1:10">
      <c r="A16" s="14" t="str">
        <f t="shared" si="0"/>
        <v/>
      </c>
      <c r="B16" s="15"/>
      <c r="C16" s="16"/>
      <c r="D16" s="16"/>
      <c r="E16" s="17"/>
      <c r="F16" s="17"/>
      <c r="G16" s="17"/>
      <c r="H16" s="17"/>
      <c r="I16" s="15"/>
      <c r="J16" s="24" t="s">
        <v>748</v>
      </c>
    </row>
    <row r="17" spans="1:10">
      <c r="A17" s="14" t="str">
        <f t="shared" si="0"/>
        <v/>
      </c>
      <c r="B17" s="15"/>
      <c r="C17" s="16"/>
      <c r="D17" s="16"/>
      <c r="E17" s="17"/>
      <c r="F17" s="17"/>
      <c r="G17" s="17"/>
      <c r="H17" s="17"/>
      <c r="I17" s="15"/>
      <c r="J17" s="24" t="s">
        <v>749</v>
      </c>
    </row>
    <row r="18" spans="1:10">
      <c r="A18" s="14" t="str">
        <f t="shared" si="0"/>
        <v/>
      </c>
      <c r="B18" s="15"/>
      <c r="C18" s="16"/>
      <c r="D18" s="16"/>
      <c r="E18" s="17"/>
      <c r="F18" s="17"/>
      <c r="G18" s="17"/>
      <c r="H18" s="17"/>
      <c r="I18" s="15"/>
      <c r="J18" s="24" t="s">
        <v>750</v>
      </c>
    </row>
    <row r="19" spans="1:10">
      <c r="A19" s="14" t="str">
        <f t="shared" si="0"/>
        <v/>
      </c>
      <c r="B19" s="15"/>
      <c r="C19" s="16"/>
      <c r="D19" s="16"/>
      <c r="E19" s="17"/>
      <c r="F19" s="17"/>
      <c r="G19" s="17"/>
      <c r="H19" s="17"/>
      <c r="I19" s="15"/>
      <c r="J19" s="24" t="s">
        <v>751</v>
      </c>
    </row>
    <row r="20" spans="1:10">
      <c r="A20" s="14" t="str">
        <f t="shared" si="0"/>
        <v/>
      </c>
      <c r="B20" s="15"/>
      <c r="C20" s="16"/>
      <c r="D20" s="16"/>
      <c r="E20" s="17"/>
      <c r="F20" s="17"/>
      <c r="G20" s="17"/>
      <c r="H20" s="17"/>
      <c r="I20" s="15"/>
      <c r="J20" s="24" t="s">
        <v>752</v>
      </c>
    </row>
    <row r="21" spans="1:10">
      <c r="A21" s="14" t="str">
        <f t="shared" si="0"/>
        <v/>
      </c>
      <c r="B21" s="15"/>
      <c r="C21" s="16"/>
      <c r="D21" s="16"/>
      <c r="E21" s="17"/>
      <c r="F21" s="17"/>
      <c r="G21" s="17"/>
      <c r="H21" s="17"/>
      <c r="I21" s="15"/>
      <c r="J21" s="24" t="s">
        <v>753</v>
      </c>
    </row>
    <row r="22" spans="1:10">
      <c r="A22" s="14" t="str">
        <f t="shared" si="0"/>
        <v/>
      </c>
      <c r="B22" s="15"/>
      <c r="C22" s="16"/>
      <c r="D22" s="16"/>
      <c r="E22" s="17"/>
      <c r="F22" s="17"/>
      <c r="G22" s="17"/>
      <c r="H22" s="17"/>
      <c r="I22" s="15"/>
      <c r="J22" s="24" t="s">
        <v>754</v>
      </c>
    </row>
    <row r="23" spans="1:10">
      <c r="A23" s="14" t="str">
        <f t="shared" si="0"/>
        <v/>
      </c>
      <c r="B23" s="15"/>
      <c r="C23" s="16"/>
      <c r="D23" s="16"/>
      <c r="E23" s="17"/>
      <c r="F23" s="17"/>
      <c r="G23" s="17"/>
      <c r="H23" s="17"/>
      <c r="I23" s="15"/>
      <c r="J23" s="24" t="s">
        <v>755</v>
      </c>
    </row>
    <row r="24" spans="1:10">
      <c r="A24" s="14" t="str">
        <f t="shared" si="0"/>
        <v/>
      </c>
      <c r="B24" s="15"/>
      <c r="C24" s="16"/>
      <c r="D24" s="16"/>
      <c r="E24" s="17"/>
      <c r="F24" s="17"/>
      <c r="G24" s="17"/>
      <c r="H24" s="17"/>
      <c r="I24" s="15"/>
      <c r="J24" s="24" t="s">
        <v>756</v>
      </c>
    </row>
    <row r="25" spans="1:10">
      <c r="A25" s="14" t="str">
        <f t="shared" si="0"/>
        <v/>
      </c>
      <c r="B25" s="15"/>
      <c r="C25" s="16"/>
      <c r="D25" s="16"/>
      <c r="E25" s="17"/>
      <c r="F25" s="17"/>
      <c r="G25" s="17"/>
      <c r="H25" s="17"/>
      <c r="I25" s="15"/>
      <c r="J25" s="24" t="s">
        <v>757</v>
      </c>
    </row>
    <row r="26" spans="1:11">
      <c r="A26" s="14" t="str">
        <f t="shared" si="0"/>
        <v/>
      </c>
      <c r="B26" s="15"/>
      <c r="C26" s="16"/>
      <c r="D26" s="16"/>
      <c r="E26" s="17"/>
      <c r="F26" s="17"/>
      <c r="G26" s="17"/>
      <c r="H26" s="17"/>
      <c r="I26" s="15"/>
      <c r="J26" s="24" t="s">
        <v>758</v>
      </c>
      <c r="K26" s="5" t="str">
        <f t="array" ref="K26:K29">""</f>
        <v/>
      </c>
    </row>
    <row r="27" customHeight="1" spans="1:11">
      <c r="A27" s="18" t="s">
        <v>215</v>
      </c>
      <c r="B27" s="19"/>
      <c r="C27" s="20"/>
      <c r="D27" s="20"/>
      <c r="E27" s="17"/>
      <c r="F27" s="17">
        <f>SUM(F7:F26)</f>
        <v>0</v>
      </c>
      <c r="G27" s="17">
        <f>SUM(G7:G26)</f>
        <v>0</v>
      </c>
      <c r="H27" s="17">
        <f>SUM(H7:H26)</f>
        <v>0</v>
      </c>
      <c r="I27" s="21"/>
      <c r="K27" s="5" t="str">
        <v/>
      </c>
    </row>
    <row r="28" customHeight="1" spans="1:11">
      <c r="A28" s="3" t="str">
        <f>基本信息输入表!$K$6&amp;"填表人："&amp;基本信息输入表!$M$87</f>
        <v>被评估单位填表人：</v>
      </c>
      <c r="H28" s="3" t="str">
        <f>"评估人员："&amp;基本信息输入表!$Q$87</f>
        <v>评估人员：</v>
      </c>
      <c r="K28" s="5" t="str">
        <v/>
      </c>
    </row>
    <row r="29" customHeight="1" spans="1:11">
      <c r="A29" s="3" t="str">
        <f>"填表日期："&amp;YEAR(基本信息输入表!$O$87)&amp;"年"&amp;MONTH(基本信息输入表!$O$87)&amp;"月"&amp;DAY(基本信息输入表!$O$87)&amp;"日"</f>
        <v>填表日期：1900年1月0日</v>
      </c>
      <c r="K29" s="5" t="str">
        <v/>
      </c>
    </row>
  </sheetData>
  <mergeCells count="4">
    <mergeCell ref="A2:I2"/>
    <mergeCell ref="A3:I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fitToHeight="0" orientation="landscape"/>
  <headerFooter scaleWithDoc="0">
    <oddFooter>&amp;C&amp;"宋体,常规"&amp;10第&amp;"Arial Narrow,常规"&amp;P&amp;"宋体,常规"页，共&amp;"Arial Narrow,常规"&amp;N&amp;"宋体,常规"页</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付账款">
    <pageSetUpPr fitToPage="1"/>
  </sheetPr>
  <dimension ref="A1:L29"/>
  <sheetViews>
    <sheetView showGridLines="0" topLeftCell="A4" workbookViewId="0">
      <selection activeCell="I31" sqref="I31"/>
    </sheetView>
  </sheetViews>
  <sheetFormatPr defaultColWidth="9" defaultRowHeight="15.75" customHeight="1"/>
  <cols>
    <col min="1" max="1" width="4.2" style="3" customWidth="1"/>
    <col min="2" max="2" width="25.2" style="3" customWidth="1"/>
    <col min="3" max="3" width="11.7" style="3" customWidth="1"/>
    <col min="4" max="6" width="18.5" style="3" customWidth="1"/>
    <col min="7" max="7" width="18.5" style="3" customWidth="1" outlineLevel="1"/>
    <col min="8" max="9" width="15.7" style="3" customWidth="1"/>
    <col min="10" max="10" width="15.5" style="3" customWidth="1"/>
    <col min="11" max="12" width="9" style="5"/>
    <col min="13" max="16384" width="9" style="3"/>
  </cols>
  <sheetData>
    <row r="1" customHeight="1" spans="1:12">
      <c r="A1" s="6" t="s">
        <v>333</v>
      </c>
      <c r="K1" s="5" t="str">
        <f t="array" ref="K1:L1">"请勿删除此列"</f>
        <v>请勿删除此列</v>
      </c>
      <c r="L1" s="5" t="str">
        <v>请勿删除此列</v>
      </c>
    </row>
    <row r="2" s="1" customFormat="1" ht="30" customHeight="1" spans="1:12">
      <c r="A2" s="7" t="s">
        <v>1770</v>
      </c>
      <c r="B2" s="7"/>
      <c r="C2" s="7"/>
      <c r="D2" s="7"/>
      <c r="E2" s="7"/>
      <c r="F2" s="7"/>
      <c r="G2" s="7"/>
      <c r="H2" s="7"/>
      <c r="I2" s="7"/>
      <c r="J2" s="7"/>
      <c r="K2" s="23"/>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1771</v>
      </c>
      <c r="L4" s="5" t="str">
        <f t="array" ref="L4:L7">""</f>
        <v/>
      </c>
    </row>
    <row r="5" customHeight="1" spans="1:12">
      <c r="A5" s="9" t="str">
        <f>基本信息输入表!K6&amp;"："&amp;基本信息输入表!M6</f>
        <v>被评估单位：中国石油集团工程技术研究院有限公司</v>
      </c>
      <c r="B5" s="9"/>
      <c r="C5" s="9"/>
      <c r="D5" s="9"/>
      <c r="E5" s="10"/>
      <c r="F5" s="10"/>
      <c r="G5" s="10"/>
      <c r="J5" s="8" t="str">
        <f>"金额单位："&amp;基本信息输入表!M10&amp;"元"</f>
        <v>金额单位：人民币元</v>
      </c>
      <c r="L5" s="5" t="str">
        <v/>
      </c>
    </row>
    <row r="6" s="2" customFormat="1" customHeight="1" spans="1:12">
      <c r="A6" s="11" t="s">
        <v>137</v>
      </c>
      <c r="B6" s="11" t="s">
        <v>802</v>
      </c>
      <c r="C6" s="11" t="s">
        <v>831</v>
      </c>
      <c r="D6" s="11" t="s">
        <v>809</v>
      </c>
      <c r="E6" s="11" t="s">
        <v>735</v>
      </c>
      <c r="F6" s="11" t="s">
        <v>1761</v>
      </c>
      <c r="G6" s="12" t="s">
        <v>656</v>
      </c>
      <c r="H6" s="13" t="s">
        <v>96</v>
      </c>
      <c r="I6" s="11" t="s">
        <v>159</v>
      </c>
      <c r="J6" s="11" t="s">
        <v>142</v>
      </c>
      <c r="K6" s="24" t="s">
        <v>738</v>
      </c>
      <c r="L6" s="4" t="str">
        <v/>
      </c>
    </row>
    <row r="7" spans="1:12">
      <c r="A7" s="14" t="str">
        <f>IF(B7="","",ROW()-6)</f>
        <v/>
      </c>
      <c r="B7" s="15"/>
      <c r="C7" s="16"/>
      <c r="D7" s="15"/>
      <c r="E7" s="15"/>
      <c r="F7" s="17"/>
      <c r="G7" s="17"/>
      <c r="H7" s="17"/>
      <c r="I7" s="17"/>
      <c r="J7" s="15"/>
      <c r="K7" s="24" t="s">
        <v>739</v>
      </c>
      <c r="L7" s="5" t="str">
        <v/>
      </c>
    </row>
    <row r="8" spans="1:11">
      <c r="A8" s="14" t="str">
        <f t="shared" ref="A8:A26" si="0">IF(B8="","",ROW()-6)</f>
        <v/>
      </c>
      <c r="B8" s="15"/>
      <c r="C8" s="16"/>
      <c r="D8" s="15"/>
      <c r="E8" s="15"/>
      <c r="F8" s="17"/>
      <c r="G8" s="17"/>
      <c r="H8" s="17"/>
      <c r="I8" s="17"/>
      <c r="J8" s="15"/>
      <c r="K8" s="24" t="s">
        <v>740</v>
      </c>
    </row>
    <row r="9" spans="1:11">
      <c r="A9" s="14" t="str">
        <f t="shared" si="0"/>
        <v/>
      </c>
      <c r="B9" s="15"/>
      <c r="C9" s="16"/>
      <c r="D9" s="15"/>
      <c r="E9" s="15"/>
      <c r="F9" s="17"/>
      <c r="G9" s="17"/>
      <c r="H9" s="17"/>
      <c r="I9" s="17"/>
      <c r="J9" s="15"/>
      <c r="K9" s="24" t="s">
        <v>741</v>
      </c>
    </row>
    <row r="10" spans="1:11">
      <c r="A10" s="14" t="str">
        <f t="shared" si="0"/>
        <v/>
      </c>
      <c r="B10" s="15"/>
      <c r="C10" s="16"/>
      <c r="D10" s="15"/>
      <c r="E10" s="15"/>
      <c r="F10" s="17"/>
      <c r="G10" s="17"/>
      <c r="H10" s="17"/>
      <c r="I10" s="17"/>
      <c r="J10" s="15"/>
      <c r="K10" s="24" t="s">
        <v>742</v>
      </c>
    </row>
    <row r="11" spans="1:11">
      <c r="A11" s="14" t="str">
        <f t="shared" si="0"/>
        <v/>
      </c>
      <c r="B11" s="15"/>
      <c r="C11" s="16"/>
      <c r="D11" s="15"/>
      <c r="E11" s="15"/>
      <c r="F11" s="17"/>
      <c r="G11" s="17"/>
      <c r="H11" s="17"/>
      <c r="I11" s="17"/>
      <c r="J11" s="15"/>
      <c r="K11" s="24" t="s">
        <v>743</v>
      </c>
    </row>
    <row r="12" spans="1:11">
      <c r="A12" s="14" t="str">
        <f t="shared" si="0"/>
        <v/>
      </c>
      <c r="B12" s="15"/>
      <c r="C12" s="16"/>
      <c r="D12" s="15"/>
      <c r="E12" s="15"/>
      <c r="F12" s="17"/>
      <c r="G12" s="17"/>
      <c r="H12" s="17"/>
      <c r="I12" s="17"/>
      <c r="J12" s="15"/>
      <c r="K12" s="24" t="s">
        <v>744</v>
      </c>
    </row>
    <row r="13" spans="1:11">
      <c r="A13" s="14" t="str">
        <f t="shared" si="0"/>
        <v/>
      </c>
      <c r="B13" s="15"/>
      <c r="C13" s="16"/>
      <c r="D13" s="15"/>
      <c r="E13" s="15"/>
      <c r="F13" s="17"/>
      <c r="G13" s="17"/>
      <c r="H13" s="17"/>
      <c r="I13" s="17"/>
      <c r="J13" s="15"/>
      <c r="K13" s="24" t="s">
        <v>745</v>
      </c>
    </row>
    <row r="14" spans="1:11">
      <c r="A14" s="14" t="str">
        <f t="shared" si="0"/>
        <v/>
      </c>
      <c r="B14" s="15"/>
      <c r="C14" s="16"/>
      <c r="D14" s="15"/>
      <c r="E14" s="15"/>
      <c r="F14" s="17"/>
      <c r="G14" s="17"/>
      <c r="H14" s="17"/>
      <c r="I14" s="17"/>
      <c r="J14" s="15"/>
      <c r="K14" s="24" t="s">
        <v>746</v>
      </c>
    </row>
    <row r="15" spans="1:11">
      <c r="A15" s="14" t="str">
        <f t="shared" si="0"/>
        <v/>
      </c>
      <c r="B15" s="15"/>
      <c r="C15" s="16"/>
      <c r="D15" s="15"/>
      <c r="E15" s="15"/>
      <c r="F15" s="17"/>
      <c r="G15" s="17"/>
      <c r="H15" s="17"/>
      <c r="I15" s="17"/>
      <c r="J15" s="15"/>
      <c r="K15" s="24" t="s">
        <v>747</v>
      </c>
    </row>
    <row r="16" spans="1:11">
      <c r="A16" s="14" t="str">
        <f t="shared" si="0"/>
        <v/>
      </c>
      <c r="B16" s="15"/>
      <c r="C16" s="16"/>
      <c r="D16" s="15"/>
      <c r="E16" s="15"/>
      <c r="F16" s="17"/>
      <c r="G16" s="17"/>
      <c r="H16" s="17"/>
      <c r="I16" s="17"/>
      <c r="J16" s="15"/>
      <c r="K16" s="24" t="s">
        <v>748</v>
      </c>
    </row>
    <row r="17" spans="1:11">
      <c r="A17" s="14" t="str">
        <f t="shared" si="0"/>
        <v/>
      </c>
      <c r="B17" s="15"/>
      <c r="C17" s="16"/>
      <c r="D17" s="15"/>
      <c r="E17" s="15"/>
      <c r="F17" s="17"/>
      <c r="G17" s="17"/>
      <c r="H17" s="17"/>
      <c r="I17" s="17"/>
      <c r="J17" s="15"/>
      <c r="K17" s="24" t="s">
        <v>749</v>
      </c>
    </row>
    <row r="18" spans="1:11">
      <c r="A18" s="14" t="str">
        <f t="shared" si="0"/>
        <v/>
      </c>
      <c r="B18" s="15"/>
      <c r="C18" s="16"/>
      <c r="D18" s="15"/>
      <c r="E18" s="15"/>
      <c r="F18" s="17"/>
      <c r="G18" s="17"/>
      <c r="H18" s="17"/>
      <c r="I18" s="17"/>
      <c r="J18" s="15"/>
      <c r="K18" s="24" t="s">
        <v>750</v>
      </c>
    </row>
    <row r="19" spans="1:11">
      <c r="A19" s="14" t="str">
        <f t="shared" si="0"/>
        <v/>
      </c>
      <c r="B19" s="15"/>
      <c r="C19" s="16"/>
      <c r="D19" s="15"/>
      <c r="E19" s="15"/>
      <c r="F19" s="17"/>
      <c r="G19" s="17"/>
      <c r="H19" s="17"/>
      <c r="I19" s="17"/>
      <c r="J19" s="15"/>
      <c r="K19" s="24" t="s">
        <v>751</v>
      </c>
    </row>
    <row r="20" spans="1:11">
      <c r="A20" s="14" t="str">
        <f t="shared" si="0"/>
        <v/>
      </c>
      <c r="B20" s="15"/>
      <c r="C20" s="16"/>
      <c r="D20" s="15"/>
      <c r="E20" s="15"/>
      <c r="F20" s="17"/>
      <c r="G20" s="17"/>
      <c r="H20" s="17"/>
      <c r="I20" s="17"/>
      <c r="J20" s="15"/>
      <c r="K20" s="24" t="s">
        <v>752</v>
      </c>
    </row>
    <row r="21" spans="1:11">
      <c r="A21" s="14" t="str">
        <f t="shared" si="0"/>
        <v/>
      </c>
      <c r="B21" s="15"/>
      <c r="C21" s="16"/>
      <c r="D21" s="15"/>
      <c r="E21" s="15"/>
      <c r="F21" s="17"/>
      <c r="G21" s="17"/>
      <c r="H21" s="17"/>
      <c r="I21" s="17"/>
      <c r="J21" s="15"/>
      <c r="K21" s="24" t="s">
        <v>753</v>
      </c>
    </row>
    <row r="22" spans="1:11">
      <c r="A22" s="14" t="str">
        <f t="shared" si="0"/>
        <v/>
      </c>
      <c r="B22" s="15"/>
      <c r="C22" s="16"/>
      <c r="D22" s="15"/>
      <c r="E22" s="15"/>
      <c r="F22" s="17"/>
      <c r="G22" s="17"/>
      <c r="H22" s="17"/>
      <c r="I22" s="17"/>
      <c r="J22" s="15"/>
      <c r="K22" s="24" t="s">
        <v>754</v>
      </c>
    </row>
    <row r="23" spans="1:11">
      <c r="A23" s="14" t="str">
        <f t="shared" si="0"/>
        <v/>
      </c>
      <c r="B23" s="15"/>
      <c r="C23" s="16"/>
      <c r="D23" s="15"/>
      <c r="E23" s="15"/>
      <c r="F23" s="17"/>
      <c r="G23" s="17"/>
      <c r="H23" s="17"/>
      <c r="I23" s="17"/>
      <c r="J23" s="15"/>
      <c r="K23" s="24" t="s">
        <v>755</v>
      </c>
    </row>
    <row r="24" spans="1:11">
      <c r="A24" s="14" t="str">
        <f t="shared" si="0"/>
        <v/>
      </c>
      <c r="B24" s="15"/>
      <c r="C24" s="16"/>
      <c r="D24" s="15"/>
      <c r="E24" s="15"/>
      <c r="F24" s="17"/>
      <c r="G24" s="17"/>
      <c r="H24" s="17"/>
      <c r="I24" s="17"/>
      <c r="J24" s="15"/>
      <c r="K24" s="24" t="s">
        <v>756</v>
      </c>
    </row>
    <row r="25" spans="1:11">
      <c r="A25" s="14" t="str">
        <f t="shared" si="0"/>
        <v/>
      </c>
      <c r="B25" s="15"/>
      <c r="C25" s="16"/>
      <c r="D25" s="15"/>
      <c r="E25" s="15"/>
      <c r="F25" s="17"/>
      <c r="G25" s="17"/>
      <c r="H25" s="17"/>
      <c r="I25" s="17"/>
      <c r="J25" s="15"/>
      <c r="K25" s="24" t="s">
        <v>757</v>
      </c>
    </row>
    <row r="26" spans="1:12">
      <c r="A26" s="14" t="str">
        <f t="shared" si="0"/>
        <v/>
      </c>
      <c r="B26" s="15"/>
      <c r="C26" s="16"/>
      <c r="D26" s="15"/>
      <c r="E26" s="15"/>
      <c r="F26" s="17"/>
      <c r="G26" s="17"/>
      <c r="H26" s="17"/>
      <c r="I26" s="17"/>
      <c r="J26" s="15"/>
      <c r="K26" s="24" t="s">
        <v>758</v>
      </c>
      <c r="L26" s="5" t="str">
        <f t="array" ref="L26:L29">""</f>
        <v/>
      </c>
    </row>
    <row r="27" customHeight="1" spans="1:12">
      <c r="A27" s="18" t="s">
        <v>215</v>
      </c>
      <c r="B27" s="19"/>
      <c r="C27" s="20"/>
      <c r="D27" s="20"/>
      <c r="E27" s="20"/>
      <c r="F27" s="17"/>
      <c r="G27" s="17">
        <f>SUM(G7:G26)</f>
        <v>0</v>
      </c>
      <c r="H27" s="17">
        <f>SUM(H7:H26)</f>
        <v>0</v>
      </c>
      <c r="I27" s="17">
        <f>SUM(I7:I26)</f>
        <v>0</v>
      </c>
      <c r="J27" s="21"/>
      <c r="L27" s="5" t="str">
        <v/>
      </c>
    </row>
    <row r="28" customHeight="1" spans="1:12">
      <c r="A28" s="3" t="str">
        <f>基本信息输入表!$K$6&amp;"填表人："&amp;基本信息输入表!$M$88</f>
        <v>被评估单位填表人：</v>
      </c>
      <c r="H28" s="3" t="str">
        <f>"评估人员："&amp;基本信息输入表!$Q$88</f>
        <v>评估人员：</v>
      </c>
      <c r="L28" s="5" t="str">
        <v/>
      </c>
    </row>
    <row r="29" customHeight="1" spans="1:12">
      <c r="A29" s="3" t="str">
        <f>"填表日期："&amp;YEAR(基本信息输入表!$O$88)&amp;"年"&amp;MONTH(基本信息输入表!$O$88)&amp;"月"&amp;DAY(基本信息输入表!$O$88)&amp;"日"</f>
        <v>填表日期：1900年1月0日</v>
      </c>
      <c r="L29" s="5" t="str">
        <v/>
      </c>
    </row>
  </sheetData>
  <mergeCells count="4">
    <mergeCell ref="A2:J2"/>
    <mergeCell ref="A3:J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1" fitToHeight="0" orientation="landscape"/>
  <headerFooter scaleWithDoc="0">
    <oddFooter>&amp;C&amp;"宋体,常规"&amp;10第&amp;"Arial Narrow,常规"&amp;P&amp;"宋体,常规"页，共&amp;"Arial Narrow,常规"&amp;N&amp;"宋体,常规"页</odd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29"/>
  <sheetViews>
    <sheetView showGridLines="0" zoomScaleSheetLayoutView="115" topLeftCell="A4" workbookViewId="0">
      <selection activeCell="I31" sqref="I31"/>
    </sheetView>
  </sheetViews>
  <sheetFormatPr defaultColWidth="9" defaultRowHeight="12"/>
  <cols>
    <col min="1" max="1" width="5.2" style="3" customWidth="1"/>
    <col min="2" max="6" width="13.7" style="3" customWidth="1"/>
    <col min="7" max="7" width="13.7" style="3" customWidth="1" outlineLevel="1"/>
    <col min="8" max="10" width="13.7" style="3" customWidth="1"/>
    <col min="11" max="11" width="8" style="5" customWidth="1"/>
    <col min="12" max="12" width="9" style="5"/>
    <col min="13" max="16384" width="9" style="3"/>
  </cols>
  <sheetData>
    <row r="1" ht="15.75" customHeight="1" spans="1:12">
      <c r="A1" s="6" t="s">
        <v>333</v>
      </c>
      <c r="K1" s="5" t="str">
        <f t="array" ref="K1:L1">"请勿删除此列"</f>
        <v>请勿删除此列</v>
      </c>
      <c r="L1" s="5" t="str">
        <v>请勿删除此列</v>
      </c>
    </row>
    <row r="2" s="1" customFormat="1" ht="30" customHeight="1" spans="1:12">
      <c r="A2" s="7" t="s">
        <v>1772</v>
      </c>
      <c r="B2" s="7"/>
      <c r="C2" s="7"/>
      <c r="D2" s="7"/>
      <c r="E2" s="7"/>
      <c r="F2" s="7"/>
      <c r="G2" s="7"/>
      <c r="H2" s="7"/>
      <c r="I2" s="7"/>
      <c r="J2" s="7"/>
      <c r="K2" s="23"/>
      <c r="L2" s="23"/>
    </row>
    <row r="3" ht="15.75"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1773</v>
      </c>
      <c r="L4" s="5" t="str">
        <f t="array" ref="L4:L7">""</f>
        <v/>
      </c>
    </row>
    <row r="5" ht="15.75" customHeight="1" spans="1:12">
      <c r="A5" s="9" t="str">
        <f>基本信息输入表!K6&amp;"："&amp;基本信息输入表!M6</f>
        <v>被评估单位：中国石油集团工程技术研究院有限公司</v>
      </c>
      <c r="B5" s="9"/>
      <c r="C5" s="9"/>
      <c r="D5" s="9"/>
      <c r="E5" s="10"/>
      <c r="F5" s="10"/>
      <c r="G5" s="10"/>
      <c r="J5" s="8" t="str">
        <f>"金额单位："&amp;基本信息输入表!M10&amp;"元"</f>
        <v>金额单位：人民币元</v>
      </c>
      <c r="L5" s="5" t="str">
        <v/>
      </c>
    </row>
    <row r="6" s="2" customFormat="1" ht="15.75" customHeight="1" spans="1:12">
      <c r="A6" s="11" t="s">
        <v>137</v>
      </c>
      <c r="B6" s="11" t="s">
        <v>802</v>
      </c>
      <c r="C6" s="11" t="s">
        <v>831</v>
      </c>
      <c r="D6" s="11" t="s">
        <v>809</v>
      </c>
      <c r="E6" s="11" t="s">
        <v>735</v>
      </c>
      <c r="F6" s="11" t="s">
        <v>1761</v>
      </c>
      <c r="G6" s="12" t="s">
        <v>1774</v>
      </c>
      <c r="H6" s="13" t="s">
        <v>96</v>
      </c>
      <c r="I6" s="11" t="s">
        <v>159</v>
      </c>
      <c r="J6" s="11" t="s">
        <v>142</v>
      </c>
      <c r="K6" s="24" t="s">
        <v>738</v>
      </c>
      <c r="L6" s="4" t="str">
        <v/>
      </c>
    </row>
    <row r="7" ht="12.75" spans="1:12">
      <c r="A7" s="14" t="str">
        <f>IF(B7="","",ROW()-6)</f>
        <v/>
      </c>
      <c r="B7" s="15"/>
      <c r="C7" s="16"/>
      <c r="D7" s="15"/>
      <c r="E7" s="44"/>
      <c r="F7" s="17"/>
      <c r="G7" s="17"/>
      <c r="H7" s="17"/>
      <c r="I7" s="17"/>
      <c r="J7" s="15"/>
      <c r="K7" s="24" t="s">
        <v>739</v>
      </c>
      <c r="L7" s="5" t="str">
        <v/>
      </c>
    </row>
    <row r="8" ht="12.75" spans="1:11">
      <c r="A8" s="14" t="str">
        <f t="shared" ref="A8:A26" si="0">IF(B8="","",ROW()-6)</f>
        <v/>
      </c>
      <c r="B8" s="15"/>
      <c r="C8" s="16"/>
      <c r="D8" s="15"/>
      <c r="E8" s="44"/>
      <c r="F8" s="17"/>
      <c r="G8" s="17"/>
      <c r="H8" s="17"/>
      <c r="I8" s="17"/>
      <c r="J8" s="15"/>
      <c r="K8" s="24" t="s">
        <v>740</v>
      </c>
    </row>
    <row r="9" ht="12.75" spans="1:11">
      <c r="A9" s="14" t="str">
        <f t="shared" si="0"/>
        <v/>
      </c>
      <c r="B9" s="15"/>
      <c r="C9" s="16"/>
      <c r="D9" s="15"/>
      <c r="E9" s="44"/>
      <c r="F9" s="17"/>
      <c r="G9" s="17"/>
      <c r="H9" s="17"/>
      <c r="I9" s="17"/>
      <c r="J9" s="15"/>
      <c r="K9" s="24" t="s">
        <v>741</v>
      </c>
    </row>
    <row r="10" ht="12.75" spans="1:11">
      <c r="A10" s="14" t="str">
        <f t="shared" si="0"/>
        <v/>
      </c>
      <c r="B10" s="15"/>
      <c r="C10" s="16"/>
      <c r="D10" s="15"/>
      <c r="E10" s="44"/>
      <c r="F10" s="17"/>
      <c r="G10" s="17"/>
      <c r="H10" s="17"/>
      <c r="I10" s="17"/>
      <c r="J10" s="15"/>
      <c r="K10" s="24" t="s">
        <v>742</v>
      </c>
    </row>
    <row r="11" ht="12.75" spans="1:11">
      <c r="A11" s="14" t="str">
        <f t="shared" si="0"/>
        <v/>
      </c>
      <c r="B11" s="15"/>
      <c r="C11" s="16"/>
      <c r="D11" s="15"/>
      <c r="E11" s="44"/>
      <c r="F11" s="17"/>
      <c r="G11" s="17"/>
      <c r="H11" s="17"/>
      <c r="I11" s="17"/>
      <c r="J11" s="15"/>
      <c r="K11" s="24" t="s">
        <v>743</v>
      </c>
    </row>
    <row r="12" ht="12.75" spans="1:11">
      <c r="A12" s="14" t="str">
        <f t="shared" si="0"/>
        <v/>
      </c>
      <c r="B12" s="15"/>
      <c r="C12" s="16"/>
      <c r="D12" s="15"/>
      <c r="E12" s="44"/>
      <c r="F12" s="17"/>
      <c r="G12" s="17"/>
      <c r="H12" s="17"/>
      <c r="I12" s="17"/>
      <c r="J12" s="15"/>
      <c r="K12" s="24" t="s">
        <v>744</v>
      </c>
    </row>
    <row r="13" ht="12.75" spans="1:11">
      <c r="A13" s="14" t="str">
        <f t="shared" si="0"/>
        <v/>
      </c>
      <c r="B13" s="15"/>
      <c r="C13" s="16"/>
      <c r="D13" s="15"/>
      <c r="E13" s="44"/>
      <c r="F13" s="17"/>
      <c r="G13" s="17"/>
      <c r="H13" s="17"/>
      <c r="I13" s="17"/>
      <c r="J13" s="15"/>
      <c r="K13" s="24" t="s">
        <v>745</v>
      </c>
    </row>
    <row r="14" ht="12.75" spans="1:11">
      <c r="A14" s="14" t="str">
        <f t="shared" si="0"/>
        <v/>
      </c>
      <c r="B14" s="15"/>
      <c r="C14" s="16"/>
      <c r="D14" s="15"/>
      <c r="E14" s="44"/>
      <c r="F14" s="17"/>
      <c r="G14" s="17"/>
      <c r="H14" s="17"/>
      <c r="I14" s="17"/>
      <c r="J14" s="15"/>
      <c r="K14" s="24" t="s">
        <v>746</v>
      </c>
    </row>
    <row r="15" ht="12.75" spans="1:11">
      <c r="A15" s="14" t="str">
        <f t="shared" si="0"/>
        <v/>
      </c>
      <c r="B15" s="15"/>
      <c r="C15" s="16"/>
      <c r="D15" s="15"/>
      <c r="E15" s="44"/>
      <c r="F15" s="17"/>
      <c r="G15" s="17"/>
      <c r="H15" s="17"/>
      <c r="I15" s="17"/>
      <c r="J15" s="15"/>
      <c r="K15" s="24" t="s">
        <v>747</v>
      </c>
    </row>
    <row r="16" ht="12.75" spans="1:11">
      <c r="A16" s="14" t="str">
        <f t="shared" si="0"/>
        <v/>
      </c>
      <c r="B16" s="15"/>
      <c r="C16" s="16"/>
      <c r="D16" s="15"/>
      <c r="E16" s="44"/>
      <c r="F16" s="17"/>
      <c r="G16" s="17"/>
      <c r="H16" s="17"/>
      <c r="I16" s="17"/>
      <c r="J16" s="15"/>
      <c r="K16" s="24" t="s">
        <v>748</v>
      </c>
    </row>
    <row r="17" ht="12.75" spans="1:11">
      <c r="A17" s="14" t="str">
        <f t="shared" si="0"/>
        <v/>
      </c>
      <c r="B17" s="15"/>
      <c r="C17" s="16"/>
      <c r="D17" s="15"/>
      <c r="E17" s="44"/>
      <c r="F17" s="17"/>
      <c r="G17" s="17"/>
      <c r="H17" s="17"/>
      <c r="I17" s="17"/>
      <c r="J17" s="15"/>
      <c r="K17" s="24" t="s">
        <v>749</v>
      </c>
    </row>
    <row r="18" ht="12.75" spans="1:11">
      <c r="A18" s="14" t="str">
        <f t="shared" si="0"/>
        <v/>
      </c>
      <c r="B18" s="15"/>
      <c r="C18" s="16"/>
      <c r="D18" s="15"/>
      <c r="E18" s="44"/>
      <c r="F18" s="17"/>
      <c r="G18" s="17"/>
      <c r="H18" s="17"/>
      <c r="I18" s="17"/>
      <c r="J18" s="15"/>
      <c r="K18" s="24" t="s">
        <v>750</v>
      </c>
    </row>
    <row r="19" ht="12.75" spans="1:11">
      <c r="A19" s="14" t="str">
        <f t="shared" si="0"/>
        <v/>
      </c>
      <c r="B19" s="15"/>
      <c r="C19" s="16"/>
      <c r="D19" s="15"/>
      <c r="E19" s="44"/>
      <c r="F19" s="17"/>
      <c r="G19" s="17"/>
      <c r="H19" s="17"/>
      <c r="I19" s="17"/>
      <c r="J19" s="15"/>
      <c r="K19" s="24" t="s">
        <v>751</v>
      </c>
    </row>
    <row r="20" ht="12.75" spans="1:11">
      <c r="A20" s="14" t="str">
        <f t="shared" si="0"/>
        <v/>
      </c>
      <c r="B20" s="15"/>
      <c r="C20" s="16"/>
      <c r="D20" s="15"/>
      <c r="E20" s="44"/>
      <c r="F20" s="17"/>
      <c r="G20" s="17"/>
      <c r="H20" s="17"/>
      <c r="I20" s="17"/>
      <c r="J20" s="15"/>
      <c r="K20" s="24" t="s">
        <v>752</v>
      </c>
    </row>
    <row r="21" ht="12.75" spans="1:11">
      <c r="A21" s="14" t="str">
        <f t="shared" si="0"/>
        <v/>
      </c>
      <c r="B21" s="15"/>
      <c r="C21" s="16"/>
      <c r="D21" s="15"/>
      <c r="E21" s="44"/>
      <c r="F21" s="17"/>
      <c r="G21" s="17"/>
      <c r="H21" s="17"/>
      <c r="I21" s="17"/>
      <c r="J21" s="15"/>
      <c r="K21" s="24" t="s">
        <v>753</v>
      </c>
    </row>
    <row r="22" ht="12.75" spans="1:11">
      <c r="A22" s="14" t="str">
        <f t="shared" si="0"/>
        <v/>
      </c>
      <c r="B22" s="15"/>
      <c r="C22" s="16"/>
      <c r="D22" s="15"/>
      <c r="E22" s="44"/>
      <c r="F22" s="17"/>
      <c r="G22" s="17"/>
      <c r="H22" s="17"/>
      <c r="I22" s="17"/>
      <c r="J22" s="15"/>
      <c r="K22" s="24" t="s">
        <v>754</v>
      </c>
    </row>
    <row r="23" ht="12.75" spans="1:11">
      <c r="A23" s="14" t="str">
        <f t="shared" si="0"/>
        <v/>
      </c>
      <c r="B23" s="15"/>
      <c r="C23" s="16"/>
      <c r="D23" s="15"/>
      <c r="E23" s="44"/>
      <c r="F23" s="17"/>
      <c r="G23" s="17"/>
      <c r="H23" s="17"/>
      <c r="I23" s="17"/>
      <c r="J23" s="15"/>
      <c r="K23" s="24" t="s">
        <v>755</v>
      </c>
    </row>
    <row r="24" ht="12.75" spans="1:11">
      <c r="A24" s="14" t="str">
        <f t="shared" si="0"/>
        <v/>
      </c>
      <c r="B24" s="15"/>
      <c r="C24" s="16"/>
      <c r="D24" s="15"/>
      <c r="E24" s="44"/>
      <c r="F24" s="17"/>
      <c r="G24" s="17"/>
      <c r="H24" s="17"/>
      <c r="I24" s="17"/>
      <c r="J24" s="15"/>
      <c r="K24" s="24" t="s">
        <v>756</v>
      </c>
    </row>
    <row r="25" ht="12.75" spans="1:11">
      <c r="A25" s="14" t="str">
        <f t="shared" si="0"/>
        <v/>
      </c>
      <c r="B25" s="15"/>
      <c r="C25" s="16"/>
      <c r="D25" s="15"/>
      <c r="E25" s="44"/>
      <c r="F25" s="17"/>
      <c r="G25" s="17"/>
      <c r="H25" s="17"/>
      <c r="I25" s="17"/>
      <c r="J25" s="15"/>
      <c r="K25" s="24" t="s">
        <v>757</v>
      </c>
    </row>
    <row r="26" ht="12.75" spans="1:12">
      <c r="A26" s="14" t="str">
        <f t="shared" si="0"/>
        <v/>
      </c>
      <c r="B26" s="15"/>
      <c r="C26" s="16"/>
      <c r="D26" s="15"/>
      <c r="E26" s="44"/>
      <c r="F26" s="17"/>
      <c r="G26" s="17"/>
      <c r="H26" s="17"/>
      <c r="I26" s="17"/>
      <c r="J26" s="15"/>
      <c r="K26" s="24" t="s">
        <v>758</v>
      </c>
      <c r="L26" s="5" t="str">
        <f t="array" ref="L26:L29">""</f>
        <v/>
      </c>
    </row>
    <row r="27" ht="15.75" customHeight="1" spans="1:12">
      <c r="A27" s="18" t="s">
        <v>215</v>
      </c>
      <c r="B27" s="19"/>
      <c r="C27" s="20"/>
      <c r="D27" s="20"/>
      <c r="E27" s="20"/>
      <c r="F27" s="17"/>
      <c r="G27" s="17">
        <f>SUM(G7:G26)</f>
        <v>0</v>
      </c>
      <c r="H27" s="17">
        <f>SUM(H7:H26)</f>
        <v>0</v>
      </c>
      <c r="I27" s="17">
        <f>SUM(I7:I26)</f>
        <v>0</v>
      </c>
      <c r="J27" s="21"/>
      <c r="L27" s="5" t="str">
        <v/>
      </c>
    </row>
    <row r="28" ht="15.75" customHeight="1" spans="1:12">
      <c r="A28" s="3" t="str">
        <f>基本信息输入表!$K$6&amp;"填表人："&amp;基本信息输入表!$M$89</f>
        <v>被评估单位填表人：</v>
      </c>
      <c r="H28" s="3" t="str">
        <f>"评估人员："&amp;基本信息输入表!$Q$89</f>
        <v>评估人员：</v>
      </c>
      <c r="L28" s="5" t="str">
        <v/>
      </c>
    </row>
    <row r="29" ht="15.75" customHeight="1" spans="1:12">
      <c r="A29" s="3" t="str">
        <f>"填表日期："&amp;YEAR(基本信息输入表!$O$89)&amp;"年"&amp;MONTH(基本信息输入表!$O$89)&amp;"月"&amp;DAY(基本信息输入表!$O$89)&amp;"日"</f>
        <v>填表日期：1900年1月0日</v>
      </c>
      <c r="L29" s="5" t="str">
        <v/>
      </c>
    </row>
  </sheetData>
  <mergeCells count="4">
    <mergeCell ref="A2:J2"/>
    <mergeCell ref="A3:J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0" fitToHeight="0" orientation="landscape"/>
  <headerFooter scaleWithDoc="0">
    <oddFooter>&amp;C&amp;"宋体,常规"&amp;10第&amp;"Arial Narrow,常规"&amp;P&amp;"宋体,常规"页，共&amp;"Arial Narrow,常规"&amp;N&amp;"宋体,常规"页</odd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预收账款">
    <pageSetUpPr fitToPage="1"/>
  </sheetPr>
  <dimension ref="A1:L29"/>
  <sheetViews>
    <sheetView showGridLines="0" workbookViewId="0">
      <selection activeCell="I31" sqref="I31"/>
    </sheetView>
  </sheetViews>
  <sheetFormatPr defaultColWidth="9" defaultRowHeight="15.75" customHeight="1"/>
  <cols>
    <col min="1" max="1" width="5.2" style="3" customWidth="1"/>
    <col min="2" max="2" width="13.7" style="3" customWidth="1"/>
    <col min="3" max="6" width="12.5" style="3" customWidth="1"/>
    <col min="7" max="7" width="12.5" style="3" customWidth="1" outlineLevel="1"/>
    <col min="8" max="9" width="12.5" style="3" customWidth="1"/>
    <col min="10" max="10" width="16.7" style="3" customWidth="1"/>
    <col min="11" max="11" width="8" style="5" customWidth="1"/>
    <col min="12" max="12" width="9" style="5"/>
    <col min="13" max="16384" width="9" style="3"/>
  </cols>
  <sheetData>
    <row r="1" customHeight="1" spans="1:12">
      <c r="A1" s="6" t="s">
        <v>333</v>
      </c>
      <c r="K1" s="5" t="str">
        <f t="array" ref="K1:L1">"请勿删除此列"</f>
        <v>请勿删除此列</v>
      </c>
      <c r="L1" s="5" t="str">
        <v>请勿删除此列</v>
      </c>
    </row>
    <row r="2" s="1" customFormat="1" ht="30" customHeight="1" spans="1:12">
      <c r="A2" s="7" t="s">
        <v>1775</v>
      </c>
      <c r="B2" s="7"/>
      <c r="C2" s="7"/>
      <c r="D2" s="7"/>
      <c r="E2" s="7"/>
      <c r="F2" s="7"/>
      <c r="G2" s="7"/>
      <c r="H2" s="7"/>
      <c r="I2" s="7"/>
      <c r="J2" s="7"/>
      <c r="K2" s="23"/>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1776</v>
      </c>
      <c r="L4" s="5" t="str">
        <f t="array" ref="L4:L7">""</f>
        <v/>
      </c>
    </row>
    <row r="5" customHeight="1" spans="1:12">
      <c r="A5" s="9" t="str">
        <f>基本信息输入表!K6&amp;"："&amp;基本信息输入表!M6</f>
        <v>被评估单位：中国石油集团工程技术研究院有限公司</v>
      </c>
      <c r="B5" s="9"/>
      <c r="C5" s="9"/>
      <c r="D5" s="9"/>
      <c r="E5" s="10"/>
      <c r="F5" s="10"/>
      <c r="G5" s="10"/>
      <c r="J5" s="8" t="str">
        <f>"金额单位："&amp;基本信息输入表!M10&amp;"元"</f>
        <v>金额单位：人民币元</v>
      </c>
      <c r="L5" s="5" t="str">
        <v/>
      </c>
    </row>
    <row r="6" s="2" customFormat="1" customHeight="1" spans="1:12">
      <c r="A6" s="11" t="s">
        <v>137</v>
      </c>
      <c r="B6" s="11" t="s">
        <v>802</v>
      </c>
      <c r="C6" s="11" t="s">
        <v>831</v>
      </c>
      <c r="D6" s="11" t="s">
        <v>809</v>
      </c>
      <c r="E6" s="11" t="s">
        <v>735</v>
      </c>
      <c r="F6" s="11" t="s">
        <v>1761</v>
      </c>
      <c r="G6" s="12" t="s">
        <v>1774</v>
      </c>
      <c r="H6" s="13" t="s">
        <v>96</v>
      </c>
      <c r="I6" s="11" t="s">
        <v>159</v>
      </c>
      <c r="J6" s="11" t="s">
        <v>142</v>
      </c>
      <c r="K6" s="24" t="s">
        <v>738</v>
      </c>
      <c r="L6" s="4" t="str">
        <v/>
      </c>
    </row>
    <row r="7" spans="1:12">
      <c r="A7" s="14" t="str">
        <f>IF(B7="","",ROW()-6)</f>
        <v/>
      </c>
      <c r="B7" s="15"/>
      <c r="C7" s="16"/>
      <c r="D7" s="15"/>
      <c r="E7" s="44"/>
      <c r="F7" s="17"/>
      <c r="G7" s="17"/>
      <c r="H7" s="17"/>
      <c r="I7" s="17"/>
      <c r="J7" s="15"/>
      <c r="K7" s="24" t="s">
        <v>739</v>
      </c>
      <c r="L7" s="5" t="str">
        <v/>
      </c>
    </row>
    <row r="8" spans="1:11">
      <c r="A8" s="14" t="str">
        <f t="shared" ref="A8:A26" si="0">IF(B8="","",ROW()-6)</f>
        <v/>
      </c>
      <c r="B8" s="15"/>
      <c r="C8" s="16"/>
      <c r="D8" s="15"/>
      <c r="E8" s="44"/>
      <c r="F8" s="17"/>
      <c r="G8" s="17"/>
      <c r="H8" s="17"/>
      <c r="I8" s="17"/>
      <c r="J8" s="15"/>
      <c r="K8" s="24" t="s">
        <v>740</v>
      </c>
    </row>
    <row r="9" spans="1:11">
      <c r="A9" s="14" t="str">
        <f t="shared" si="0"/>
        <v/>
      </c>
      <c r="B9" s="15"/>
      <c r="C9" s="16"/>
      <c r="D9" s="15"/>
      <c r="E9" s="44"/>
      <c r="F9" s="17"/>
      <c r="G9" s="17"/>
      <c r="H9" s="17"/>
      <c r="I9" s="17"/>
      <c r="J9" s="15"/>
      <c r="K9" s="24" t="s">
        <v>741</v>
      </c>
    </row>
    <row r="10" spans="1:11">
      <c r="A10" s="14" t="str">
        <f t="shared" si="0"/>
        <v/>
      </c>
      <c r="B10" s="15"/>
      <c r="C10" s="16"/>
      <c r="D10" s="15"/>
      <c r="E10" s="44"/>
      <c r="F10" s="17"/>
      <c r="G10" s="17"/>
      <c r="H10" s="17"/>
      <c r="I10" s="17"/>
      <c r="J10" s="15"/>
      <c r="K10" s="24" t="s">
        <v>742</v>
      </c>
    </row>
    <row r="11" spans="1:11">
      <c r="A11" s="14" t="str">
        <f t="shared" si="0"/>
        <v/>
      </c>
      <c r="B11" s="15"/>
      <c r="C11" s="16"/>
      <c r="D11" s="15"/>
      <c r="E11" s="44"/>
      <c r="F11" s="17"/>
      <c r="G11" s="17"/>
      <c r="H11" s="17"/>
      <c r="I11" s="17"/>
      <c r="J11" s="15"/>
      <c r="K11" s="24" t="s">
        <v>743</v>
      </c>
    </row>
    <row r="12" spans="1:11">
      <c r="A12" s="14" t="str">
        <f t="shared" si="0"/>
        <v/>
      </c>
      <c r="B12" s="15"/>
      <c r="C12" s="16"/>
      <c r="D12" s="15"/>
      <c r="E12" s="44"/>
      <c r="F12" s="17"/>
      <c r="G12" s="17"/>
      <c r="H12" s="17"/>
      <c r="I12" s="17"/>
      <c r="J12" s="15"/>
      <c r="K12" s="24" t="s">
        <v>744</v>
      </c>
    </row>
    <row r="13" spans="1:11">
      <c r="A13" s="14" t="str">
        <f t="shared" si="0"/>
        <v/>
      </c>
      <c r="B13" s="15"/>
      <c r="C13" s="16"/>
      <c r="D13" s="15"/>
      <c r="E13" s="44"/>
      <c r="F13" s="17"/>
      <c r="G13" s="17"/>
      <c r="H13" s="17"/>
      <c r="I13" s="17"/>
      <c r="J13" s="15"/>
      <c r="K13" s="24" t="s">
        <v>745</v>
      </c>
    </row>
    <row r="14" spans="1:11">
      <c r="A14" s="14" t="str">
        <f t="shared" si="0"/>
        <v/>
      </c>
      <c r="B14" s="15"/>
      <c r="C14" s="16"/>
      <c r="D14" s="15"/>
      <c r="E14" s="44"/>
      <c r="F14" s="17"/>
      <c r="G14" s="17"/>
      <c r="H14" s="17"/>
      <c r="I14" s="17"/>
      <c r="J14" s="15"/>
      <c r="K14" s="24" t="s">
        <v>746</v>
      </c>
    </row>
    <row r="15" spans="1:11">
      <c r="A15" s="14" t="str">
        <f t="shared" si="0"/>
        <v/>
      </c>
      <c r="B15" s="15"/>
      <c r="C15" s="16"/>
      <c r="D15" s="15"/>
      <c r="E15" s="44"/>
      <c r="F15" s="17"/>
      <c r="G15" s="17"/>
      <c r="H15" s="17"/>
      <c r="I15" s="17"/>
      <c r="J15" s="15"/>
      <c r="K15" s="24" t="s">
        <v>747</v>
      </c>
    </row>
    <row r="16" spans="1:11">
      <c r="A16" s="14" t="str">
        <f t="shared" si="0"/>
        <v/>
      </c>
      <c r="B16" s="15"/>
      <c r="C16" s="16"/>
      <c r="D16" s="15"/>
      <c r="E16" s="44"/>
      <c r="F16" s="17"/>
      <c r="G16" s="17"/>
      <c r="H16" s="17"/>
      <c r="I16" s="17"/>
      <c r="J16" s="15"/>
      <c r="K16" s="24" t="s">
        <v>748</v>
      </c>
    </row>
    <row r="17" spans="1:11">
      <c r="A17" s="14" t="str">
        <f t="shared" si="0"/>
        <v/>
      </c>
      <c r="B17" s="15"/>
      <c r="C17" s="16"/>
      <c r="D17" s="15"/>
      <c r="E17" s="44"/>
      <c r="F17" s="17"/>
      <c r="G17" s="17"/>
      <c r="H17" s="17"/>
      <c r="I17" s="17"/>
      <c r="J17" s="15"/>
      <c r="K17" s="24" t="s">
        <v>749</v>
      </c>
    </row>
    <row r="18" spans="1:11">
      <c r="A18" s="14" t="str">
        <f t="shared" si="0"/>
        <v/>
      </c>
      <c r="B18" s="15"/>
      <c r="C18" s="16"/>
      <c r="D18" s="15"/>
      <c r="E18" s="44"/>
      <c r="F18" s="17"/>
      <c r="G18" s="17"/>
      <c r="H18" s="17"/>
      <c r="I18" s="17"/>
      <c r="J18" s="15"/>
      <c r="K18" s="24" t="s">
        <v>750</v>
      </c>
    </row>
    <row r="19" spans="1:11">
      <c r="A19" s="14" t="str">
        <f t="shared" si="0"/>
        <v/>
      </c>
      <c r="B19" s="15"/>
      <c r="C19" s="16"/>
      <c r="D19" s="15"/>
      <c r="E19" s="44"/>
      <c r="F19" s="17"/>
      <c r="G19" s="17"/>
      <c r="H19" s="17"/>
      <c r="I19" s="17"/>
      <c r="J19" s="15"/>
      <c r="K19" s="24" t="s">
        <v>751</v>
      </c>
    </row>
    <row r="20" spans="1:11">
      <c r="A20" s="14" t="str">
        <f t="shared" si="0"/>
        <v/>
      </c>
      <c r="B20" s="15"/>
      <c r="C20" s="16"/>
      <c r="D20" s="15"/>
      <c r="E20" s="44"/>
      <c r="F20" s="17"/>
      <c r="G20" s="17"/>
      <c r="H20" s="17"/>
      <c r="I20" s="17"/>
      <c r="J20" s="15"/>
      <c r="K20" s="24" t="s">
        <v>752</v>
      </c>
    </row>
    <row r="21" spans="1:11">
      <c r="A21" s="14" t="str">
        <f t="shared" si="0"/>
        <v/>
      </c>
      <c r="B21" s="15"/>
      <c r="C21" s="16"/>
      <c r="D21" s="15"/>
      <c r="E21" s="44"/>
      <c r="F21" s="17"/>
      <c r="G21" s="17"/>
      <c r="H21" s="17"/>
      <c r="I21" s="17"/>
      <c r="J21" s="15"/>
      <c r="K21" s="24" t="s">
        <v>753</v>
      </c>
    </row>
    <row r="22" spans="1:11">
      <c r="A22" s="14" t="str">
        <f t="shared" si="0"/>
        <v/>
      </c>
      <c r="B22" s="15"/>
      <c r="C22" s="16"/>
      <c r="D22" s="15"/>
      <c r="E22" s="44"/>
      <c r="F22" s="17"/>
      <c r="G22" s="17"/>
      <c r="H22" s="17"/>
      <c r="I22" s="17"/>
      <c r="J22" s="15"/>
      <c r="K22" s="24" t="s">
        <v>754</v>
      </c>
    </row>
    <row r="23" spans="1:11">
      <c r="A23" s="14" t="str">
        <f t="shared" si="0"/>
        <v/>
      </c>
      <c r="B23" s="15"/>
      <c r="C23" s="16"/>
      <c r="D23" s="15"/>
      <c r="E23" s="44"/>
      <c r="F23" s="17"/>
      <c r="G23" s="17"/>
      <c r="H23" s="17"/>
      <c r="I23" s="17"/>
      <c r="J23" s="15"/>
      <c r="K23" s="24" t="s">
        <v>755</v>
      </c>
    </row>
    <row r="24" spans="1:11">
      <c r="A24" s="14" t="str">
        <f t="shared" si="0"/>
        <v/>
      </c>
      <c r="B24" s="15"/>
      <c r="C24" s="16"/>
      <c r="D24" s="15"/>
      <c r="E24" s="44"/>
      <c r="F24" s="17"/>
      <c r="G24" s="17"/>
      <c r="H24" s="17"/>
      <c r="I24" s="17"/>
      <c r="J24" s="15"/>
      <c r="K24" s="24" t="s">
        <v>756</v>
      </c>
    </row>
    <row r="25" spans="1:11">
      <c r="A25" s="14" t="str">
        <f t="shared" si="0"/>
        <v/>
      </c>
      <c r="B25" s="15"/>
      <c r="C25" s="16"/>
      <c r="D25" s="15"/>
      <c r="E25" s="44"/>
      <c r="F25" s="17"/>
      <c r="G25" s="17"/>
      <c r="H25" s="17"/>
      <c r="I25" s="17"/>
      <c r="J25" s="15"/>
      <c r="K25" s="24" t="s">
        <v>757</v>
      </c>
    </row>
    <row r="26" spans="1:12">
      <c r="A26" s="14" t="str">
        <f t="shared" si="0"/>
        <v/>
      </c>
      <c r="B26" s="15"/>
      <c r="C26" s="16"/>
      <c r="D26" s="15"/>
      <c r="E26" s="44"/>
      <c r="F26" s="17"/>
      <c r="G26" s="17"/>
      <c r="H26" s="17"/>
      <c r="I26" s="17"/>
      <c r="J26" s="15"/>
      <c r="K26" s="24" t="s">
        <v>758</v>
      </c>
      <c r="L26" s="5" t="str">
        <f t="array" ref="L26:L29">""</f>
        <v/>
      </c>
    </row>
    <row r="27" customHeight="1" spans="1:12">
      <c r="A27" s="18" t="s">
        <v>215</v>
      </c>
      <c r="B27" s="19"/>
      <c r="C27" s="20"/>
      <c r="D27" s="20"/>
      <c r="E27" s="20"/>
      <c r="F27" s="17"/>
      <c r="G27" s="17">
        <f>SUM(G7:G26)</f>
        <v>0</v>
      </c>
      <c r="H27" s="17">
        <f>SUM(H7:H26)</f>
        <v>0</v>
      </c>
      <c r="I27" s="17">
        <f>SUM(I7:I26)</f>
        <v>0</v>
      </c>
      <c r="J27" s="21"/>
      <c r="L27" s="5" t="str">
        <v/>
      </c>
    </row>
    <row r="28" customHeight="1" spans="1:12">
      <c r="A28" s="3" t="str">
        <f>基本信息输入表!$K$6&amp;"填表人："&amp;基本信息输入表!$M$90</f>
        <v>被评估单位填表人：</v>
      </c>
      <c r="H28" s="3" t="str">
        <f>"评估人员："&amp;基本信息输入表!$Q$90</f>
        <v>评估人员：</v>
      </c>
      <c r="L28" s="5" t="str">
        <v/>
      </c>
    </row>
    <row r="29" customHeight="1" spans="1:12">
      <c r="A29" s="3" t="str">
        <f>"填表日期："&amp;YEAR(基本信息输入表!$O$90)&amp;"年"&amp;MONTH(基本信息输入表!$O$90)&amp;"月"&amp;DAY(基本信息输入表!$O$90)&amp;"日"</f>
        <v>填表日期：1900年1月0日</v>
      </c>
      <c r="L29" s="5" t="str">
        <v/>
      </c>
    </row>
  </sheetData>
  <mergeCells count="4">
    <mergeCell ref="A2:J2"/>
    <mergeCell ref="A3:J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4" fitToHeight="0" orientation="landscape"/>
  <headerFooter scaleWithDoc="0">
    <oddFooter>&amp;C&amp;"宋体,常规"&amp;10第&amp;"Arial Narrow,常规"&amp;P&amp;"宋体,常规"页，共&amp;"Arial Narrow,常规"&amp;N&amp;"宋体,常规"页</odd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职工薪酬">
    <pageSetUpPr fitToPage="1"/>
  </sheetPr>
  <dimension ref="A1:I29"/>
  <sheetViews>
    <sheetView showGridLines="0" workbookViewId="0">
      <selection activeCell="I31" sqref="I31"/>
    </sheetView>
  </sheetViews>
  <sheetFormatPr defaultColWidth="9" defaultRowHeight="15.75" customHeight="1"/>
  <cols>
    <col min="1" max="1" width="7.7" style="3" customWidth="1"/>
    <col min="2" max="2" width="30" style="3" customWidth="1"/>
    <col min="3" max="3" width="28.7" style="3" customWidth="1"/>
    <col min="4" max="4" width="28.7" style="3" customWidth="1" outlineLevel="1"/>
    <col min="5" max="7" width="28.7" style="3" customWidth="1"/>
    <col min="8" max="9" width="9" style="5"/>
    <col min="10" max="16384" width="9" style="3"/>
  </cols>
  <sheetData>
    <row r="1" customHeight="1" spans="1:9">
      <c r="A1" s="6" t="s">
        <v>333</v>
      </c>
      <c r="H1" s="5" t="str">
        <f t="array" ref="H1:I1">"请勿删除此列"</f>
        <v>请勿删除此列</v>
      </c>
      <c r="I1" s="5" t="str">
        <v>请勿删除此列</v>
      </c>
    </row>
    <row r="2" s="1" customFormat="1" ht="30" customHeight="1" spans="1:9">
      <c r="A2" s="7" t="s">
        <v>1777</v>
      </c>
      <c r="B2" s="7"/>
      <c r="C2" s="7"/>
      <c r="D2" s="7"/>
      <c r="E2" s="7"/>
      <c r="F2" s="7"/>
      <c r="G2" s="7"/>
      <c r="H2" s="23"/>
      <c r="I2" s="23"/>
    </row>
    <row r="3" customHeight="1" spans="1:7">
      <c r="A3" s="2" t="str">
        <f>"评估基准日："&amp;TEXT(基本信息输入表!M7,"yyyy年mm月dd日")</f>
        <v>评估基准日：2026年01月15日</v>
      </c>
      <c r="B3" s="2"/>
      <c r="C3" s="2"/>
      <c r="D3" s="2"/>
      <c r="E3" s="2"/>
      <c r="F3" s="2"/>
      <c r="G3" s="2"/>
    </row>
    <row r="4" ht="14.25" customHeight="1" spans="1:9">
      <c r="A4" s="2"/>
      <c r="B4" s="2"/>
      <c r="C4" s="2"/>
      <c r="D4" s="2"/>
      <c r="E4" s="2"/>
      <c r="F4" s="2"/>
      <c r="G4" s="8" t="s">
        <v>1778</v>
      </c>
      <c r="I4" s="5" t="str">
        <f t="array" ref="I4:I7">""</f>
        <v/>
      </c>
    </row>
    <row r="5" customHeight="1" spans="1:9">
      <c r="A5" s="3" t="str">
        <f>基本信息输入表!K6&amp;"："&amp;基本信息输入表!M6</f>
        <v>被评估单位：中国石油集团工程技术研究院有限公司</v>
      </c>
      <c r="G5" s="8" t="str">
        <f>"金额单位："&amp;基本信息输入表!M10&amp;"元"</f>
        <v>金额单位：人民币元</v>
      </c>
      <c r="I5" s="5" t="str">
        <v/>
      </c>
    </row>
    <row r="6" s="2" customFormat="1" customHeight="1" spans="1:9">
      <c r="A6" s="11" t="s">
        <v>137</v>
      </c>
      <c r="B6" s="11" t="s">
        <v>1014</v>
      </c>
      <c r="C6" s="11" t="s">
        <v>831</v>
      </c>
      <c r="D6" s="12" t="s">
        <v>656</v>
      </c>
      <c r="E6" s="13" t="s">
        <v>158</v>
      </c>
      <c r="F6" s="11" t="s">
        <v>159</v>
      </c>
      <c r="G6" s="11" t="s">
        <v>142</v>
      </c>
      <c r="H6" s="24" t="s">
        <v>738</v>
      </c>
      <c r="I6" s="4" t="str">
        <v/>
      </c>
    </row>
    <row r="7" spans="1:9">
      <c r="A7" s="14" t="str">
        <f>IF(B7="","",ROW()-6)</f>
        <v/>
      </c>
      <c r="B7" s="15"/>
      <c r="C7" s="16"/>
      <c r="D7" s="17"/>
      <c r="E7" s="17"/>
      <c r="F7" s="17"/>
      <c r="G7" s="15"/>
      <c r="H7" s="24" t="s">
        <v>739</v>
      </c>
      <c r="I7" s="5" t="str">
        <v/>
      </c>
    </row>
    <row r="8" spans="1:8">
      <c r="A8" s="14" t="str">
        <f t="shared" ref="A8:A26" si="0">IF(B8="","",ROW()-6)</f>
        <v/>
      </c>
      <c r="B8" s="15"/>
      <c r="C8" s="16"/>
      <c r="D8" s="17"/>
      <c r="E8" s="17"/>
      <c r="F8" s="17"/>
      <c r="G8" s="15"/>
      <c r="H8" s="24" t="s">
        <v>740</v>
      </c>
    </row>
    <row r="9" spans="1:8">
      <c r="A9" s="14" t="str">
        <f t="shared" si="0"/>
        <v/>
      </c>
      <c r="B9" s="15"/>
      <c r="C9" s="16"/>
      <c r="D9" s="17"/>
      <c r="E9" s="17"/>
      <c r="F9" s="17"/>
      <c r="G9" s="15"/>
      <c r="H9" s="24" t="s">
        <v>741</v>
      </c>
    </row>
    <row r="10" spans="1:8">
      <c r="A10" s="14" t="str">
        <f t="shared" si="0"/>
        <v/>
      </c>
      <c r="B10" s="15"/>
      <c r="C10" s="16"/>
      <c r="D10" s="17"/>
      <c r="E10" s="17"/>
      <c r="F10" s="17"/>
      <c r="G10" s="15"/>
      <c r="H10" s="24" t="s">
        <v>742</v>
      </c>
    </row>
    <row r="11" spans="1:8">
      <c r="A11" s="14" t="str">
        <f t="shared" si="0"/>
        <v/>
      </c>
      <c r="B11" s="15"/>
      <c r="C11" s="16"/>
      <c r="D11" s="17"/>
      <c r="E11" s="17"/>
      <c r="F11" s="17"/>
      <c r="G11" s="15"/>
      <c r="H11" s="24" t="s">
        <v>743</v>
      </c>
    </row>
    <row r="12" spans="1:8">
      <c r="A12" s="14" t="str">
        <f t="shared" si="0"/>
        <v/>
      </c>
      <c r="B12" s="15"/>
      <c r="C12" s="16"/>
      <c r="D12" s="17"/>
      <c r="E12" s="17"/>
      <c r="F12" s="17"/>
      <c r="G12" s="15"/>
      <c r="H12" s="24" t="s">
        <v>744</v>
      </c>
    </row>
    <row r="13" spans="1:8">
      <c r="A13" s="14" t="str">
        <f t="shared" si="0"/>
        <v/>
      </c>
      <c r="B13" s="15"/>
      <c r="C13" s="16"/>
      <c r="D13" s="17"/>
      <c r="E13" s="17"/>
      <c r="F13" s="17"/>
      <c r="G13" s="15"/>
      <c r="H13" s="24" t="s">
        <v>745</v>
      </c>
    </row>
    <row r="14" spans="1:8">
      <c r="A14" s="14" t="str">
        <f t="shared" si="0"/>
        <v/>
      </c>
      <c r="B14" s="15"/>
      <c r="C14" s="16"/>
      <c r="D14" s="17"/>
      <c r="E14" s="17"/>
      <c r="F14" s="17"/>
      <c r="G14" s="15"/>
      <c r="H14" s="24" t="s">
        <v>746</v>
      </c>
    </row>
    <row r="15" spans="1:8">
      <c r="A15" s="14" t="str">
        <f t="shared" si="0"/>
        <v/>
      </c>
      <c r="B15" s="15"/>
      <c r="C15" s="16"/>
      <c r="D15" s="17"/>
      <c r="E15" s="17"/>
      <c r="F15" s="17"/>
      <c r="G15" s="15"/>
      <c r="H15" s="24" t="s">
        <v>747</v>
      </c>
    </row>
    <row r="16" spans="1:8">
      <c r="A16" s="14" t="str">
        <f t="shared" si="0"/>
        <v/>
      </c>
      <c r="B16" s="15"/>
      <c r="C16" s="16"/>
      <c r="D16" s="17"/>
      <c r="E16" s="17"/>
      <c r="F16" s="17"/>
      <c r="G16" s="15"/>
      <c r="H16" s="24" t="s">
        <v>748</v>
      </c>
    </row>
    <row r="17" spans="1:8">
      <c r="A17" s="14" t="str">
        <f t="shared" si="0"/>
        <v/>
      </c>
      <c r="B17" s="15"/>
      <c r="C17" s="16"/>
      <c r="D17" s="17"/>
      <c r="E17" s="17"/>
      <c r="F17" s="17"/>
      <c r="G17" s="15"/>
      <c r="H17" s="24" t="s">
        <v>749</v>
      </c>
    </row>
    <row r="18" spans="1:8">
      <c r="A18" s="14" t="str">
        <f t="shared" si="0"/>
        <v/>
      </c>
      <c r="B18" s="15"/>
      <c r="C18" s="16"/>
      <c r="D18" s="17"/>
      <c r="E18" s="17"/>
      <c r="F18" s="17"/>
      <c r="G18" s="15"/>
      <c r="H18" s="24" t="s">
        <v>750</v>
      </c>
    </row>
    <row r="19" spans="1:8">
      <c r="A19" s="14" t="str">
        <f t="shared" si="0"/>
        <v/>
      </c>
      <c r="B19" s="15"/>
      <c r="C19" s="16"/>
      <c r="D19" s="17"/>
      <c r="E19" s="17"/>
      <c r="F19" s="17"/>
      <c r="G19" s="15"/>
      <c r="H19" s="24" t="s">
        <v>751</v>
      </c>
    </row>
    <row r="20" spans="1:8">
      <c r="A20" s="14" t="str">
        <f t="shared" si="0"/>
        <v/>
      </c>
      <c r="B20" s="15"/>
      <c r="C20" s="16"/>
      <c r="D20" s="17"/>
      <c r="E20" s="17"/>
      <c r="F20" s="17"/>
      <c r="G20" s="15"/>
      <c r="H20" s="24" t="s">
        <v>752</v>
      </c>
    </row>
    <row r="21" spans="1:8">
      <c r="A21" s="14" t="str">
        <f t="shared" si="0"/>
        <v/>
      </c>
      <c r="B21" s="15"/>
      <c r="C21" s="16"/>
      <c r="D21" s="17"/>
      <c r="E21" s="17"/>
      <c r="F21" s="17"/>
      <c r="G21" s="15"/>
      <c r="H21" s="24" t="s">
        <v>753</v>
      </c>
    </row>
    <row r="22" spans="1:8">
      <c r="A22" s="14" t="str">
        <f t="shared" si="0"/>
        <v/>
      </c>
      <c r="B22" s="15"/>
      <c r="C22" s="16"/>
      <c r="D22" s="17"/>
      <c r="E22" s="17"/>
      <c r="F22" s="17"/>
      <c r="G22" s="15"/>
      <c r="H22" s="24" t="s">
        <v>754</v>
      </c>
    </row>
    <row r="23" spans="1:8">
      <c r="A23" s="14" t="str">
        <f t="shared" si="0"/>
        <v/>
      </c>
      <c r="B23" s="15"/>
      <c r="C23" s="16"/>
      <c r="D23" s="17"/>
      <c r="E23" s="17"/>
      <c r="F23" s="17"/>
      <c r="G23" s="15"/>
      <c r="H23" s="24" t="s">
        <v>755</v>
      </c>
    </row>
    <row r="24" spans="1:8">
      <c r="A24" s="14" t="str">
        <f t="shared" si="0"/>
        <v/>
      </c>
      <c r="B24" s="15"/>
      <c r="C24" s="16"/>
      <c r="D24" s="17"/>
      <c r="E24" s="17"/>
      <c r="F24" s="17"/>
      <c r="G24" s="15"/>
      <c r="H24" s="24" t="s">
        <v>756</v>
      </c>
    </row>
    <row r="25" spans="1:8">
      <c r="A25" s="14" t="str">
        <f t="shared" si="0"/>
        <v/>
      </c>
      <c r="B25" s="15"/>
      <c r="C25" s="16"/>
      <c r="D25" s="17"/>
      <c r="E25" s="17"/>
      <c r="F25" s="17"/>
      <c r="G25" s="15"/>
      <c r="H25" s="24" t="s">
        <v>757</v>
      </c>
    </row>
    <row r="26" spans="1:9">
      <c r="A26" s="14" t="str">
        <f t="shared" si="0"/>
        <v/>
      </c>
      <c r="B26" s="15"/>
      <c r="C26" s="16"/>
      <c r="D26" s="17"/>
      <c r="E26" s="17"/>
      <c r="F26" s="17"/>
      <c r="G26" s="15"/>
      <c r="H26" s="24" t="s">
        <v>758</v>
      </c>
      <c r="I26" s="5" t="str">
        <f t="array" ref="I26:I29">""</f>
        <v/>
      </c>
    </row>
    <row r="27" customHeight="1" spans="1:9">
      <c r="A27" s="18" t="s">
        <v>215</v>
      </c>
      <c r="B27" s="19"/>
      <c r="C27" s="20"/>
      <c r="D27" s="17">
        <f>SUM(D7:D26)</f>
        <v>0</v>
      </c>
      <c r="E27" s="17">
        <f>SUM(E7:E26)</f>
        <v>0</v>
      </c>
      <c r="F27" s="17">
        <f>SUM(F7:F26)</f>
        <v>0</v>
      </c>
      <c r="G27" s="21"/>
      <c r="I27" s="5" t="str">
        <v/>
      </c>
    </row>
    <row r="28" customHeight="1" spans="1:9">
      <c r="A28" s="3" t="str">
        <f>基本信息输入表!$K$6&amp;"填表人："&amp;基本信息输入表!$M$91</f>
        <v>被评估单位填表人：</v>
      </c>
      <c r="E28" s="3" t="str">
        <f>"评估人员："&amp;基本信息输入表!$Q$91</f>
        <v>评估人员：</v>
      </c>
      <c r="I28" s="5" t="str">
        <v/>
      </c>
    </row>
    <row r="29" customHeight="1" spans="1:9">
      <c r="A29" s="3" t="str">
        <f>"填表日期："&amp;YEAR(基本信息输入表!$O$91)&amp;"年"&amp;MONTH(基本信息输入表!$O$91)&amp;"月"&amp;DAY(基本信息输入表!$O$91)&amp;"日"</f>
        <v>填表日期：1900年1月0日</v>
      </c>
      <c r="I29" s="5" t="str">
        <v/>
      </c>
    </row>
  </sheetData>
  <mergeCells count="3">
    <mergeCell ref="A2:G2"/>
    <mergeCell ref="A3:G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4" fitToHeight="0" orientation="landscape"/>
  <headerFooter scaleWithDoc="0">
    <oddFooter>&amp;C&amp;"宋体,常规"&amp;10第&amp;"Arial Narrow,常规"&amp;P&amp;"宋体,常规"页，共&amp;"Arial Narrow,常规"&amp;N&amp;"宋体,常规"页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汇总表">
    <pageSetUpPr fitToPage="1"/>
  </sheetPr>
  <dimension ref="A1:I24"/>
  <sheetViews>
    <sheetView showGridLines="0" workbookViewId="0">
      <selection activeCell="D17" sqref="D17"/>
    </sheetView>
  </sheetViews>
  <sheetFormatPr defaultColWidth="9" defaultRowHeight="15.75" customHeight="1"/>
  <cols>
    <col min="1" max="1" width="23.7" style="3" customWidth="1"/>
    <col min="2" max="2" width="6.7" style="582" customWidth="1"/>
    <col min="3" max="3" width="14.7" style="582" hidden="1" customWidth="1" outlineLevel="1"/>
    <col min="4" max="4" width="21" style="582" customWidth="1" collapsed="1"/>
    <col min="5" max="6" width="21" style="582" customWidth="1"/>
    <col min="7" max="7" width="22.7" style="582" customWidth="1"/>
    <col min="8" max="8" width="2.7" style="582" customWidth="1"/>
    <col min="9" max="9" width="9" style="582"/>
    <col min="10" max="10" width="18.2" style="582" customWidth="1"/>
    <col min="11" max="16384" width="9" style="582"/>
  </cols>
  <sheetData>
    <row r="1" s="3" customFormat="1" customHeight="1" spans="1:1">
      <c r="A1" s="6" t="s">
        <v>333</v>
      </c>
    </row>
    <row r="2" s="3" customFormat="1" ht="25.5" customHeight="1" spans="1:8">
      <c r="A2" s="616" t="s">
        <v>653</v>
      </c>
      <c r="B2" s="616"/>
      <c r="C2" s="616"/>
      <c r="D2" s="616"/>
      <c r="E2" s="616"/>
      <c r="F2" s="616"/>
      <c r="G2" s="616"/>
      <c r="H2" s="616"/>
    </row>
    <row r="3" s="614" customFormat="1" customHeight="1" spans="1:8">
      <c r="A3" s="617" t="str">
        <f>"评估基准日："&amp;TEXT(基本信息输入表!M7,"yyyy年mm月dd日")</f>
        <v>评估基准日：2026年01月15日</v>
      </c>
      <c r="B3" s="617"/>
      <c r="C3" s="617"/>
      <c r="D3" s="617"/>
      <c r="E3" s="617"/>
      <c r="F3" s="617"/>
      <c r="G3" s="617"/>
      <c r="H3" s="617"/>
    </row>
    <row r="4" s="614" customFormat="1" customHeight="1" spans="1:8">
      <c r="A4" s="617"/>
      <c r="B4" s="617"/>
      <c r="C4" s="617"/>
      <c r="D4" s="617"/>
      <c r="E4" s="617"/>
      <c r="F4" s="617"/>
      <c r="G4" s="618" t="s">
        <v>654</v>
      </c>
      <c r="H4" s="618"/>
    </row>
    <row r="5" s="614" customFormat="1" customHeight="1" spans="1:8">
      <c r="A5" s="614" t="str">
        <f>基本信息输入表!K6&amp;"："&amp;基本信息输入表!M6</f>
        <v>被评估单位：中国石油集团工程技术研究院有限公司</v>
      </c>
      <c r="G5" s="618" t="str">
        <f>"金额单位："&amp;基本信息输入表!M10&amp;"万元"</f>
        <v>金额单位：人民币万元</v>
      </c>
      <c r="H5" s="618"/>
    </row>
    <row r="6" s="2" customFormat="1" customHeight="1" spans="1:8">
      <c r="A6" s="584" t="s">
        <v>655</v>
      </c>
      <c r="B6" s="584"/>
      <c r="C6" s="584" t="s">
        <v>656</v>
      </c>
      <c r="D6" s="37" t="s">
        <v>158</v>
      </c>
      <c r="E6" s="37" t="s">
        <v>159</v>
      </c>
      <c r="F6" s="37" t="s">
        <v>70</v>
      </c>
      <c r="G6" s="37" t="s">
        <v>657</v>
      </c>
      <c r="H6" s="619"/>
    </row>
    <row r="7" s="2" customFormat="1" customHeight="1" spans="1:8">
      <c r="A7" s="584"/>
      <c r="B7" s="584"/>
      <c r="C7" s="584"/>
      <c r="D7" s="37" t="s">
        <v>658</v>
      </c>
      <c r="E7" s="37" t="s">
        <v>659</v>
      </c>
      <c r="F7" s="37" t="s">
        <v>660</v>
      </c>
      <c r="G7" s="37" t="s">
        <v>661</v>
      </c>
      <c r="H7" s="619"/>
    </row>
    <row r="8" hidden="1" customHeight="1" spans="1:8">
      <c r="A8" s="620" t="s">
        <v>279</v>
      </c>
      <c r="B8" s="621">
        <v>1</v>
      </c>
      <c r="C8" s="588">
        <f>ROUND('2-分类汇总'!C7/10000,2)</f>
        <v>0</v>
      </c>
      <c r="D8" s="579">
        <f>'2-分类汇总'!D7/10000</f>
        <v>0</v>
      </c>
      <c r="E8" s="579">
        <f>'2-分类汇总'!E7/10000</f>
        <v>0</v>
      </c>
      <c r="F8" s="579">
        <f>E8-D8</f>
        <v>0</v>
      </c>
      <c r="G8" s="579" t="str">
        <f>IF(D8=0,"",F8/ABS(D8)*100)</f>
        <v/>
      </c>
      <c r="H8" s="622"/>
    </row>
    <row r="9" customHeight="1" spans="1:8">
      <c r="A9" s="620" t="s">
        <v>318</v>
      </c>
      <c r="B9" s="623">
        <v>2</v>
      </c>
      <c r="C9" s="588" t="e">
        <f>ROUND('2-分类汇总'!C29/10000,2)</f>
        <v>#REF!</v>
      </c>
      <c r="D9" s="588" t="e">
        <f>ROUND('2-分类汇总'!D29/10000,2)</f>
        <v>#REF!</v>
      </c>
      <c r="E9" s="588" t="e">
        <f>ROUND('2-分类汇总'!E29/10000,2)</f>
        <v>#REF!</v>
      </c>
      <c r="F9" s="579" t="e">
        <f t="shared" ref="F9:F22" si="0">E9-D9</f>
        <v>#REF!</v>
      </c>
      <c r="G9" s="579" t="e">
        <f t="shared" ref="G9:G22" si="1">IF(D9=0,"",F9/ABS(D9)*100)</f>
        <v>#REF!</v>
      </c>
      <c r="H9" s="622"/>
    </row>
    <row r="10" s="601" customFormat="1" customHeight="1" spans="1:8">
      <c r="A10" s="624" t="s">
        <v>662</v>
      </c>
      <c r="B10" s="625">
        <v>3</v>
      </c>
      <c r="C10" s="588">
        <f>ROUND('2-分类汇总'!C35/10000,2)</f>
        <v>0</v>
      </c>
      <c r="D10" s="588">
        <f>ROUND('2-分类汇总'!D35/10000,2)</f>
        <v>0</v>
      </c>
      <c r="E10" s="588">
        <f>ROUND('2-分类汇总'!E35/10000,2)</f>
        <v>0</v>
      </c>
      <c r="F10" s="549">
        <f t="shared" si="0"/>
        <v>0</v>
      </c>
      <c r="G10" s="579" t="str">
        <f t="shared" si="1"/>
        <v/>
      </c>
      <c r="H10" s="622"/>
    </row>
    <row r="11" s="601" customFormat="1" customHeight="1" spans="1:8">
      <c r="A11" s="626" t="s">
        <v>663</v>
      </c>
      <c r="B11" s="625">
        <v>4</v>
      </c>
      <c r="C11" s="588">
        <f>ROUND('2-分类汇总'!C40/10000,2)</f>
        <v>0</v>
      </c>
      <c r="D11" s="588">
        <f>ROUND('2-分类汇总'!D40/10000,2)</f>
        <v>0</v>
      </c>
      <c r="E11" s="588">
        <f>ROUND('2-分类汇总'!E40/10000,2)</f>
        <v>0</v>
      </c>
      <c r="F11" s="549">
        <f t="shared" si="0"/>
        <v>0</v>
      </c>
      <c r="G11" s="579" t="str">
        <f t="shared" si="1"/>
        <v/>
      </c>
      <c r="H11" s="622"/>
    </row>
    <row r="12" s="601" customFormat="1" customHeight="1" spans="1:8">
      <c r="A12" s="626" t="s">
        <v>664</v>
      </c>
      <c r="B12" s="625">
        <v>5</v>
      </c>
      <c r="C12" s="588" t="e">
        <f>ROUND('2-分类汇总'!C51/10000,2)</f>
        <v>#REF!</v>
      </c>
      <c r="D12" s="588" t="e">
        <f>ROUND('2-分类汇总'!D51/10000,2)</f>
        <v>#REF!</v>
      </c>
      <c r="E12" s="588" t="e">
        <f>ROUND('2-分类汇总'!E51/10000,2)</f>
        <v>#REF!</v>
      </c>
      <c r="F12" s="549" t="e">
        <f t="shared" si="0"/>
        <v>#REF!</v>
      </c>
      <c r="G12" s="579" t="e">
        <f t="shared" si="1"/>
        <v>#REF!</v>
      </c>
      <c r="H12" s="622"/>
    </row>
    <row r="13" s="601" customFormat="1" customHeight="1" spans="1:8">
      <c r="A13" s="626" t="s">
        <v>665</v>
      </c>
      <c r="B13" s="625">
        <v>6</v>
      </c>
      <c r="C13" s="588">
        <f>ROUND('2-分类汇总'!C52/10000,2)</f>
        <v>0</v>
      </c>
      <c r="D13" s="588">
        <f>ROUND('2-分类汇总'!D52/10000,2)</f>
        <v>0</v>
      </c>
      <c r="E13" s="588">
        <f>ROUND('2-分类汇总'!E52/10000,2)</f>
        <v>0</v>
      </c>
      <c r="F13" s="549">
        <f t="shared" si="0"/>
        <v>0</v>
      </c>
      <c r="G13" s="579" t="str">
        <f t="shared" si="1"/>
        <v/>
      </c>
      <c r="H13" s="622"/>
    </row>
    <row r="14" s="601" customFormat="1" customHeight="1" spans="1:8">
      <c r="A14" s="626" t="s">
        <v>666</v>
      </c>
      <c r="B14" s="625">
        <v>7</v>
      </c>
      <c r="C14" s="588">
        <f>ROUND('2-分类汇总'!C54/10000,2)</f>
        <v>0</v>
      </c>
      <c r="D14" s="588">
        <f>ROUND('2-分类汇总'!D54/10000,2)</f>
        <v>0</v>
      </c>
      <c r="E14" s="588">
        <f>ROUND('2-分类汇总'!E54/10000,2)</f>
        <v>0</v>
      </c>
      <c r="F14" s="549">
        <f t="shared" si="0"/>
        <v>0</v>
      </c>
      <c r="G14" s="579" t="str">
        <f t="shared" si="1"/>
        <v/>
      </c>
      <c r="H14" s="622"/>
    </row>
    <row r="15" s="601" customFormat="1" customHeight="1" spans="1:8">
      <c r="A15" s="626" t="s">
        <v>667</v>
      </c>
      <c r="B15" s="625">
        <v>8</v>
      </c>
      <c r="C15" s="588">
        <f>ROUND('2-分类汇总'!C61/10000,2)</f>
        <v>0</v>
      </c>
      <c r="D15" s="588">
        <f>ROUND('2-分类汇总'!D61/10000,2)</f>
        <v>0</v>
      </c>
      <c r="E15" s="588">
        <f>ROUND('2-分类汇总'!E61/10000,2)</f>
        <v>0</v>
      </c>
      <c r="F15" s="549">
        <f t="shared" si="0"/>
        <v>0</v>
      </c>
      <c r="G15" s="579" t="str">
        <f t="shared" si="1"/>
        <v/>
      </c>
      <c r="H15" s="622"/>
    </row>
    <row r="16" s="601" customFormat="1" customHeight="1" spans="1:8">
      <c r="A16" s="626" t="s">
        <v>668</v>
      </c>
      <c r="B16" s="625">
        <v>9</v>
      </c>
      <c r="C16" s="588">
        <f>ROUND('2-分类汇总'!C59/10000,2)</f>
        <v>0</v>
      </c>
      <c r="D16" s="588">
        <f>ROUND('2-分类汇总'!D59/10000,2)</f>
        <v>0</v>
      </c>
      <c r="E16" s="588">
        <f>ROUND('2-分类汇总'!E59/10000,2)</f>
        <v>0</v>
      </c>
      <c r="F16" s="549">
        <f t="shared" si="0"/>
        <v>0</v>
      </c>
      <c r="G16" s="579" t="str">
        <f t="shared" si="1"/>
        <v/>
      </c>
      <c r="H16" s="622"/>
    </row>
    <row r="17" s="601" customFormat="1" customHeight="1" spans="1:8">
      <c r="A17" s="626" t="s">
        <v>669</v>
      </c>
      <c r="B17" s="625">
        <v>10</v>
      </c>
      <c r="C17" s="588" t="e">
        <f>C9-SUM(C10:C15)</f>
        <v>#REF!</v>
      </c>
      <c r="D17" s="579" t="e">
        <f t="shared" ref="D17:E17" si="2">D9-SUM(D10:D15)</f>
        <v>#REF!</v>
      </c>
      <c r="E17" s="579" t="e">
        <f t="shared" si="2"/>
        <v>#REF!</v>
      </c>
      <c r="F17" s="549" t="e">
        <f t="shared" si="0"/>
        <v>#REF!</v>
      </c>
      <c r="G17" s="579" t="e">
        <f t="shared" si="1"/>
        <v>#REF!</v>
      </c>
      <c r="H17" s="622"/>
    </row>
    <row r="18" s="615" customFormat="1" customHeight="1" spans="1:8">
      <c r="A18" s="627" t="s">
        <v>651</v>
      </c>
      <c r="B18" s="621">
        <v>11</v>
      </c>
      <c r="C18" s="588" t="e">
        <f>C8+C9</f>
        <v>#REF!</v>
      </c>
      <c r="D18" s="579" t="e">
        <f>D8+D9</f>
        <v>#REF!</v>
      </c>
      <c r="E18" s="579" t="e">
        <f>E8+E9</f>
        <v>#REF!</v>
      </c>
      <c r="F18" s="579" t="e">
        <f t="shared" si="0"/>
        <v>#REF!</v>
      </c>
      <c r="G18" s="579" t="e">
        <f t="shared" si="1"/>
        <v>#REF!</v>
      </c>
      <c r="H18" s="622"/>
    </row>
    <row r="19" s="615" customFormat="1" hidden="1" customHeight="1" spans="1:8">
      <c r="A19" s="620" t="s">
        <v>281</v>
      </c>
      <c r="B19" s="621">
        <v>12</v>
      </c>
      <c r="C19" s="588">
        <f>ROUND('2-分类汇总'!C68/10000,2)</f>
        <v>0</v>
      </c>
      <c r="D19" s="579">
        <f>ROUND('2-分类汇总'!D68/10000,2)</f>
        <v>0</v>
      </c>
      <c r="E19" s="579">
        <f>ROUND('2-分类汇总'!E68/10000,2)</f>
        <v>0</v>
      </c>
      <c r="F19" s="579">
        <f t="shared" si="0"/>
        <v>0</v>
      </c>
      <c r="G19" s="579" t="str">
        <f t="shared" si="1"/>
        <v/>
      </c>
      <c r="H19" s="622"/>
    </row>
    <row r="20" s="615" customFormat="1" hidden="1" customHeight="1" spans="1:8">
      <c r="A20" s="620" t="s">
        <v>304</v>
      </c>
      <c r="B20" s="621">
        <v>13</v>
      </c>
      <c r="C20" s="588">
        <f>ROUND('2-分类汇总'!C82/10000,2)</f>
        <v>0</v>
      </c>
      <c r="D20" s="579">
        <f>ROUND('2-分类汇总'!D82/10000,2)</f>
        <v>0</v>
      </c>
      <c r="E20" s="579">
        <f>ROUND('2-分类汇总'!E82/10000,2)</f>
        <v>0</v>
      </c>
      <c r="F20" s="579">
        <f t="shared" si="0"/>
        <v>0</v>
      </c>
      <c r="G20" s="579" t="str">
        <f t="shared" si="1"/>
        <v/>
      </c>
      <c r="H20" s="622"/>
    </row>
    <row r="21" s="615" customFormat="1" hidden="1" customHeight="1" spans="1:8">
      <c r="A21" s="627" t="s">
        <v>670</v>
      </c>
      <c r="B21" s="621">
        <v>14</v>
      </c>
      <c r="C21" s="588">
        <f>SUM(C19:C20)</f>
        <v>0</v>
      </c>
      <c r="D21" s="579">
        <f>SUM(D19:D20)</f>
        <v>0</v>
      </c>
      <c r="E21" s="579">
        <f>SUM(E19:E20)</f>
        <v>0</v>
      </c>
      <c r="F21" s="579">
        <f t="shared" si="0"/>
        <v>0</v>
      </c>
      <c r="G21" s="579" t="str">
        <f t="shared" si="1"/>
        <v/>
      </c>
      <c r="H21" s="622"/>
    </row>
    <row r="22" s="615" customFormat="1" hidden="1" customHeight="1" spans="1:8">
      <c r="A22" s="627" t="s">
        <v>75</v>
      </c>
      <c r="B22" s="621">
        <v>15</v>
      </c>
      <c r="C22" s="588" t="e">
        <f>C18-C21</f>
        <v>#REF!</v>
      </c>
      <c r="D22" s="579" t="e">
        <f>D18-D21</f>
        <v>#REF!</v>
      </c>
      <c r="E22" s="579" t="e">
        <f>E18-E21</f>
        <v>#REF!</v>
      </c>
      <c r="F22" s="579" t="e">
        <f t="shared" si="0"/>
        <v>#REF!</v>
      </c>
      <c r="G22" s="579" t="e">
        <f t="shared" si="1"/>
        <v>#REF!</v>
      </c>
      <c r="H22" s="622"/>
    </row>
    <row r="23" s="615" customFormat="1" customHeight="1" spans="1:9">
      <c r="A23" s="611"/>
      <c r="B23" s="628"/>
      <c r="C23" s="628"/>
      <c r="D23" s="622"/>
      <c r="E23" s="622"/>
      <c r="F23" s="36"/>
      <c r="G23" s="36" t="s">
        <v>671</v>
      </c>
      <c r="H23" s="36"/>
      <c r="I23" s="601"/>
    </row>
    <row r="24" customHeight="1" spans="9:9">
      <c r="I24" s="602"/>
    </row>
  </sheetData>
  <sheetProtection formatCells="0" formatColumns="0" formatRows="0" insertRows="0" insertHyperlinks="0" deleteColumns="0" deleteRows="0" sort="0" autoFilter="0" pivotTables="0"/>
  <mergeCells count="3">
    <mergeCell ref="A2:G2"/>
    <mergeCell ref="A3:G3"/>
    <mergeCell ref="A6:B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交税费">
    <pageSetUpPr fitToPage="1"/>
  </sheetPr>
  <dimension ref="A1:J29"/>
  <sheetViews>
    <sheetView showGridLines="0" workbookViewId="0">
      <selection activeCell="I31" sqref="I31"/>
    </sheetView>
  </sheetViews>
  <sheetFormatPr defaultColWidth="9" defaultRowHeight="15.75" customHeight="1"/>
  <cols>
    <col min="1" max="1" width="6.7" style="3" customWidth="1"/>
    <col min="2" max="4" width="18" style="3" customWidth="1"/>
    <col min="5" max="5" width="18" style="3" customWidth="1" outlineLevel="1"/>
    <col min="6" max="7" width="18" style="3" customWidth="1"/>
    <col min="8" max="8" width="16.7" style="3" customWidth="1"/>
    <col min="9" max="9" width="8.7" style="5" customWidth="1"/>
    <col min="10" max="10" width="9" style="5"/>
    <col min="11" max="16384" width="9" style="3"/>
  </cols>
  <sheetData>
    <row r="1" customHeight="1" spans="1:10">
      <c r="A1" s="6" t="s">
        <v>333</v>
      </c>
      <c r="I1" s="5" t="str">
        <f t="array" ref="I1:J1">"请勿删除此列"</f>
        <v>请勿删除此列</v>
      </c>
      <c r="J1" s="5" t="str">
        <v>请勿删除此列</v>
      </c>
    </row>
    <row r="2" s="1" customFormat="1" ht="30" customHeight="1" spans="1:10">
      <c r="A2" s="7" t="s">
        <v>1779</v>
      </c>
      <c r="B2" s="7"/>
      <c r="C2" s="7"/>
      <c r="D2" s="7"/>
      <c r="E2" s="7"/>
      <c r="F2" s="7"/>
      <c r="G2" s="7"/>
      <c r="H2" s="7"/>
      <c r="I2" s="23"/>
      <c r="J2" s="23"/>
    </row>
    <row r="3" customHeight="1" spans="1:8">
      <c r="A3" s="2" t="str">
        <f>"评估基准日："&amp;TEXT(基本信息输入表!M7,"yyyy年mm月dd日")</f>
        <v>评估基准日：2026年01月15日</v>
      </c>
      <c r="B3" s="2"/>
      <c r="C3" s="2"/>
      <c r="D3" s="2"/>
      <c r="E3" s="2"/>
      <c r="F3" s="2"/>
      <c r="G3" s="2"/>
      <c r="H3" s="2"/>
    </row>
    <row r="4" ht="14.25" customHeight="1" spans="1:10">
      <c r="A4" s="2"/>
      <c r="B4" s="2"/>
      <c r="C4" s="2"/>
      <c r="D4" s="2"/>
      <c r="E4" s="2"/>
      <c r="F4" s="2"/>
      <c r="G4" s="2"/>
      <c r="H4" s="8" t="s">
        <v>1780</v>
      </c>
      <c r="J4" s="5" t="str">
        <f t="array" ref="J4:J7">""</f>
        <v/>
      </c>
    </row>
    <row r="5" customHeight="1" spans="1:10">
      <c r="A5" s="3" t="str">
        <f>基本信息输入表!K6&amp;"："&amp;基本信息输入表!M6</f>
        <v>被评估单位：中国石油集团工程技术研究院有限公司</v>
      </c>
      <c r="H5" s="8" t="str">
        <f>"金额单位："&amp;基本信息输入表!M10&amp;"元"</f>
        <v>金额单位：人民币元</v>
      </c>
      <c r="J5" s="5" t="str">
        <v/>
      </c>
    </row>
    <row r="6" s="2" customFormat="1" customHeight="1" spans="1:10">
      <c r="A6" s="11" t="s">
        <v>137</v>
      </c>
      <c r="B6" s="11" t="s">
        <v>1781</v>
      </c>
      <c r="C6" s="11" t="s">
        <v>831</v>
      </c>
      <c r="D6" s="11" t="s">
        <v>1782</v>
      </c>
      <c r="E6" s="12" t="s">
        <v>656</v>
      </c>
      <c r="F6" s="13" t="s">
        <v>158</v>
      </c>
      <c r="G6" s="11" t="s">
        <v>159</v>
      </c>
      <c r="H6" s="11" t="s">
        <v>142</v>
      </c>
      <c r="I6" s="24" t="s">
        <v>738</v>
      </c>
      <c r="J6" s="4" t="str">
        <v/>
      </c>
    </row>
    <row r="7" spans="1:10">
      <c r="A7" s="14" t="str">
        <f>IF(D7="","",ROW()-6)</f>
        <v/>
      </c>
      <c r="B7" s="15"/>
      <c r="C7" s="16"/>
      <c r="D7" s="15"/>
      <c r="E7" s="17"/>
      <c r="F7" s="17"/>
      <c r="G7" s="17"/>
      <c r="H7" s="15"/>
      <c r="I7" s="24" t="s">
        <v>739</v>
      </c>
      <c r="J7" s="5" t="str">
        <v/>
      </c>
    </row>
    <row r="8" spans="1:9">
      <c r="A8" s="14" t="str">
        <f t="shared" ref="A8:A26" si="0">IF(D8="","",ROW()-6)</f>
        <v/>
      </c>
      <c r="B8" s="15"/>
      <c r="C8" s="16"/>
      <c r="D8" s="15"/>
      <c r="E8" s="17"/>
      <c r="F8" s="17"/>
      <c r="G8" s="17"/>
      <c r="H8" s="15"/>
      <c r="I8" s="24" t="s">
        <v>740</v>
      </c>
    </row>
    <row r="9" spans="1:9">
      <c r="A9" s="14" t="str">
        <f t="shared" si="0"/>
        <v/>
      </c>
      <c r="B9" s="15"/>
      <c r="C9" s="16"/>
      <c r="D9" s="15"/>
      <c r="E9" s="17"/>
      <c r="F9" s="17"/>
      <c r="G9" s="17"/>
      <c r="H9" s="15"/>
      <c r="I9" s="24" t="s">
        <v>741</v>
      </c>
    </row>
    <row r="10" spans="1:9">
      <c r="A10" s="14" t="str">
        <f t="shared" si="0"/>
        <v/>
      </c>
      <c r="B10" s="15"/>
      <c r="C10" s="16"/>
      <c r="D10" s="15"/>
      <c r="E10" s="17"/>
      <c r="F10" s="17"/>
      <c r="G10" s="17"/>
      <c r="H10" s="15"/>
      <c r="I10" s="24" t="s">
        <v>742</v>
      </c>
    </row>
    <row r="11" spans="1:9">
      <c r="A11" s="14" t="str">
        <f t="shared" si="0"/>
        <v/>
      </c>
      <c r="B11" s="15"/>
      <c r="C11" s="16"/>
      <c r="D11" s="15"/>
      <c r="E11" s="17"/>
      <c r="F11" s="17"/>
      <c r="G11" s="17"/>
      <c r="H11" s="15"/>
      <c r="I11" s="24" t="s">
        <v>743</v>
      </c>
    </row>
    <row r="12" spans="1:9">
      <c r="A12" s="14" t="str">
        <f t="shared" si="0"/>
        <v/>
      </c>
      <c r="B12" s="15"/>
      <c r="C12" s="16"/>
      <c r="D12" s="15"/>
      <c r="E12" s="17"/>
      <c r="F12" s="17"/>
      <c r="G12" s="17"/>
      <c r="H12" s="15"/>
      <c r="I12" s="24" t="s">
        <v>744</v>
      </c>
    </row>
    <row r="13" spans="1:9">
      <c r="A13" s="14" t="str">
        <f t="shared" si="0"/>
        <v/>
      </c>
      <c r="B13" s="15"/>
      <c r="C13" s="16"/>
      <c r="D13" s="15"/>
      <c r="E13" s="17"/>
      <c r="F13" s="17"/>
      <c r="G13" s="17"/>
      <c r="H13" s="15"/>
      <c r="I13" s="24" t="s">
        <v>745</v>
      </c>
    </row>
    <row r="14" spans="1:9">
      <c r="A14" s="14" t="str">
        <f t="shared" si="0"/>
        <v/>
      </c>
      <c r="B14" s="15"/>
      <c r="C14" s="16"/>
      <c r="D14" s="15"/>
      <c r="E14" s="17"/>
      <c r="F14" s="17"/>
      <c r="G14" s="17"/>
      <c r="H14" s="15"/>
      <c r="I14" s="24" t="s">
        <v>746</v>
      </c>
    </row>
    <row r="15" spans="1:9">
      <c r="A15" s="14" t="str">
        <f t="shared" si="0"/>
        <v/>
      </c>
      <c r="B15" s="15"/>
      <c r="C15" s="16"/>
      <c r="D15" s="15"/>
      <c r="E15" s="17"/>
      <c r="F15" s="17"/>
      <c r="G15" s="17"/>
      <c r="H15" s="15"/>
      <c r="I15" s="24" t="s">
        <v>747</v>
      </c>
    </row>
    <row r="16" spans="1:9">
      <c r="A16" s="14" t="str">
        <f t="shared" si="0"/>
        <v/>
      </c>
      <c r="B16" s="15"/>
      <c r="C16" s="16"/>
      <c r="D16" s="15"/>
      <c r="E16" s="17"/>
      <c r="F16" s="17"/>
      <c r="G16" s="17"/>
      <c r="H16" s="15"/>
      <c r="I16" s="24" t="s">
        <v>748</v>
      </c>
    </row>
    <row r="17" spans="1:9">
      <c r="A17" s="14" t="str">
        <f t="shared" si="0"/>
        <v/>
      </c>
      <c r="B17" s="15"/>
      <c r="C17" s="16"/>
      <c r="D17" s="15"/>
      <c r="E17" s="17"/>
      <c r="F17" s="17"/>
      <c r="G17" s="17"/>
      <c r="H17" s="15"/>
      <c r="I17" s="24" t="s">
        <v>749</v>
      </c>
    </row>
    <row r="18" spans="1:9">
      <c r="A18" s="14" t="str">
        <f t="shared" si="0"/>
        <v/>
      </c>
      <c r="B18" s="15"/>
      <c r="C18" s="16"/>
      <c r="D18" s="15"/>
      <c r="E18" s="17"/>
      <c r="F18" s="17"/>
      <c r="G18" s="17"/>
      <c r="H18" s="15"/>
      <c r="I18" s="24" t="s">
        <v>750</v>
      </c>
    </row>
    <row r="19" spans="1:9">
      <c r="A19" s="14" t="str">
        <f t="shared" si="0"/>
        <v/>
      </c>
      <c r="B19" s="15"/>
      <c r="C19" s="16"/>
      <c r="D19" s="15"/>
      <c r="E19" s="17"/>
      <c r="F19" s="17"/>
      <c r="G19" s="17"/>
      <c r="H19" s="15"/>
      <c r="I19" s="24" t="s">
        <v>751</v>
      </c>
    </row>
    <row r="20" spans="1:9">
      <c r="A20" s="14" t="str">
        <f t="shared" si="0"/>
        <v/>
      </c>
      <c r="B20" s="15"/>
      <c r="C20" s="16"/>
      <c r="D20" s="15"/>
      <c r="E20" s="17"/>
      <c r="F20" s="17"/>
      <c r="G20" s="17"/>
      <c r="H20" s="15"/>
      <c r="I20" s="24" t="s">
        <v>752</v>
      </c>
    </row>
    <row r="21" spans="1:9">
      <c r="A21" s="14" t="str">
        <f t="shared" si="0"/>
        <v/>
      </c>
      <c r="B21" s="15"/>
      <c r="C21" s="16"/>
      <c r="D21" s="15"/>
      <c r="E21" s="17"/>
      <c r="F21" s="17"/>
      <c r="G21" s="17"/>
      <c r="H21" s="15"/>
      <c r="I21" s="24" t="s">
        <v>753</v>
      </c>
    </row>
    <row r="22" spans="1:9">
      <c r="A22" s="14" t="str">
        <f t="shared" si="0"/>
        <v/>
      </c>
      <c r="B22" s="15"/>
      <c r="C22" s="16"/>
      <c r="D22" s="15"/>
      <c r="E22" s="17"/>
      <c r="F22" s="17"/>
      <c r="G22" s="17"/>
      <c r="H22" s="15"/>
      <c r="I22" s="24" t="s">
        <v>754</v>
      </c>
    </row>
    <row r="23" spans="1:9">
      <c r="A23" s="14" t="str">
        <f t="shared" si="0"/>
        <v/>
      </c>
      <c r="B23" s="15"/>
      <c r="C23" s="16"/>
      <c r="D23" s="15"/>
      <c r="E23" s="17"/>
      <c r="F23" s="17"/>
      <c r="G23" s="17"/>
      <c r="H23" s="15"/>
      <c r="I23" s="24" t="s">
        <v>755</v>
      </c>
    </row>
    <row r="24" spans="1:9">
      <c r="A24" s="14" t="str">
        <f t="shared" si="0"/>
        <v/>
      </c>
      <c r="B24" s="15"/>
      <c r="C24" s="16"/>
      <c r="D24" s="15"/>
      <c r="E24" s="17"/>
      <c r="F24" s="17"/>
      <c r="G24" s="17"/>
      <c r="H24" s="15"/>
      <c r="I24" s="24" t="s">
        <v>756</v>
      </c>
    </row>
    <row r="25" spans="1:9">
      <c r="A25" s="14" t="str">
        <f t="shared" si="0"/>
        <v/>
      </c>
      <c r="B25" s="15"/>
      <c r="C25" s="16"/>
      <c r="D25" s="15"/>
      <c r="E25" s="17"/>
      <c r="F25" s="17"/>
      <c r="G25" s="17"/>
      <c r="H25" s="15"/>
      <c r="I25" s="24" t="s">
        <v>757</v>
      </c>
    </row>
    <row r="26" spans="1:10">
      <c r="A26" s="14" t="str">
        <f t="shared" si="0"/>
        <v/>
      </c>
      <c r="B26" s="15"/>
      <c r="C26" s="16"/>
      <c r="D26" s="15"/>
      <c r="E26" s="17"/>
      <c r="F26" s="17"/>
      <c r="G26" s="17"/>
      <c r="H26" s="15"/>
      <c r="I26" s="24" t="s">
        <v>758</v>
      </c>
      <c r="J26" s="5" t="str">
        <f t="array" ref="J26:J29">""</f>
        <v/>
      </c>
    </row>
    <row r="27" customHeight="1" spans="1:10">
      <c r="A27" s="18" t="s">
        <v>215</v>
      </c>
      <c r="B27" s="19"/>
      <c r="C27" s="20"/>
      <c r="D27" s="20"/>
      <c r="E27" s="17">
        <f>SUM(E7:E26)</f>
        <v>0</v>
      </c>
      <c r="F27" s="17">
        <f>SUM(F7:F26)</f>
        <v>0</v>
      </c>
      <c r="G27" s="17">
        <f>SUM(G7:G26)</f>
        <v>0</v>
      </c>
      <c r="H27" s="21"/>
      <c r="J27" s="5" t="str">
        <v/>
      </c>
    </row>
    <row r="28" customHeight="1" spans="1:10">
      <c r="A28" s="3" t="str">
        <f>基本信息输入表!$K$6&amp;"填表人："&amp;基本信息输入表!$M$92</f>
        <v>被评估单位填表人：</v>
      </c>
      <c r="F28" s="3" t="str">
        <f>"评估人员："&amp;基本信息输入表!$Q$92</f>
        <v>评估人员：</v>
      </c>
      <c r="J28" s="5" t="str">
        <v/>
      </c>
    </row>
    <row r="29" customHeight="1" spans="1:10">
      <c r="A29" s="3" t="str">
        <f>"填表日期："&amp;YEAR(基本信息输入表!$O$92)&amp;"年"&amp;MONTH(基本信息输入表!$O$92)&amp;"月"&amp;DAY(基本信息输入表!$O$92)&amp;"日"</f>
        <v>填表日期：1900年1月0日</v>
      </c>
      <c r="J29" s="5" t="str">
        <v/>
      </c>
    </row>
  </sheetData>
  <mergeCells count="3">
    <mergeCell ref="A2:H2"/>
    <mergeCell ref="A3:H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8" fitToHeight="0" orientation="landscape"/>
  <headerFooter scaleWithDoc="0">
    <oddFooter>&amp;C&amp;"宋体,常规"&amp;10第&amp;"Arial Narrow,常规"&amp;P&amp;"宋体,常规"页，共&amp;"Arial Narrow,常规"&amp;N&amp;"宋体,常规"页</oddFooter>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应付款">
    <pageSetUpPr fitToPage="1"/>
  </sheetPr>
  <dimension ref="A1:L29"/>
  <sheetViews>
    <sheetView showGridLines="0" workbookViewId="0">
      <selection activeCell="I31" sqref="I31"/>
    </sheetView>
  </sheetViews>
  <sheetFormatPr defaultColWidth="9" defaultRowHeight="15.75" customHeight="1"/>
  <cols>
    <col min="1" max="1" width="6.2" style="3" customWidth="1"/>
    <col min="2" max="2" width="13.7" style="3" customWidth="1"/>
    <col min="3" max="6" width="10.2" style="3" customWidth="1"/>
    <col min="7" max="7" width="10.2" style="3" customWidth="1" outlineLevel="1"/>
    <col min="8" max="9" width="10.2" style="3" customWidth="1"/>
    <col min="10" max="10" width="17.2" style="3" customWidth="1"/>
    <col min="11" max="11" width="8.2" style="5" customWidth="1"/>
    <col min="12" max="12" width="9" style="5"/>
    <col min="13" max="16384" width="9" style="3"/>
  </cols>
  <sheetData>
    <row r="1" customHeight="1" spans="1:12">
      <c r="A1" s="6" t="s">
        <v>333</v>
      </c>
      <c r="K1" s="5" t="str">
        <f t="array" ref="K1:L1">"请勿删除此列"</f>
        <v>请勿删除此列</v>
      </c>
      <c r="L1" s="5" t="str">
        <v>请勿删除此列</v>
      </c>
    </row>
    <row r="2" s="1" customFormat="1" ht="30" customHeight="1" spans="1:12">
      <c r="A2" s="7" t="s">
        <v>1783</v>
      </c>
      <c r="B2" s="7"/>
      <c r="C2" s="7"/>
      <c r="D2" s="7"/>
      <c r="E2" s="7"/>
      <c r="F2" s="7"/>
      <c r="G2" s="7"/>
      <c r="H2" s="7"/>
      <c r="I2" s="7"/>
      <c r="J2" s="7"/>
      <c r="K2" s="23"/>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1784</v>
      </c>
      <c r="L4" s="5" t="str">
        <f t="array" ref="L4:L7">""</f>
        <v/>
      </c>
    </row>
    <row r="5" customHeight="1" spans="1:12">
      <c r="A5" s="9" t="str">
        <f>基本信息输入表!K6&amp;"："&amp;基本信息输入表!M6</f>
        <v>被评估单位：中国石油集团工程技术研究院有限公司</v>
      </c>
      <c r="B5" s="9"/>
      <c r="C5" s="9"/>
      <c r="D5" s="9"/>
      <c r="E5" s="10"/>
      <c r="F5" s="10"/>
      <c r="G5" s="10"/>
      <c r="J5" s="8" t="str">
        <f>"金额单位："&amp;基本信息输入表!M10&amp;"元"</f>
        <v>金额单位：人民币元</v>
      </c>
      <c r="L5" s="5" t="str">
        <v/>
      </c>
    </row>
    <row r="6" s="2" customFormat="1" customHeight="1" spans="1:12">
      <c r="A6" s="11" t="s">
        <v>137</v>
      </c>
      <c r="B6" s="11" t="s">
        <v>802</v>
      </c>
      <c r="C6" s="11" t="s">
        <v>831</v>
      </c>
      <c r="D6" s="11" t="s">
        <v>809</v>
      </c>
      <c r="E6" s="11" t="s">
        <v>735</v>
      </c>
      <c r="F6" s="11" t="s">
        <v>1761</v>
      </c>
      <c r="G6" s="12" t="s">
        <v>656</v>
      </c>
      <c r="H6" s="13" t="s">
        <v>158</v>
      </c>
      <c r="I6" s="11" t="s">
        <v>159</v>
      </c>
      <c r="J6" s="11" t="s">
        <v>142</v>
      </c>
      <c r="K6" s="24" t="s">
        <v>738</v>
      </c>
      <c r="L6" s="4" t="str">
        <v/>
      </c>
    </row>
    <row r="7" spans="1:12">
      <c r="A7" s="14" t="str">
        <f>IF(B7="","",ROW()-6)</f>
        <v/>
      </c>
      <c r="B7" s="15"/>
      <c r="C7" s="16"/>
      <c r="D7" s="15"/>
      <c r="E7" s="15"/>
      <c r="F7" s="17"/>
      <c r="G7" s="17"/>
      <c r="H7" s="17"/>
      <c r="I7" s="17"/>
      <c r="J7" s="15"/>
      <c r="K7" s="24" t="s">
        <v>739</v>
      </c>
      <c r="L7" s="5" t="str">
        <v/>
      </c>
    </row>
    <row r="8" spans="1:11">
      <c r="A8" s="14" t="str">
        <f t="shared" ref="A8:A26" si="0">IF(B8="","",ROW()-6)</f>
        <v/>
      </c>
      <c r="B8" s="15"/>
      <c r="C8" s="16"/>
      <c r="D8" s="15"/>
      <c r="E8" s="15"/>
      <c r="F8" s="17"/>
      <c r="G8" s="17"/>
      <c r="H8" s="17"/>
      <c r="I8" s="17"/>
      <c r="J8" s="15"/>
      <c r="K8" s="24" t="s">
        <v>740</v>
      </c>
    </row>
    <row r="9" spans="1:11">
      <c r="A9" s="14" t="str">
        <f t="shared" si="0"/>
        <v/>
      </c>
      <c r="B9" s="15"/>
      <c r="C9" s="16"/>
      <c r="D9" s="15"/>
      <c r="E9" s="15"/>
      <c r="F9" s="17"/>
      <c r="G9" s="17"/>
      <c r="H9" s="17"/>
      <c r="I9" s="17"/>
      <c r="J9" s="15"/>
      <c r="K9" s="24" t="s">
        <v>741</v>
      </c>
    </row>
    <row r="10" spans="1:11">
      <c r="A10" s="14" t="str">
        <f t="shared" si="0"/>
        <v/>
      </c>
      <c r="B10" s="15"/>
      <c r="C10" s="16"/>
      <c r="D10" s="15"/>
      <c r="E10" s="15"/>
      <c r="F10" s="17"/>
      <c r="G10" s="17"/>
      <c r="H10" s="17"/>
      <c r="I10" s="17"/>
      <c r="J10" s="15"/>
      <c r="K10" s="24" t="s">
        <v>742</v>
      </c>
    </row>
    <row r="11" spans="1:11">
      <c r="A11" s="14" t="str">
        <f t="shared" si="0"/>
        <v/>
      </c>
      <c r="B11" s="15"/>
      <c r="C11" s="16"/>
      <c r="D11" s="15"/>
      <c r="E11" s="15"/>
      <c r="F11" s="17"/>
      <c r="G11" s="17"/>
      <c r="H11" s="17"/>
      <c r="I11" s="17"/>
      <c r="J11" s="15"/>
      <c r="K11" s="24" t="s">
        <v>743</v>
      </c>
    </row>
    <row r="12" spans="1:11">
      <c r="A12" s="14" t="str">
        <f t="shared" si="0"/>
        <v/>
      </c>
      <c r="B12" s="15"/>
      <c r="C12" s="16"/>
      <c r="D12" s="15"/>
      <c r="E12" s="15"/>
      <c r="F12" s="17"/>
      <c r="G12" s="17"/>
      <c r="H12" s="17"/>
      <c r="I12" s="17"/>
      <c r="J12" s="15"/>
      <c r="K12" s="24" t="s">
        <v>744</v>
      </c>
    </row>
    <row r="13" spans="1:11">
      <c r="A13" s="14" t="str">
        <f t="shared" si="0"/>
        <v/>
      </c>
      <c r="B13" s="15"/>
      <c r="C13" s="16"/>
      <c r="D13" s="15"/>
      <c r="E13" s="15"/>
      <c r="F13" s="17"/>
      <c r="G13" s="17"/>
      <c r="H13" s="17"/>
      <c r="I13" s="17"/>
      <c r="J13" s="15"/>
      <c r="K13" s="24" t="s">
        <v>745</v>
      </c>
    </row>
    <row r="14" spans="1:11">
      <c r="A14" s="14" t="str">
        <f t="shared" si="0"/>
        <v/>
      </c>
      <c r="B14" s="15"/>
      <c r="C14" s="16"/>
      <c r="D14" s="15"/>
      <c r="E14" s="15"/>
      <c r="F14" s="17"/>
      <c r="G14" s="17"/>
      <c r="H14" s="17"/>
      <c r="I14" s="17"/>
      <c r="J14" s="15"/>
      <c r="K14" s="24" t="s">
        <v>746</v>
      </c>
    </row>
    <row r="15" spans="1:11">
      <c r="A15" s="14" t="str">
        <f t="shared" si="0"/>
        <v/>
      </c>
      <c r="B15" s="15"/>
      <c r="C15" s="16"/>
      <c r="D15" s="15"/>
      <c r="E15" s="15"/>
      <c r="F15" s="17"/>
      <c r="G15" s="17"/>
      <c r="H15" s="17"/>
      <c r="I15" s="17"/>
      <c r="J15" s="15"/>
      <c r="K15" s="24" t="s">
        <v>747</v>
      </c>
    </row>
    <row r="16" spans="1:11">
      <c r="A16" s="14" t="str">
        <f t="shared" si="0"/>
        <v/>
      </c>
      <c r="B16" s="15"/>
      <c r="C16" s="16"/>
      <c r="D16" s="15"/>
      <c r="E16" s="15"/>
      <c r="F16" s="17"/>
      <c r="G16" s="17"/>
      <c r="H16" s="17"/>
      <c r="I16" s="17"/>
      <c r="J16" s="15"/>
      <c r="K16" s="24" t="s">
        <v>748</v>
      </c>
    </row>
    <row r="17" spans="1:11">
      <c r="A17" s="14" t="str">
        <f t="shared" si="0"/>
        <v/>
      </c>
      <c r="B17" s="15"/>
      <c r="C17" s="16"/>
      <c r="D17" s="15"/>
      <c r="E17" s="15"/>
      <c r="F17" s="17"/>
      <c r="G17" s="17"/>
      <c r="H17" s="17"/>
      <c r="I17" s="17"/>
      <c r="J17" s="15"/>
      <c r="K17" s="24" t="s">
        <v>749</v>
      </c>
    </row>
    <row r="18" spans="1:11">
      <c r="A18" s="14" t="str">
        <f t="shared" si="0"/>
        <v/>
      </c>
      <c r="B18" s="15"/>
      <c r="C18" s="16"/>
      <c r="D18" s="15"/>
      <c r="E18" s="15"/>
      <c r="F18" s="17"/>
      <c r="G18" s="17"/>
      <c r="H18" s="17"/>
      <c r="I18" s="17"/>
      <c r="J18" s="15"/>
      <c r="K18" s="24" t="s">
        <v>750</v>
      </c>
    </row>
    <row r="19" spans="1:11">
      <c r="A19" s="14" t="str">
        <f t="shared" si="0"/>
        <v/>
      </c>
      <c r="B19" s="15"/>
      <c r="C19" s="16"/>
      <c r="D19" s="15"/>
      <c r="E19" s="15"/>
      <c r="F19" s="17"/>
      <c r="G19" s="17"/>
      <c r="H19" s="17"/>
      <c r="I19" s="17"/>
      <c r="J19" s="15"/>
      <c r="K19" s="24" t="s">
        <v>751</v>
      </c>
    </row>
    <row r="20" spans="1:11">
      <c r="A20" s="14" t="str">
        <f t="shared" si="0"/>
        <v/>
      </c>
      <c r="B20" s="15"/>
      <c r="C20" s="16"/>
      <c r="D20" s="15"/>
      <c r="E20" s="15"/>
      <c r="F20" s="17"/>
      <c r="G20" s="17"/>
      <c r="H20" s="17"/>
      <c r="I20" s="17"/>
      <c r="J20" s="15"/>
      <c r="K20" s="24" t="s">
        <v>752</v>
      </c>
    </row>
    <row r="21" spans="1:11">
      <c r="A21" s="14" t="str">
        <f t="shared" si="0"/>
        <v/>
      </c>
      <c r="B21" s="15"/>
      <c r="C21" s="16"/>
      <c r="D21" s="15"/>
      <c r="E21" s="15"/>
      <c r="F21" s="17"/>
      <c r="G21" s="17"/>
      <c r="H21" s="17"/>
      <c r="I21" s="17"/>
      <c r="J21" s="15"/>
      <c r="K21" s="24" t="s">
        <v>753</v>
      </c>
    </row>
    <row r="22" spans="1:11">
      <c r="A22" s="14" t="str">
        <f t="shared" si="0"/>
        <v/>
      </c>
      <c r="B22" s="15"/>
      <c r="C22" s="16"/>
      <c r="D22" s="15"/>
      <c r="E22" s="15"/>
      <c r="F22" s="17"/>
      <c r="G22" s="17"/>
      <c r="H22" s="17"/>
      <c r="I22" s="17"/>
      <c r="J22" s="15"/>
      <c r="K22" s="24" t="s">
        <v>754</v>
      </c>
    </row>
    <row r="23" spans="1:11">
      <c r="A23" s="14" t="str">
        <f t="shared" si="0"/>
        <v/>
      </c>
      <c r="B23" s="15"/>
      <c r="C23" s="16"/>
      <c r="D23" s="15"/>
      <c r="E23" s="15"/>
      <c r="F23" s="17"/>
      <c r="G23" s="17"/>
      <c r="H23" s="17"/>
      <c r="I23" s="17"/>
      <c r="J23" s="15"/>
      <c r="K23" s="24" t="s">
        <v>755</v>
      </c>
    </row>
    <row r="24" spans="1:11">
      <c r="A24" s="14" t="str">
        <f t="shared" si="0"/>
        <v/>
      </c>
      <c r="B24" s="15"/>
      <c r="C24" s="16"/>
      <c r="D24" s="15"/>
      <c r="E24" s="15"/>
      <c r="F24" s="17"/>
      <c r="G24" s="17"/>
      <c r="H24" s="17"/>
      <c r="I24" s="17"/>
      <c r="J24" s="15"/>
      <c r="K24" s="24" t="s">
        <v>756</v>
      </c>
    </row>
    <row r="25" spans="1:11">
      <c r="A25" s="14" t="str">
        <f t="shared" si="0"/>
        <v/>
      </c>
      <c r="B25" s="15"/>
      <c r="C25" s="16"/>
      <c r="D25" s="15"/>
      <c r="E25" s="15"/>
      <c r="F25" s="17"/>
      <c r="G25" s="17"/>
      <c r="H25" s="17"/>
      <c r="I25" s="17"/>
      <c r="J25" s="15"/>
      <c r="K25" s="24" t="s">
        <v>757</v>
      </c>
    </row>
    <row r="26" ht="13.2" customHeight="1" spans="1:12">
      <c r="A26" s="14" t="str">
        <f t="shared" si="0"/>
        <v/>
      </c>
      <c r="B26" s="15"/>
      <c r="C26" s="16"/>
      <c r="D26" s="15"/>
      <c r="E26" s="15"/>
      <c r="F26" s="17"/>
      <c r="G26" s="17"/>
      <c r="H26" s="17"/>
      <c r="I26" s="17"/>
      <c r="J26" s="15"/>
      <c r="K26" s="24" t="s">
        <v>758</v>
      </c>
      <c r="L26" s="5" t="str">
        <f t="array" ref="L26:L29">""</f>
        <v/>
      </c>
    </row>
    <row r="27" customHeight="1" spans="1:12">
      <c r="A27" s="18" t="s">
        <v>215</v>
      </c>
      <c r="B27" s="19"/>
      <c r="C27" s="20"/>
      <c r="D27" s="20"/>
      <c r="E27" s="20"/>
      <c r="F27" s="17"/>
      <c r="G27" s="17">
        <f>SUM(G7:G26)</f>
        <v>0</v>
      </c>
      <c r="H27" s="17">
        <f>SUM(H7:H26)</f>
        <v>0</v>
      </c>
      <c r="I27" s="17">
        <f>SUM(I7:I26)</f>
        <v>0</v>
      </c>
      <c r="J27" s="21"/>
      <c r="L27" s="5" t="str">
        <v/>
      </c>
    </row>
    <row r="28" customHeight="1" spans="1:12">
      <c r="A28" s="3" t="str">
        <f>基本信息输入表!$K$6&amp;"填表人："&amp;基本信息输入表!$M$93</f>
        <v>被评估单位填表人：</v>
      </c>
      <c r="H28" s="3" t="str">
        <f>"评估人员："&amp;基本信息输入表!$Q$93</f>
        <v>评估人员：</v>
      </c>
      <c r="L28" s="5" t="str">
        <v/>
      </c>
    </row>
    <row r="29" customHeight="1" spans="1:12">
      <c r="A29" s="3" t="str">
        <f>"填表日期："&amp;YEAR(基本信息输入表!$O$93)&amp;"年"&amp;MONTH(基本信息输入表!$O$93)&amp;"月"&amp;DAY(基本信息输入表!$O$93)&amp;"日"</f>
        <v>填表日期：1900年1月0日</v>
      </c>
      <c r="L29" s="5" t="str">
        <v/>
      </c>
    </row>
  </sheetData>
  <mergeCells count="4">
    <mergeCell ref="A2:J2"/>
    <mergeCell ref="A3:J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workbookViewId="0">
      <selection activeCell="I31" sqref="I31"/>
    </sheetView>
  </sheetViews>
  <sheetFormatPr defaultColWidth="9" defaultRowHeight="15.75" customHeight="1"/>
  <cols>
    <col min="1" max="1" width="7.7" style="3" customWidth="1"/>
    <col min="2" max="2" width="20.7" style="3" customWidth="1"/>
    <col min="3" max="3" width="12.7" style="3" customWidth="1"/>
    <col min="4" max="6" width="12.2" style="3" customWidth="1"/>
    <col min="7" max="7" width="12.2" style="3" customWidth="1" outlineLevel="1"/>
    <col min="8" max="9" width="15.7" style="3" customWidth="1"/>
    <col min="10" max="10" width="14.7" style="3" customWidth="1"/>
    <col min="11" max="12" width="9" style="5"/>
    <col min="13" max="16384" width="9" style="3"/>
  </cols>
  <sheetData>
    <row r="1" customHeight="1" spans="1:12">
      <c r="A1" s="6" t="s">
        <v>333</v>
      </c>
      <c r="K1" s="5" t="str">
        <f t="array" ref="K1:L1">"请勿删除此列"</f>
        <v>请勿删除此列</v>
      </c>
      <c r="L1" s="5" t="str">
        <v>请勿删除此列</v>
      </c>
    </row>
    <row r="2" s="1" customFormat="1" ht="30" customHeight="1" spans="1:12">
      <c r="A2" s="7" t="s">
        <v>1785</v>
      </c>
      <c r="B2" s="7"/>
      <c r="C2" s="7"/>
      <c r="D2" s="7"/>
      <c r="E2" s="7"/>
      <c r="F2" s="7"/>
      <c r="G2" s="7"/>
      <c r="H2" s="7"/>
      <c r="I2" s="7"/>
      <c r="J2" s="7"/>
      <c r="K2" s="23"/>
      <c r="L2" s="23"/>
    </row>
    <row r="3" customHeight="1" spans="1:10">
      <c r="A3" s="2" t="str">
        <f>"评估基准日："&amp;TEXT(基本信息输入表!M7,"yyyy年mm月dd日")</f>
        <v>评估基准日：2026年01月15日</v>
      </c>
      <c r="B3" s="2"/>
      <c r="C3" s="2"/>
      <c r="D3" s="2"/>
      <c r="E3" s="2"/>
      <c r="F3" s="2"/>
      <c r="G3" s="2"/>
      <c r="H3" s="2"/>
      <c r="I3" s="2"/>
      <c r="J3" s="2"/>
    </row>
    <row r="4" ht="14.25" customHeight="1" spans="1:12">
      <c r="A4" s="2"/>
      <c r="B4" s="2"/>
      <c r="C4" s="2"/>
      <c r="D4" s="2"/>
      <c r="E4" s="2"/>
      <c r="F4" s="2"/>
      <c r="G4" s="2"/>
      <c r="H4" s="2"/>
      <c r="I4" s="2"/>
      <c r="J4" s="8" t="s">
        <v>1786</v>
      </c>
      <c r="L4" s="5" t="str">
        <f t="array" ref="L4:L7">""</f>
        <v/>
      </c>
    </row>
    <row r="5" customHeight="1" spans="1:12">
      <c r="A5" s="9" t="str">
        <f>基本信息输入表!K6&amp;"："&amp;基本信息输入表!M6</f>
        <v>被评估单位：中国石油集团工程技术研究院有限公司</v>
      </c>
      <c r="B5" s="9"/>
      <c r="C5" s="9"/>
      <c r="J5" s="8" t="str">
        <f>"金额单位："&amp;基本信息输入表!M10&amp;"元"</f>
        <v>金额单位：人民币元</v>
      </c>
      <c r="L5" s="5" t="str">
        <v/>
      </c>
    </row>
    <row r="6" s="2" customFormat="1" customHeight="1" spans="1:12">
      <c r="A6" s="11" t="s">
        <v>137</v>
      </c>
      <c r="B6" s="11" t="s">
        <v>1787</v>
      </c>
      <c r="C6" s="11" t="s">
        <v>831</v>
      </c>
      <c r="D6" s="11" t="s">
        <v>809</v>
      </c>
      <c r="E6" s="11" t="s">
        <v>735</v>
      </c>
      <c r="F6" s="11" t="s">
        <v>1761</v>
      </c>
      <c r="G6" s="12" t="s">
        <v>656</v>
      </c>
      <c r="H6" s="13" t="s">
        <v>158</v>
      </c>
      <c r="I6" s="11" t="s">
        <v>159</v>
      </c>
      <c r="J6" s="11" t="s">
        <v>142</v>
      </c>
      <c r="K6" s="24" t="s">
        <v>738</v>
      </c>
      <c r="L6" s="4" t="str">
        <v/>
      </c>
    </row>
    <row r="7" spans="1:12">
      <c r="A7" s="14" t="str">
        <f>IF(B7="","",ROW()-6)</f>
        <v/>
      </c>
      <c r="B7" s="15"/>
      <c r="C7" s="16"/>
      <c r="D7" s="16"/>
      <c r="E7" s="16"/>
      <c r="F7" s="17"/>
      <c r="G7" s="17"/>
      <c r="H7" s="17"/>
      <c r="I7" s="17"/>
      <c r="J7" s="15"/>
      <c r="K7" s="24" t="s">
        <v>739</v>
      </c>
      <c r="L7" s="5" t="str">
        <v/>
      </c>
    </row>
    <row r="8" spans="1:11">
      <c r="A8" s="14" t="str">
        <f t="shared" ref="A8:A26" si="0">IF(B8="","",ROW()-6)</f>
        <v/>
      </c>
      <c r="B8" s="15"/>
      <c r="C8" s="16"/>
      <c r="D8" s="16"/>
      <c r="E8" s="16"/>
      <c r="F8" s="17"/>
      <c r="G8" s="17"/>
      <c r="H8" s="17"/>
      <c r="I8" s="17"/>
      <c r="J8" s="15"/>
      <c r="K8" s="24" t="s">
        <v>740</v>
      </c>
    </row>
    <row r="9" spans="1:11">
      <c r="A9" s="14" t="str">
        <f t="shared" si="0"/>
        <v/>
      </c>
      <c r="B9" s="15"/>
      <c r="C9" s="16"/>
      <c r="D9" s="16"/>
      <c r="E9" s="16"/>
      <c r="F9" s="17"/>
      <c r="G9" s="17"/>
      <c r="H9" s="17"/>
      <c r="I9" s="17"/>
      <c r="J9" s="15"/>
      <c r="K9" s="24" t="s">
        <v>741</v>
      </c>
    </row>
    <row r="10" spans="1:11">
      <c r="A10" s="14" t="str">
        <f t="shared" si="0"/>
        <v/>
      </c>
      <c r="B10" s="15"/>
      <c r="C10" s="16"/>
      <c r="D10" s="16"/>
      <c r="E10" s="16"/>
      <c r="F10" s="17"/>
      <c r="G10" s="17"/>
      <c r="H10" s="17"/>
      <c r="I10" s="17"/>
      <c r="J10" s="15"/>
      <c r="K10" s="24" t="s">
        <v>742</v>
      </c>
    </row>
    <row r="11" spans="1:11">
      <c r="A11" s="14" t="str">
        <f t="shared" si="0"/>
        <v/>
      </c>
      <c r="B11" s="15"/>
      <c r="C11" s="16"/>
      <c r="D11" s="16"/>
      <c r="E11" s="16"/>
      <c r="F11" s="17"/>
      <c r="G11" s="17"/>
      <c r="H11" s="17"/>
      <c r="I11" s="17"/>
      <c r="J11" s="15"/>
      <c r="K11" s="24" t="s">
        <v>743</v>
      </c>
    </row>
    <row r="12" spans="1:11">
      <c r="A12" s="14" t="str">
        <f t="shared" si="0"/>
        <v/>
      </c>
      <c r="B12" s="15"/>
      <c r="C12" s="16"/>
      <c r="D12" s="16"/>
      <c r="E12" s="16"/>
      <c r="F12" s="17"/>
      <c r="G12" s="17"/>
      <c r="H12" s="17"/>
      <c r="I12" s="17"/>
      <c r="J12" s="15"/>
      <c r="K12" s="24" t="s">
        <v>744</v>
      </c>
    </row>
    <row r="13" spans="1:11">
      <c r="A13" s="14" t="str">
        <f t="shared" si="0"/>
        <v/>
      </c>
      <c r="B13" s="15"/>
      <c r="C13" s="16"/>
      <c r="D13" s="16"/>
      <c r="E13" s="16"/>
      <c r="F13" s="17"/>
      <c r="G13" s="17"/>
      <c r="H13" s="17"/>
      <c r="I13" s="17"/>
      <c r="J13" s="15"/>
      <c r="K13" s="24" t="s">
        <v>745</v>
      </c>
    </row>
    <row r="14" spans="1:11">
      <c r="A14" s="14" t="str">
        <f t="shared" si="0"/>
        <v/>
      </c>
      <c r="B14" s="15"/>
      <c r="C14" s="16"/>
      <c r="D14" s="16"/>
      <c r="E14" s="16"/>
      <c r="F14" s="17"/>
      <c r="G14" s="17"/>
      <c r="H14" s="17"/>
      <c r="I14" s="17"/>
      <c r="J14" s="15"/>
      <c r="K14" s="24" t="s">
        <v>746</v>
      </c>
    </row>
    <row r="15" spans="1:11">
      <c r="A15" s="14" t="str">
        <f t="shared" si="0"/>
        <v/>
      </c>
      <c r="B15" s="15"/>
      <c r="C15" s="16"/>
      <c r="D15" s="16"/>
      <c r="E15" s="16"/>
      <c r="F15" s="17"/>
      <c r="G15" s="17"/>
      <c r="H15" s="17"/>
      <c r="I15" s="17"/>
      <c r="J15" s="15"/>
      <c r="K15" s="24" t="s">
        <v>747</v>
      </c>
    </row>
    <row r="16" spans="1:11">
      <c r="A16" s="14" t="str">
        <f t="shared" si="0"/>
        <v/>
      </c>
      <c r="B16" s="15"/>
      <c r="C16" s="16"/>
      <c r="D16" s="16"/>
      <c r="E16" s="16"/>
      <c r="F16" s="17"/>
      <c r="G16" s="17"/>
      <c r="H16" s="17"/>
      <c r="I16" s="17"/>
      <c r="J16" s="15"/>
      <c r="K16" s="24" t="s">
        <v>748</v>
      </c>
    </row>
    <row r="17" spans="1:11">
      <c r="A17" s="14" t="str">
        <f t="shared" si="0"/>
        <v/>
      </c>
      <c r="B17" s="15"/>
      <c r="C17" s="16"/>
      <c r="D17" s="16"/>
      <c r="E17" s="16"/>
      <c r="F17" s="17"/>
      <c r="G17" s="17"/>
      <c r="H17" s="17"/>
      <c r="I17" s="17"/>
      <c r="J17" s="15"/>
      <c r="K17" s="24" t="s">
        <v>749</v>
      </c>
    </row>
    <row r="18" spans="1:11">
      <c r="A18" s="14" t="str">
        <f t="shared" si="0"/>
        <v/>
      </c>
      <c r="B18" s="15"/>
      <c r="C18" s="16"/>
      <c r="D18" s="16"/>
      <c r="E18" s="16"/>
      <c r="F18" s="17"/>
      <c r="G18" s="17"/>
      <c r="H18" s="17"/>
      <c r="I18" s="17"/>
      <c r="J18" s="15"/>
      <c r="K18" s="24" t="s">
        <v>750</v>
      </c>
    </row>
    <row r="19" spans="1:11">
      <c r="A19" s="14" t="str">
        <f t="shared" si="0"/>
        <v/>
      </c>
      <c r="B19" s="15"/>
      <c r="C19" s="16"/>
      <c r="D19" s="16"/>
      <c r="E19" s="16"/>
      <c r="F19" s="17"/>
      <c r="G19" s="17"/>
      <c r="H19" s="17"/>
      <c r="I19" s="17"/>
      <c r="J19" s="15"/>
      <c r="K19" s="24" t="s">
        <v>751</v>
      </c>
    </row>
    <row r="20" spans="1:11">
      <c r="A20" s="14" t="str">
        <f t="shared" si="0"/>
        <v/>
      </c>
      <c r="B20" s="15"/>
      <c r="C20" s="16"/>
      <c r="D20" s="16"/>
      <c r="E20" s="16"/>
      <c r="F20" s="17"/>
      <c r="G20" s="17"/>
      <c r="H20" s="17"/>
      <c r="I20" s="17"/>
      <c r="J20" s="15"/>
      <c r="K20" s="24" t="s">
        <v>752</v>
      </c>
    </row>
    <row r="21" spans="1:11">
      <c r="A21" s="14" t="str">
        <f t="shared" si="0"/>
        <v/>
      </c>
      <c r="B21" s="15"/>
      <c r="C21" s="16"/>
      <c r="D21" s="16"/>
      <c r="E21" s="16"/>
      <c r="F21" s="17"/>
      <c r="G21" s="17"/>
      <c r="H21" s="17"/>
      <c r="I21" s="17"/>
      <c r="J21" s="15"/>
      <c r="K21" s="24" t="s">
        <v>753</v>
      </c>
    </row>
    <row r="22" spans="1:11">
      <c r="A22" s="14" t="str">
        <f t="shared" si="0"/>
        <v/>
      </c>
      <c r="B22" s="15"/>
      <c r="C22" s="16"/>
      <c r="D22" s="16"/>
      <c r="E22" s="16"/>
      <c r="F22" s="17"/>
      <c r="G22" s="17"/>
      <c r="H22" s="17"/>
      <c r="I22" s="17"/>
      <c r="J22" s="15"/>
      <c r="K22" s="24" t="s">
        <v>754</v>
      </c>
    </row>
    <row r="23" spans="1:11">
      <c r="A23" s="14" t="str">
        <f t="shared" si="0"/>
        <v/>
      </c>
      <c r="B23" s="15"/>
      <c r="C23" s="16"/>
      <c r="D23" s="16"/>
      <c r="E23" s="16"/>
      <c r="F23" s="17"/>
      <c r="G23" s="17"/>
      <c r="H23" s="17"/>
      <c r="I23" s="17"/>
      <c r="J23" s="15"/>
      <c r="K23" s="24" t="s">
        <v>755</v>
      </c>
    </row>
    <row r="24" spans="1:11">
      <c r="A24" s="14" t="str">
        <f t="shared" si="0"/>
        <v/>
      </c>
      <c r="B24" s="15"/>
      <c r="C24" s="16"/>
      <c r="D24" s="16"/>
      <c r="E24" s="16"/>
      <c r="F24" s="17"/>
      <c r="G24" s="17"/>
      <c r="H24" s="17"/>
      <c r="I24" s="17"/>
      <c r="J24" s="15"/>
      <c r="K24" s="24" t="s">
        <v>756</v>
      </c>
    </row>
    <row r="25" spans="1:11">
      <c r="A25" s="14" t="str">
        <f t="shared" si="0"/>
        <v/>
      </c>
      <c r="B25" s="15"/>
      <c r="C25" s="16"/>
      <c r="D25" s="16"/>
      <c r="E25" s="16"/>
      <c r="F25" s="17"/>
      <c r="G25" s="17"/>
      <c r="H25" s="17"/>
      <c r="I25" s="17"/>
      <c r="J25" s="15"/>
      <c r="K25" s="24" t="s">
        <v>757</v>
      </c>
    </row>
    <row r="26" spans="1:12">
      <c r="A26" s="14" t="str">
        <f t="shared" si="0"/>
        <v/>
      </c>
      <c r="B26" s="15"/>
      <c r="C26" s="16"/>
      <c r="D26" s="16"/>
      <c r="E26" s="16"/>
      <c r="F26" s="17"/>
      <c r="G26" s="17"/>
      <c r="H26" s="17"/>
      <c r="I26" s="17"/>
      <c r="J26" s="15"/>
      <c r="K26" s="24" t="s">
        <v>758</v>
      </c>
      <c r="L26" s="5" t="str">
        <f t="array" ref="L26:L29">""</f>
        <v/>
      </c>
    </row>
    <row r="27" customHeight="1" spans="1:12">
      <c r="A27" s="18" t="s">
        <v>215</v>
      </c>
      <c r="B27" s="19"/>
      <c r="C27" s="20"/>
      <c r="D27" s="20"/>
      <c r="E27" s="20"/>
      <c r="F27" s="17"/>
      <c r="G27" s="17">
        <f>SUM(G7:G26)</f>
        <v>0</v>
      </c>
      <c r="H27" s="17">
        <f>SUM(H7:H26)</f>
        <v>0</v>
      </c>
      <c r="I27" s="17">
        <f>SUM(I7:I26)</f>
        <v>0</v>
      </c>
      <c r="J27" s="21"/>
      <c r="L27" s="5" t="str">
        <v/>
      </c>
    </row>
    <row r="28" customHeight="1" spans="1:12">
      <c r="A28" s="3" t="str">
        <f>基本信息输入表!$K$6&amp;"填表人："&amp;基本信息输入表!$M$94</f>
        <v>被评估单位填表人：</v>
      </c>
      <c r="H28" s="3" t="str">
        <f>"评估人员："&amp;基本信息输入表!$Q$94</f>
        <v>评估人员：</v>
      </c>
      <c r="L28" s="5" t="str">
        <v/>
      </c>
    </row>
    <row r="29" customHeight="1" spans="1:12">
      <c r="A29" s="3" t="str">
        <f>"填表日期："&amp;YEAR(基本信息输入表!$O$94)&amp;"年"&amp;MONTH(基本信息输入表!$O$94)&amp;"月"&amp;DAY(基本信息输入表!$O$94)&amp;"日"</f>
        <v>填表日期：1900年1月0日</v>
      </c>
      <c r="L29" s="5" t="str">
        <v/>
      </c>
    </row>
  </sheetData>
  <mergeCells count="4">
    <mergeCell ref="A2:J2"/>
    <mergeCell ref="A3:J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fitToHeight="0" orientation="landscape"/>
  <headerFooter scaleWithDoc="0">
    <oddFooter>&amp;C&amp;"宋体,常规"&amp;10第&amp;"Arial Narrow,常规"&amp;P&amp;"宋体,常规"页，共&amp;"Arial Narrow,常规"&amp;N&amp;"宋体,常规"页</oddFooter>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一年到期非流动负债">
    <pageSetUpPr fitToPage="1"/>
  </sheetPr>
  <dimension ref="A1:K29"/>
  <sheetViews>
    <sheetView showGridLines="0" workbookViewId="0">
      <selection activeCell="I31" sqref="I31"/>
    </sheetView>
  </sheetViews>
  <sheetFormatPr defaultColWidth="9" defaultRowHeight="15.75" customHeight="1"/>
  <cols>
    <col min="1" max="1" width="7.7" style="3" customWidth="1"/>
    <col min="2" max="2" width="20.7" style="3" customWidth="1"/>
    <col min="3" max="3" width="12.7" style="3" customWidth="1"/>
    <col min="4" max="5" width="12.2" style="3" customWidth="1"/>
    <col min="6" max="6" width="12.2" style="3" customWidth="1" outlineLevel="1"/>
    <col min="7" max="8" width="15.7" style="3" customWidth="1"/>
    <col min="9" max="9" width="14.7" style="3" customWidth="1"/>
    <col min="10" max="11" width="9" style="5"/>
    <col min="12" max="16384" width="9" style="3"/>
  </cols>
  <sheetData>
    <row r="1" customHeight="1" spans="1:11">
      <c r="A1" s="6" t="s">
        <v>333</v>
      </c>
      <c r="J1" s="5" t="str">
        <f t="array" ref="J1:K1">"请勿删除此列"</f>
        <v>请勿删除此列</v>
      </c>
      <c r="K1" s="5" t="str">
        <v>请勿删除此列</v>
      </c>
    </row>
    <row r="2" s="1" customFormat="1" ht="30" customHeight="1" spans="1:11">
      <c r="A2" s="7" t="s">
        <v>1788</v>
      </c>
      <c r="B2" s="7"/>
      <c r="C2" s="7"/>
      <c r="D2" s="7"/>
      <c r="E2" s="7"/>
      <c r="F2" s="7"/>
      <c r="G2" s="7"/>
      <c r="H2" s="7"/>
      <c r="I2" s="7"/>
      <c r="J2" s="23"/>
      <c r="K2" s="23"/>
    </row>
    <row r="3" customHeight="1" spans="1:9">
      <c r="A3" s="2" t="str">
        <f>"评估基准日："&amp;TEXT(基本信息输入表!M7,"yyyy年mm月dd日")</f>
        <v>评估基准日：2026年01月15日</v>
      </c>
      <c r="B3" s="2"/>
      <c r="C3" s="2"/>
      <c r="D3" s="2"/>
      <c r="E3" s="2"/>
      <c r="F3" s="2"/>
      <c r="G3" s="2"/>
      <c r="H3" s="2"/>
      <c r="I3" s="2"/>
    </row>
    <row r="4" ht="14.25" customHeight="1" spans="1:11">
      <c r="A4" s="2"/>
      <c r="B4" s="2"/>
      <c r="C4" s="2"/>
      <c r="D4" s="2"/>
      <c r="E4" s="2"/>
      <c r="F4" s="2"/>
      <c r="G4" s="2"/>
      <c r="H4" s="2"/>
      <c r="I4" s="8" t="s">
        <v>1789</v>
      </c>
      <c r="K4" s="5" t="str">
        <f t="array" ref="K4:K7">""</f>
        <v/>
      </c>
    </row>
    <row r="5" customHeight="1" spans="1:11">
      <c r="A5" s="9" t="str">
        <f>基本信息输入表!K6&amp;"："&amp;基本信息输入表!M6</f>
        <v>被评估单位：中国石油集团工程技术研究院有限公司</v>
      </c>
      <c r="B5" s="9"/>
      <c r="C5" s="9"/>
      <c r="I5" s="8" t="str">
        <f>"金额单位："&amp;基本信息输入表!M10&amp;"元"</f>
        <v>金额单位：人民币元</v>
      </c>
      <c r="K5" s="5" t="str">
        <v/>
      </c>
    </row>
    <row r="6" s="2" customFormat="1" customHeight="1" spans="1:11">
      <c r="A6" s="11" t="s">
        <v>137</v>
      </c>
      <c r="B6" s="11" t="s">
        <v>1790</v>
      </c>
      <c r="C6" s="11" t="s">
        <v>831</v>
      </c>
      <c r="D6" s="11" t="s">
        <v>1040</v>
      </c>
      <c r="E6" s="11" t="s">
        <v>1791</v>
      </c>
      <c r="F6" s="12" t="s">
        <v>656</v>
      </c>
      <c r="G6" s="13" t="s">
        <v>158</v>
      </c>
      <c r="H6" s="11" t="s">
        <v>159</v>
      </c>
      <c r="I6" s="11" t="s">
        <v>142</v>
      </c>
      <c r="J6" s="24" t="s">
        <v>738</v>
      </c>
      <c r="K6" s="4" t="str">
        <v/>
      </c>
    </row>
    <row r="7" spans="1:11">
      <c r="A7" s="14" t="str">
        <f>IF(B7="","",ROW()-6)</f>
        <v/>
      </c>
      <c r="B7" s="15"/>
      <c r="C7" s="16"/>
      <c r="D7" s="16"/>
      <c r="E7" s="17"/>
      <c r="F7" s="17"/>
      <c r="G7" s="17"/>
      <c r="H7" s="17"/>
      <c r="I7" s="15"/>
      <c r="J7" s="24" t="s">
        <v>739</v>
      </c>
      <c r="K7" s="5" t="str">
        <v/>
      </c>
    </row>
    <row r="8" spans="1:10">
      <c r="A8" s="14" t="str">
        <f t="shared" ref="A8:A26" si="0">IF(B8="","",ROW()-6)</f>
        <v/>
      </c>
      <c r="B8" s="15"/>
      <c r="C8" s="16"/>
      <c r="D8" s="16"/>
      <c r="E8" s="17"/>
      <c r="F8" s="17"/>
      <c r="G8" s="17"/>
      <c r="H8" s="17"/>
      <c r="I8" s="15"/>
      <c r="J8" s="24" t="s">
        <v>740</v>
      </c>
    </row>
    <row r="9" spans="1:10">
      <c r="A9" s="14" t="str">
        <f t="shared" si="0"/>
        <v/>
      </c>
      <c r="B9" s="15"/>
      <c r="C9" s="16"/>
      <c r="D9" s="16"/>
      <c r="E9" s="17"/>
      <c r="F9" s="17"/>
      <c r="G9" s="17"/>
      <c r="H9" s="17"/>
      <c r="I9" s="15"/>
      <c r="J9" s="24" t="s">
        <v>741</v>
      </c>
    </row>
    <row r="10" spans="1:10">
      <c r="A10" s="14" t="str">
        <f t="shared" si="0"/>
        <v/>
      </c>
      <c r="B10" s="15"/>
      <c r="C10" s="16"/>
      <c r="D10" s="16"/>
      <c r="E10" s="17"/>
      <c r="F10" s="17"/>
      <c r="G10" s="17"/>
      <c r="H10" s="17"/>
      <c r="I10" s="15"/>
      <c r="J10" s="24" t="s">
        <v>742</v>
      </c>
    </row>
    <row r="11" spans="1:10">
      <c r="A11" s="14" t="str">
        <f t="shared" si="0"/>
        <v/>
      </c>
      <c r="B11" s="15"/>
      <c r="C11" s="16"/>
      <c r="D11" s="16"/>
      <c r="E11" s="17"/>
      <c r="F11" s="17"/>
      <c r="G11" s="17"/>
      <c r="H11" s="17"/>
      <c r="I11" s="15"/>
      <c r="J11" s="24" t="s">
        <v>743</v>
      </c>
    </row>
    <row r="12" spans="1:10">
      <c r="A12" s="14" t="str">
        <f t="shared" si="0"/>
        <v/>
      </c>
      <c r="B12" s="15"/>
      <c r="C12" s="16"/>
      <c r="D12" s="16"/>
      <c r="E12" s="17"/>
      <c r="F12" s="17"/>
      <c r="G12" s="17"/>
      <c r="H12" s="17"/>
      <c r="I12" s="15"/>
      <c r="J12" s="24" t="s">
        <v>744</v>
      </c>
    </row>
    <row r="13" spans="1:10">
      <c r="A13" s="14" t="str">
        <f t="shared" si="0"/>
        <v/>
      </c>
      <c r="B13" s="15"/>
      <c r="C13" s="16"/>
      <c r="D13" s="16"/>
      <c r="E13" s="17"/>
      <c r="F13" s="17"/>
      <c r="G13" s="17"/>
      <c r="H13" s="17"/>
      <c r="I13" s="15"/>
      <c r="J13" s="24" t="s">
        <v>745</v>
      </c>
    </row>
    <row r="14" spans="1:10">
      <c r="A14" s="14" t="str">
        <f t="shared" si="0"/>
        <v/>
      </c>
      <c r="B14" s="15"/>
      <c r="C14" s="16"/>
      <c r="D14" s="16"/>
      <c r="E14" s="17"/>
      <c r="F14" s="17"/>
      <c r="G14" s="17"/>
      <c r="H14" s="17"/>
      <c r="I14" s="15"/>
      <c r="J14" s="24" t="s">
        <v>746</v>
      </c>
    </row>
    <row r="15" spans="1:10">
      <c r="A15" s="14" t="str">
        <f t="shared" si="0"/>
        <v/>
      </c>
      <c r="B15" s="15"/>
      <c r="C15" s="16"/>
      <c r="D15" s="16"/>
      <c r="E15" s="17"/>
      <c r="F15" s="17"/>
      <c r="G15" s="17"/>
      <c r="H15" s="17"/>
      <c r="I15" s="15"/>
      <c r="J15" s="24" t="s">
        <v>747</v>
      </c>
    </row>
    <row r="16" spans="1:10">
      <c r="A16" s="14" t="str">
        <f t="shared" si="0"/>
        <v/>
      </c>
      <c r="B16" s="15"/>
      <c r="C16" s="16"/>
      <c r="D16" s="16"/>
      <c r="E16" s="17"/>
      <c r="F16" s="17"/>
      <c r="G16" s="17"/>
      <c r="H16" s="17"/>
      <c r="I16" s="15"/>
      <c r="J16" s="24" t="s">
        <v>748</v>
      </c>
    </row>
    <row r="17" spans="1:10">
      <c r="A17" s="14" t="str">
        <f t="shared" si="0"/>
        <v/>
      </c>
      <c r="B17" s="15"/>
      <c r="C17" s="16"/>
      <c r="D17" s="16"/>
      <c r="E17" s="17"/>
      <c r="F17" s="17"/>
      <c r="G17" s="17"/>
      <c r="H17" s="17"/>
      <c r="I17" s="15"/>
      <c r="J17" s="24" t="s">
        <v>749</v>
      </c>
    </row>
    <row r="18" spans="1:10">
      <c r="A18" s="14" t="str">
        <f t="shared" si="0"/>
        <v/>
      </c>
      <c r="B18" s="15"/>
      <c r="C18" s="16"/>
      <c r="D18" s="16"/>
      <c r="E18" s="17"/>
      <c r="F18" s="17"/>
      <c r="G18" s="17"/>
      <c r="H18" s="17"/>
      <c r="I18" s="15"/>
      <c r="J18" s="24" t="s">
        <v>750</v>
      </c>
    </row>
    <row r="19" spans="1:10">
      <c r="A19" s="14" t="str">
        <f t="shared" si="0"/>
        <v/>
      </c>
      <c r="B19" s="15"/>
      <c r="C19" s="16"/>
      <c r="D19" s="16"/>
      <c r="E19" s="17"/>
      <c r="F19" s="17"/>
      <c r="G19" s="17"/>
      <c r="H19" s="17"/>
      <c r="I19" s="15"/>
      <c r="J19" s="24" t="s">
        <v>751</v>
      </c>
    </row>
    <row r="20" spans="1:10">
      <c r="A20" s="14" t="str">
        <f t="shared" si="0"/>
        <v/>
      </c>
      <c r="B20" s="15"/>
      <c r="C20" s="16"/>
      <c r="D20" s="16"/>
      <c r="E20" s="17"/>
      <c r="F20" s="17"/>
      <c r="G20" s="17"/>
      <c r="H20" s="17"/>
      <c r="I20" s="15"/>
      <c r="J20" s="24" t="s">
        <v>752</v>
      </c>
    </row>
    <row r="21" spans="1:10">
      <c r="A21" s="14" t="str">
        <f t="shared" si="0"/>
        <v/>
      </c>
      <c r="B21" s="15"/>
      <c r="C21" s="16"/>
      <c r="D21" s="16"/>
      <c r="E21" s="17"/>
      <c r="F21" s="17"/>
      <c r="G21" s="17"/>
      <c r="H21" s="17"/>
      <c r="I21" s="15"/>
      <c r="J21" s="24" t="s">
        <v>753</v>
      </c>
    </row>
    <row r="22" spans="1:10">
      <c r="A22" s="14" t="str">
        <f t="shared" si="0"/>
        <v/>
      </c>
      <c r="B22" s="15"/>
      <c r="C22" s="16"/>
      <c r="D22" s="16"/>
      <c r="E22" s="17"/>
      <c r="F22" s="17"/>
      <c r="G22" s="17"/>
      <c r="H22" s="17"/>
      <c r="I22" s="15"/>
      <c r="J22" s="24" t="s">
        <v>754</v>
      </c>
    </row>
    <row r="23" spans="1:10">
      <c r="A23" s="14" t="str">
        <f t="shared" si="0"/>
        <v/>
      </c>
      <c r="B23" s="15"/>
      <c r="C23" s="16"/>
      <c r="D23" s="16"/>
      <c r="E23" s="17"/>
      <c r="F23" s="17"/>
      <c r="G23" s="17"/>
      <c r="H23" s="17"/>
      <c r="I23" s="15"/>
      <c r="J23" s="24" t="s">
        <v>755</v>
      </c>
    </row>
    <row r="24" spans="1:10">
      <c r="A24" s="14" t="str">
        <f t="shared" si="0"/>
        <v/>
      </c>
      <c r="B24" s="15"/>
      <c r="C24" s="16"/>
      <c r="D24" s="16"/>
      <c r="E24" s="17"/>
      <c r="F24" s="17"/>
      <c r="G24" s="17"/>
      <c r="H24" s="17"/>
      <c r="I24" s="15"/>
      <c r="J24" s="24" t="s">
        <v>756</v>
      </c>
    </row>
    <row r="25" spans="1:10">
      <c r="A25" s="14" t="str">
        <f t="shared" si="0"/>
        <v/>
      </c>
      <c r="B25" s="15"/>
      <c r="C25" s="16"/>
      <c r="D25" s="16"/>
      <c r="E25" s="17"/>
      <c r="F25" s="17"/>
      <c r="G25" s="17"/>
      <c r="H25" s="17"/>
      <c r="I25" s="15"/>
      <c r="J25" s="24" t="s">
        <v>757</v>
      </c>
    </row>
    <row r="26" spans="1:11">
      <c r="A26" s="14" t="str">
        <f t="shared" si="0"/>
        <v/>
      </c>
      <c r="B26" s="15"/>
      <c r="C26" s="16"/>
      <c r="D26" s="16"/>
      <c r="E26" s="17"/>
      <c r="F26" s="17"/>
      <c r="G26" s="17"/>
      <c r="H26" s="17"/>
      <c r="I26" s="15"/>
      <c r="J26" s="24" t="s">
        <v>758</v>
      </c>
      <c r="K26" s="5" t="str">
        <f t="array" ref="K26:K29">""</f>
        <v/>
      </c>
    </row>
    <row r="27" customHeight="1" spans="1:11">
      <c r="A27" s="18" t="s">
        <v>215</v>
      </c>
      <c r="B27" s="19"/>
      <c r="C27" s="20"/>
      <c r="D27" s="20"/>
      <c r="E27" s="17"/>
      <c r="F27" s="17">
        <f>SUM(F7:F26)</f>
        <v>0</v>
      </c>
      <c r="G27" s="17">
        <f>SUM(G7:G26)</f>
        <v>0</v>
      </c>
      <c r="H27" s="17">
        <f>SUM(H7:H26)</f>
        <v>0</v>
      </c>
      <c r="I27" s="21"/>
      <c r="K27" s="5" t="str">
        <v/>
      </c>
    </row>
    <row r="28" customHeight="1" spans="1:11">
      <c r="A28" s="3" t="str">
        <f>基本信息输入表!$K$6&amp;"填表人："&amp;基本信息输入表!$M$95</f>
        <v>被评估单位填表人：</v>
      </c>
      <c r="G28" s="3" t="str">
        <f>"评估人员："&amp;基本信息输入表!$Q$95</f>
        <v>评估人员：</v>
      </c>
      <c r="K28" s="5" t="str">
        <v/>
      </c>
    </row>
    <row r="29" customHeight="1" spans="1:11">
      <c r="A29" s="3" t="str">
        <f>"填表日期："&amp;YEAR(基本信息输入表!$O$95)&amp;"年"&amp;MONTH(基本信息输入表!$O$95)&amp;"月"&amp;DAY(基本信息输入表!$O$95)&amp;"日"</f>
        <v>填表日期：1900年1月0日</v>
      </c>
      <c r="K29" s="5" t="str">
        <v/>
      </c>
    </row>
  </sheetData>
  <mergeCells count="4">
    <mergeCell ref="A2:I2"/>
    <mergeCell ref="A3:I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4" fitToHeight="0" orientation="landscape"/>
  <headerFooter scaleWithDoc="0">
    <oddFooter>&amp;C&amp;"宋体,常规"&amp;10第&amp;"Arial Narrow,常规"&amp;P&amp;"宋体,常规"页，共&amp;"Arial Narrow,常规"&amp;N&amp;"宋体,常规"页</oddFooter>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其他流动负债">
    <pageSetUpPr fitToPage="1"/>
  </sheetPr>
  <dimension ref="A1:J29"/>
  <sheetViews>
    <sheetView showGridLines="0" workbookViewId="0">
      <selection activeCell="I31" sqref="I31"/>
    </sheetView>
  </sheetViews>
  <sheetFormatPr defaultColWidth="9" defaultRowHeight="15.75" customHeight="1"/>
  <cols>
    <col min="1" max="1" width="5.7" style="3" customWidth="1"/>
    <col min="2" max="2" width="23.7" style="3" customWidth="1"/>
    <col min="3" max="3" width="12" style="3" customWidth="1"/>
    <col min="4" max="4" width="18.7" style="3" customWidth="1"/>
    <col min="5" max="5" width="18.7" style="3" customWidth="1" outlineLevel="1"/>
    <col min="6" max="7" width="15.7" style="3" customWidth="1"/>
    <col min="8" max="8" width="15.5" style="3" customWidth="1"/>
    <col min="9" max="10" width="9" style="5"/>
    <col min="11" max="16384" width="9" style="3"/>
  </cols>
  <sheetData>
    <row r="1" customHeight="1" spans="1:10">
      <c r="A1" s="6" t="s">
        <v>333</v>
      </c>
      <c r="I1" s="5" t="str">
        <f t="array" ref="I1:J1">"请勿删除此列"</f>
        <v>请勿删除此列</v>
      </c>
      <c r="J1" s="5" t="str">
        <v>请勿删除此列</v>
      </c>
    </row>
    <row r="2" s="1" customFormat="1" ht="30" customHeight="1" spans="1:10">
      <c r="A2" s="7" t="s">
        <v>1792</v>
      </c>
      <c r="B2" s="7"/>
      <c r="C2" s="7"/>
      <c r="D2" s="7"/>
      <c r="E2" s="7"/>
      <c r="F2" s="7"/>
      <c r="G2" s="7"/>
      <c r="H2" s="7"/>
      <c r="I2" s="23"/>
      <c r="J2" s="23"/>
    </row>
    <row r="3" customHeight="1" spans="1:8">
      <c r="A3" s="2" t="str">
        <f>"评估基准日："&amp;TEXT(基本信息输入表!M7,"yyyy年mm月dd日")</f>
        <v>评估基准日：2026年01月15日</v>
      </c>
      <c r="B3" s="2"/>
      <c r="C3" s="2"/>
      <c r="D3" s="2"/>
      <c r="E3" s="2"/>
      <c r="F3" s="2"/>
      <c r="G3" s="2"/>
      <c r="H3" s="2"/>
    </row>
    <row r="4" ht="14.25" customHeight="1" spans="1:10">
      <c r="A4" s="2"/>
      <c r="B4" s="2"/>
      <c r="C4" s="2"/>
      <c r="D4" s="2"/>
      <c r="E4" s="2"/>
      <c r="F4" s="2"/>
      <c r="G4" s="2"/>
      <c r="H4" s="8" t="s">
        <v>1793</v>
      </c>
      <c r="J4" s="5" t="str">
        <f t="array" ref="J4:J7">""</f>
        <v/>
      </c>
    </row>
    <row r="5" customHeight="1" spans="1:10">
      <c r="A5" s="9" t="str">
        <f>基本信息输入表!K6&amp;"："&amp;基本信息输入表!M6</f>
        <v>被评估单位：中国石油集团工程技术研究院有限公司</v>
      </c>
      <c r="B5" s="9"/>
      <c r="C5" s="9"/>
      <c r="D5" s="9"/>
      <c r="E5" s="10"/>
      <c r="H5" s="8" t="str">
        <f>"金额单位："&amp;基本信息输入表!M10&amp;"元"</f>
        <v>金额单位：人民币元</v>
      </c>
      <c r="J5" s="5" t="str">
        <v/>
      </c>
    </row>
    <row r="6" s="2" customFormat="1" customHeight="1" spans="1:10">
      <c r="A6" s="11" t="s">
        <v>137</v>
      </c>
      <c r="B6" s="11" t="s">
        <v>802</v>
      </c>
      <c r="C6" s="11" t="s">
        <v>831</v>
      </c>
      <c r="D6" s="11" t="s">
        <v>1014</v>
      </c>
      <c r="E6" s="12" t="s">
        <v>656</v>
      </c>
      <c r="F6" s="13" t="s">
        <v>158</v>
      </c>
      <c r="G6" s="11" t="s">
        <v>159</v>
      </c>
      <c r="H6" s="11" t="s">
        <v>142</v>
      </c>
      <c r="I6" s="24" t="s">
        <v>738</v>
      </c>
      <c r="J6" s="4" t="str">
        <v/>
      </c>
    </row>
    <row r="7" spans="1:10">
      <c r="A7" s="14" t="str">
        <f>IF(B7="","",ROW()-6)</f>
        <v/>
      </c>
      <c r="B7" s="15"/>
      <c r="C7" s="16"/>
      <c r="D7" s="15"/>
      <c r="E7" s="17"/>
      <c r="F7" s="17"/>
      <c r="G7" s="17"/>
      <c r="H7" s="15"/>
      <c r="I7" s="24" t="s">
        <v>739</v>
      </c>
      <c r="J7" s="5" t="str">
        <v/>
      </c>
    </row>
    <row r="8" spans="1:9">
      <c r="A8" s="14" t="str">
        <f t="shared" ref="A8:A26" si="0">IF(B8="","",ROW()-6)</f>
        <v/>
      </c>
      <c r="B8" s="15"/>
      <c r="C8" s="16"/>
      <c r="D8" s="15"/>
      <c r="E8" s="17"/>
      <c r="F8" s="17"/>
      <c r="G8" s="17"/>
      <c r="H8" s="15"/>
      <c r="I8" s="24" t="s">
        <v>740</v>
      </c>
    </row>
    <row r="9" spans="1:9">
      <c r="A9" s="14" t="str">
        <f t="shared" si="0"/>
        <v/>
      </c>
      <c r="B9" s="15"/>
      <c r="C9" s="16"/>
      <c r="D9" s="15"/>
      <c r="E9" s="17"/>
      <c r="F9" s="17"/>
      <c r="G9" s="17"/>
      <c r="H9" s="15"/>
      <c r="I9" s="24" t="s">
        <v>741</v>
      </c>
    </row>
    <row r="10" spans="1:9">
      <c r="A10" s="14" t="str">
        <f t="shared" si="0"/>
        <v/>
      </c>
      <c r="B10" s="15"/>
      <c r="C10" s="16"/>
      <c r="D10" s="15"/>
      <c r="E10" s="17"/>
      <c r="F10" s="17"/>
      <c r="G10" s="17"/>
      <c r="H10" s="15"/>
      <c r="I10" s="24" t="s">
        <v>742</v>
      </c>
    </row>
    <row r="11" spans="1:9">
      <c r="A11" s="14" t="str">
        <f t="shared" si="0"/>
        <v/>
      </c>
      <c r="B11" s="15"/>
      <c r="C11" s="16"/>
      <c r="D11" s="15"/>
      <c r="E11" s="17"/>
      <c r="F11" s="17"/>
      <c r="G11" s="17"/>
      <c r="H11" s="15"/>
      <c r="I11" s="24" t="s">
        <v>743</v>
      </c>
    </row>
    <row r="12" spans="1:9">
      <c r="A12" s="14" t="str">
        <f t="shared" si="0"/>
        <v/>
      </c>
      <c r="B12" s="15"/>
      <c r="C12" s="16"/>
      <c r="D12" s="15"/>
      <c r="E12" s="17"/>
      <c r="F12" s="17"/>
      <c r="G12" s="17"/>
      <c r="H12" s="15"/>
      <c r="I12" s="24" t="s">
        <v>744</v>
      </c>
    </row>
    <row r="13" spans="1:9">
      <c r="A13" s="14" t="str">
        <f t="shared" si="0"/>
        <v/>
      </c>
      <c r="B13" s="15"/>
      <c r="C13" s="16"/>
      <c r="D13" s="15"/>
      <c r="E13" s="17"/>
      <c r="F13" s="17"/>
      <c r="G13" s="17"/>
      <c r="H13" s="15"/>
      <c r="I13" s="24" t="s">
        <v>745</v>
      </c>
    </row>
    <row r="14" spans="1:9">
      <c r="A14" s="14" t="str">
        <f t="shared" si="0"/>
        <v/>
      </c>
      <c r="B14" s="15"/>
      <c r="C14" s="16"/>
      <c r="D14" s="15"/>
      <c r="E14" s="17"/>
      <c r="F14" s="17"/>
      <c r="G14" s="17"/>
      <c r="H14" s="15"/>
      <c r="I14" s="24" t="s">
        <v>746</v>
      </c>
    </row>
    <row r="15" spans="1:9">
      <c r="A15" s="14" t="str">
        <f t="shared" si="0"/>
        <v/>
      </c>
      <c r="B15" s="15"/>
      <c r="C15" s="16"/>
      <c r="D15" s="15"/>
      <c r="E15" s="17"/>
      <c r="F15" s="17"/>
      <c r="G15" s="17"/>
      <c r="H15" s="15"/>
      <c r="I15" s="24" t="s">
        <v>747</v>
      </c>
    </row>
    <row r="16" spans="1:9">
      <c r="A16" s="14" t="str">
        <f t="shared" si="0"/>
        <v/>
      </c>
      <c r="B16" s="15"/>
      <c r="C16" s="16"/>
      <c r="D16" s="15"/>
      <c r="E16" s="17"/>
      <c r="F16" s="17"/>
      <c r="G16" s="17"/>
      <c r="H16" s="15"/>
      <c r="I16" s="24" t="s">
        <v>748</v>
      </c>
    </row>
    <row r="17" spans="1:9">
      <c r="A17" s="14" t="str">
        <f t="shared" si="0"/>
        <v/>
      </c>
      <c r="B17" s="15"/>
      <c r="C17" s="16"/>
      <c r="D17" s="15"/>
      <c r="E17" s="17"/>
      <c r="F17" s="17"/>
      <c r="G17" s="17"/>
      <c r="H17" s="15"/>
      <c r="I17" s="24" t="s">
        <v>749</v>
      </c>
    </row>
    <row r="18" spans="1:9">
      <c r="A18" s="14" t="str">
        <f t="shared" si="0"/>
        <v/>
      </c>
      <c r="B18" s="15"/>
      <c r="C18" s="16"/>
      <c r="D18" s="15"/>
      <c r="E18" s="17"/>
      <c r="F18" s="17"/>
      <c r="G18" s="17"/>
      <c r="H18" s="15"/>
      <c r="I18" s="24" t="s">
        <v>750</v>
      </c>
    </row>
    <row r="19" spans="1:9">
      <c r="A19" s="14" t="str">
        <f t="shared" si="0"/>
        <v/>
      </c>
      <c r="B19" s="15"/>
      <c r="C19" s="16"/>
      <c r="D19" s="15"/>
      <c r="E19" s="17"/>
      <c r="F19" s="17"/>
      <c r="G19" s="17"/>
      <c r="H19" s="15"/>
      <c r="I19" s="24" t="s">
        <v>751</v>
      </c>
    </row>
    <row r="20" spans="1:9">
      <c r="A20" s="14" t="str">
        <f t="shared" si="0"/>
        <v/>
      </c>
      <c r="B20" s="15"/>
      <c r="C20" s="16"/>
      <c r="D20" s="15"/>
      <c r="E20" s="17"/>
      <c r="F20" s="17"/>
      <c r="G20" s="17"/>
      <c r="H20" s="15"/>
      <c r="I20" s="24" t="s">
        <v>752</v>
      </c>
    </row>
    <row r="21" spans="1:9">
      <c r="A21" s="14" t="str">
        <f t="shared" si="0"/>
        <v/>
      </c>
      <c r="B21" s="15"/>
      <c r="C21" s="16"/>
      <c r="D21" s="15"/>
      <c r="E21" s="17"/>
      <c r="F21" s="17"/>
      <c r="G21" s="17"/>
      <c r="H21" s="15"/>
      <c r="I21" s="24" t="s">
        <v>753</v>
      </c>
    </row>
    <row r="22" spans="1:9">
      <c r="A22" s="14" t="str">
        <f t="shared" si="0"/>
        <v/>
      </c>
      <c r="B22" s="15"/>
      <c r="C22" s="16"/>
      <c r="D22" s="15"/>
      <c r="E22" s="17"/>
      <c r="F22" s="17"/>
      <c r="G22" s="17"/>
      <c r="H22" s="15"/>
      <c r="I22" s="24" t="s">
        <v>754</v>
      </c>
    </row>
    <row r="23" spans="1:9">
      <c r="A23" s="14" t="str">
        <f t="shared" si="0"/>
        <v/>
      </c>
      <c r="B23" s="15"/>
      <c r="C23" s="16"/>
      <c r="D23" s="15"/>
      <c r="E23" s="17"/>
      <c r="F23" s="17"/>
      <c r="G23" s="17"/>
      <c r="H23" s="15"/>
      <c r="I23" s="24" t="s">
        <v>755</v>
      </c>
    </row>
    <row r="24" spans="1:9">
      <c r="A24" s="14" t="str">
        <f t="shared" si="0"/>
        <v/>
      </c>
      <c r="B24" s="15"/>
      <c r="C24" s="16"/>
      <c r="D24" s="15"/>
      <c r="E24" s="17"/>
      <c r="F24" s="17"/>
      <c r="G24" s="17"/>
      <c r="H24" s="15"/>
      <c r="I24" s="24" t="s">
        <v>756</v>
      </c>
    </row>
    <row r="25" spans="1:9">
      <c r="A25" s="14" t="str">
        <f t="shared" si="0"/>
        <v/>
      </c>
      <c r="B25" s="15"/>
      <c r="C25" s="16"/>
      <c r="D25" s="15"/>
      <c r="E25" s="17"/>
      <c r="F25" s="17"/>
      <c r="G25" s="17"/>
      <c r="H25" s="15"/>
      <c r="I25" s="24" t="s">
        <v>757</v>
      </c>
    </row>
    <row r="26" spans="1:10">
      <c r="A26" s="14" t="str">
        <f t="shared" si="0"/>
        <v/>
      </c>
      <c r="B26" s="15"/>
      <c r="C26" s="16"/>
      <c r="D26" s="15"/>
      <c r="E26" s="17"/>
      <c r="F26" s="17"/>
      <c r="G26" s="17"/>
      <c r="H26" s="15"/>
      <c r="I26" s="24" t="s">
        <v>758</v>
      </c>
      <c r="J26" s="5" t="str">
        <f t="array" ref="J26:J29">""</f>
        <v/>
      </c>
    </row>
    <row r="27" customHeight="1" spans="1:10">
      <c r="A27" s="18" t="s">
        <v>215</v>
      </c>
      <c r="B27" s="19"/>
      <c r="C27" s="20"/>
      <c r="D27" s="20"/>
      <c r="E27" s="17">
        <f>SUM(E7:E26)</f>
        <v>0</v>
      </c>
      <c r="F27" s="17">
        <f>SUM(F7:F26)</f>
        <v>0</v>
      </c>
      <c r="G27" s="17">
        <f>SUM(G7:G26)</f>
        <v>0</v>
      </c>
      <c r="H27" s="21"/>
      <c r="J27" s="5" t="str">
        <v/>
      </c>
    </row>
    <row r="28" customHeight="1" spans="1:10">
      <c r="A28" s="3" t="str">
        <f>基本信息输入表!$K$6&amp;"填表人："&amp;基本信息输入表!$M$96</f>
        <v>被评估单位填表人：</v>
      </c>
      <c r="F28" s="3" t="str">
        <f>"评估人员："&amp;基本信息输入表!$Q$96</f>
        <v>评估人员：</v>
      </c>
      <c r="J28" s="5" t="str">
        <v/>
      </c>
    </row>
    <row r="29" customHeight="1" spans="1:10">
      <c r="A29" s="3" t="str">
        <f>"填表日期："&amp;YEAR(基本信息输入表!$O$96)&amp;"年"&amp;MONTH(基本信息输入表!$O$96)&amp;"月"&amp;DAY(基本信息输入表!$O$96)&amp;"日"</f>
        <v>填表日期：1900年1月0日</v>
      </c>
      <c r="J29" s="5" t="str">
        <v/>
      </c>
    </row>
  </sheetData>
  <mergeCells count="4">
    <mergeCell ref="A2:H2"/>
    <mergeCell ref="A3:H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fitToHeight="0" orientation="landscape"/>
  <headerFooter scaleWithDoc="0">
    <oddFooter>&amp;C&amp;"宋体,常规"&amp;10第&amp;"Arial Narrow,常规"&amp;P&amp;"宋体,常规"页，共&amp;"Arial Narrow,常规"&amp;N&amp;"宋体,常规"页</oddFooter>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非流动负债汇总">
    <pageSetUpPr fitToPage="1"/>
  </sheetPr>
  <dimension ref="A1:G29"/>
  <sheetViews>
    <sheetView showGridLines="0" workbookViewId="0">
      <selection activeCell="I31" sqref="I31"/>
    </sheetView>
  </sheetViews>
  <sheetFormatPr defaultColWidth="9" defaultRowHeight="15.75" customHeight="1" outlineLevelCol="6"/>
  <cols>
    <col min="1" max="1" width="6.2" style="3" customWidth="1"/>
    <col min="2" max="2" width="25.5" style="3" customWidth="1"/>
    <col min="3" max="3" width="25.5" style="3" hidden="1" customWidth="1" outlineLevel="1"/>
    <col min="4" max="4" width="18.7" style="3" customWidth="1" collapsed="1"/>
    <col min="5" max="6" width="18.7" style="3" customWidth="1"/>
    <col min="7" max="7" width="17.2" style="3" customWidth="1"/>
    <col min="8" max="16384" width="9" style="3"/>
  </cols>
  <sheetData>
    <row r="1" customHeight="1" spans="1:1">
      <c r="A1" s="6" t="s">
        <v>333</v>
      </c>
    </row>
    <row r="2" s="1" customFormat="1" ht="30" customHeight="1" spans="1:7">
      <c r="A2" s="7" t="s">
        <v>1794</v>
      </c>
      <c r="B2" s="7"/>
      <c r="C2" s="7"/>
      <c r="D2" s="7"/>
      <c r="E2" s="7"/>
      <c r="F2" s="7"/>
      <c r="G2" s="7"/>
    </row>
    <row r="3" customHeight="1" spans="1:7">
      <c r="A3" s="2" t="str">
        <f>"评估基准日："&amp;TEXT(基本信息输入表!M7,"yyyy年mm月dd日")</f>
        <v>评估基准日：2026年01月15日</v>
      </c>
      <c r="B3" s="2"/>
      <c r="C3" s="2"/>
      <c r="D3" s="2"/>
      <c r="E3" s="2"/>
      <c r="F3" s="2"/>
      <c r="G3" s="2"/>
    </row>
    <row r="4" ht="14.25" customHeight="1" spans="1:7">
      <c r="A4" s="2"/>
      <c r="B4" s="2"/>
      <c r="C4" s="2"/>
      <c r="D4" s="2"/>
      <c r="E4" s="2"/>
      <c r="F4" s="2"/>
      <c r="G4" s="8" t="s">
        <v>1795</v>
      </c>
    </row>
    <row r="5" customHeight="1" spans="1:7">
      <c r="A5" s="9" t="str">
        <f>基本信息输入表!K6&amp;"："&amp;基本信息输入表!M6</f>
        <v>被评估单位：中国石油集团工程技术研究院有限公司</v>
      </c>
      <c r="B5" s="9"/>
      <c r="C5" s="9"/>
      <c r="D5" s="9"/>
      <c r="G5" s="36" t="str">
        <f>"金额单位："&amp;基本信息输入表!M10&amp;"元"</f>
        <v>金额单位：人民币元</v>
      </c>
    </row>
    <row r="6" s="2" customFormat="1" customHeight="1" spans="1:7">
      <c r="A6" s="37" t="s">
        <v>709</v>
      </c>
      <c r="B6" s="37" t="s">
        <v>157</v>
      </c>
      <c r="C6" s="37" t="s">
        <v>656</v>
      </c>
      <c r="D6" s="37" t="s">
        <v>158</v>
      </c>
      <c r="E6" s="37" t="s">
        <v>159</v>
      </c>
      <c r="F6" s="37" t="s">
        <v>1742</v>
      </c>
      <c r="G6" s="37" t="s">
        <v>172</v>
      </c>
    </row>
    <row r="7" customHeight="1" spans="1:7">
      <c r="A7" s="38" t="s">
        <v>1796</v>
      </c>
      <c r="B7" s="39" t="s">
        <v>305</v>
      </c>
      <c r="C7" s="40">
        <f>'6-1长期借款'!I27</f>
        <v>0</v>
      </c>
      <c r="D7" s="41">
        <f>'6-1长期借款'!J27</f>
        <v>0</v>
      </c>
      <c r="E7" s="41">
        <f>'6-1长期借款'!K27</f>
        <v>0</v>
      </c>
      <c r="F7" s="41">
        <f>E7-D7</f>
        <v>0</v>
      </c>
      <c r="G7" s="41" t="str">
        <f>IF(D7=0,"",F7/D7*100)</f>
        <v/>
      </c>
    </row>
    <row r="8" customHeight="1" spans="1:7">
      <c r="A8" s="38" t="s">
        <v>1797</v>
      </c>
      <c r="B8" s="39" t="s">
        <v>306</v>
      </c>
      <c r="C8" s="40">
        <f>'6-2应付债券'!G27</f>
        <v>0</v>
      </c>
      <c r="D8" s="41">
        <f>'6-2应付债券'!H27</f>
        <v>0</v>
      </c>
      <c r="E8" s="41">
        <f>'6-2应付债券'!I27</f>
        <v>0</v>
      </c>
      <c r="F8" s="41">
        <f t="shared" ref="F8:F14" si="0">E8-D8</f>
        <v>0</v>
      </c>
      <c r="G8" s="41" t="str">
        <f t="shared" ref="G8:G14" si="1">IF(D8=0,"",F8/D8*100)</f>
        <v/>
      </c>
    </row>
    <row r="9" customHeight="1" spans="1:7">
      <c r="A9" s="38" t="s">
        <v>1798</v>
      </c>
      <c r="B9" s="39" t="s">
        <v>635</v>
      </c>
      <c r="C9" s="40">
        <f>'6-3租赁负债'!G27</f>
        <v>0</v>
      </c>
      <c r="D9" s="41">
        <f>'6-3租赁负债'!H27</f>
        <v>0</v>
      </c>
      <c r="E9" s="41">
        <f>'6-3租赁负债'!I27</f>
        <v>0</v>
      </c>
      <c r="F9" s="41">
        <f t="shared" si="0"/>
        <v>0</v>
      </c>
      <c r="G9" s="41" t="str">
        <f t="shared" si="1"/>
        <v/>
      </c>
    </row>
    <row r="10" customHeight="1" spans="1:7">
      <c r="A10" s="38" t="s">
        <v>1799</v>
      </c>
      <c r="B10" s="39" t="s">
        <v>307</v>
      </c>
      <c r="C10" s="40">
        <f>'6-4长期应付款'!E27</f>
        <v>0</v>
      </c>
      <c r="D10" s="41">
        <f>'6-4长期应付款'!F27</f>
        <v>0</v>
      </c>
      <c r="E10" s="41">
        <f>'6-4长期应付款'!G27</f>
        <v>0</v>
      </c>
      <c r="F10" s="41">
        <f t="shared" si="0"/>
        <v>0</v>
      </c>
      <c r="G10" s="41" t="str">
        <f t="shared" si="1"/>
        <v/>
      </c>
    </row>
    <row r="11" customHeight="1" spans="1:7">
      <c r="A11" s="38" t="s">
        <v>1800</v>
      </c>
      <c r="B11" s="39" t="s">
        <v>309</v>
      </c>
      <c r="C11" s="40">
        <f>'6-5预计负债'!E27</f>
        <v>0</v>
      </c>
      <c r="D11" s="41">
        <f>'6-5预计负债'!F27</f>
        <v>0</v>
      </c>
      <c r="E11" s="41">
        <f>'6-5预计负债'!G27</f>
        <v>0</v>
      </c>
      <c r="F11" s="41">
        <f t="shared" si="0"/>
        <v>0</v>
      </c>
      <c r="G11" s="41" t="str">
        <f t="shared" si="1"/>
        <v/>
      </c>
    </row>
    <row r="12" customHeight="1" spans="1:7">
      <c r="A12" s="38" t="s">
        <v>1801</v>
      </c>
      <c r="B12" s="39" t="s">
        <v>638</v>
      </c>
      <c r="C12" s="40">
        <f>'6-6递延收益'!D27</f>
        <v>0</v>
      </c>
      <c r="D12" s="41">
        <f>'6-6递延收益'!E27</f>
        <v>0</v>
      </c>
      <c r="E12" s="41">
        <f>'6-6递延收益'!F27</f>
        <v>0</v>
      </c>
      <c r="F12" s="41">
        <f t="shared" si="0"/>
        <v>0</v>
      </c>
      <c r="G12" s="41" t="str">
        <f t="shared" si="1"/>
        <v/>
      </c>
    </row>
    <row r="13" customHeight="1" spans="1:7">
      <c r="A13" s="38" t="s">
        <v>1802</v>
      </c>
      <c r="B13" s="39" t="s">
        <v>310</v>
      </c>
      <c r="C13" s="40">
        <f>'6-7递延所得税负债'!D27</f>
        <v>0</v>
      </c>
      <c r="D13" s="41">
        <f>'6-7递延所得税负债'!E27</f>
        <v>0</v>
      </c>
      <c r="E13" s="41">
        <f>'6-7递延所得税负债'!F27</f>
        <v>0</v>
      </c>
      <c r="F13" s="41">
        <f t="shared" si="0"/>
        <v>0</v>
      </c>
      <c r="G13" s="41" t="str">
        <f t="shared" si="1"/>
        <v/>
      </c>
    </row>
    <row r="14" customHeight="1" spans="1:7">
      <c r="A14" s="38" t="s">
        <v>1803</v>
      </c>
      <c r="B14" s="39" t="s">
        <v>314</v>
      </c>
      <c r="C14" s="40">
        <f>'6-8其他非流动负债'!E27</f>
        <v>0</v>
      </c>
      <c r="D14" s="41">
        <f>'6-8其他非流动负债'!F27</f>
        <v>0</v>
      </c>
      <c r="E14" s="41">
        <f>'6-8其他非流动负债'!G27</f>
        <v>0</v>
      </c>
      <c r="F14" s="41">
        <f t="shared" si="0"/>
        <v>0</v>
      </c>
      <c r="G14" s="41" t="str">
        <f t="shared" si="1"/>
        <v/>
      </c>
    </row>
    <row r="15" customHeight="1" spans="1:7">
      <c r="A15" s="38"/>
      <c r="B15" s="39"/>
      <c r="C15" s="39"/>
      <c r="D15" s="41"/>
      <c r="E15" s="41"/>
      <c r="F15" s="41"/>
      <c r="G15" s="41"/>
    </row>
    <row r="16" customHeight="1" spans="1:7">
      <c r="A16" s="38"/>
      <c r="B16" s="39"/>
      <c r="C16" s="39"/>
      <c r="D16" s="41"/>
      <c r="E16" s="41"/>
      <c r="F16" s="41"/>
      <c r="G16" s="41"/>
    </row>
    <row r="17" customHeight="1" spans="1:7">
      <c r="A17" s="38"/>
      <c r="B17" s="39"/>
      <c r="C17" s="39"/>
      <c r="D17" s="41"/>
      <c r="E17" s="41"/>
      <c r="F17" s="41"/>
      <c r="G17" s="41"/>
    </row>
    <row r="18" customHeight="1" spans="1:7">
      <c r="A18" s="38"/>
      <c r="B18" s="39"/>
      <c r="C18" s="39"/>
      <c r="D18" s="41"/>
      <c r="E18" s="41"/>
      <c r="F18" s="41"/>
      <c r="G18" s="41"/>
    </row>
    <row r="19" customHeight="1" spans="1:7">
      <c r="A19" s="38"/>
      <c r="B19" s="39"/>
      <c r="C19" s="39"/>
      <c r="D19" s="41"/>
      <c r="E19" s="41"/>
      <c r="F19" s="41"/>
      <c r="G19" s="41"/>
    </row>
    <row r="20" customHeight="1" spans="1:7">
      <c r="A20" s="38"/>
      <c r="B20" s="39"/>
      <c r="C20" s="39"/>
      <c r="D20" s="41"/>
      <c r="E20" s="41"/>
      <c r="F20" s="41"/>
      <c r="G20" s="41"/>
    </row>
    <row r="21" customHeight="1" spans="1:7">
      <c r="A21" s="38"/>
      <c r="B21" s="39"/>
      <c r="C21" s="39"/>
      <c r="D21" s="41"/>
      <c r="E21" s="41"/>
      <c r="F21" s="41"/>
      <c r="G21" s="41"/>
    </row>
    <row r="22" customHeight="1" spans="1:7">
      <c r="A22" s="38"/>
      <c r="B22" s="39"/>
      <c r="C22" s="39"/>
      <c r="D22" s="41"/>
      <c r="E22" s="41"/>
      <c r="F22" s="41"/>
      <c r="G22" s="41"/>
    </row>
    <row r="23" customHeight="1" spans="1:7">
      <c r="A23" s="38"/>
      <c r="B23" s="39"/>
      <c r="C23" s="39"/>
      <c r="D23" s="41"/>
      <c r="E23" s="41"/>
      <c r="F23" s="41"/>
      <c r="G23" s="41"/>
    </row>
    <row r="24" customHeight="1" spans="1:7">
      <c r="A24" s="38"/>
      <c r="B24" s="39"/>
      <c r="C24" s="39"/>
      <c r="D24" s="41"/>
      <c r="E24" s="41"/>
      <c r="F24" s="41"/>
      <c r="G24" s="41"/>
    </row>
    <row r="25" customHeight="1" spans="1:7">
      <c r="A25" s="38"/>
      <c r="B25" s="39"/>
      <c r="C25" s="39"/>
      <c r="D25" s="41"/>
      <c r="E25" s="41"/>
      <c r="F25" s="41"/>
      <c r="G25" s="41"/>
    </row>
    <row r="26" customHeight="1" spans="1:7">
      <c r="A26" s="38"/>
      <c r="B26" s="39"/>
      <c r="C26" s="39"/>
      <c r="D26" s="41"/>
      <c r="E26" s="41"/>
      <c r="F26" s="41"/>
      <c r="G26" s="41"/>
    </row>
    <row r="27" customHeight="1" spans="1:7">
      <c r="A27" s="38"/>
      <c r="B27" s="39"/>
      <c r="C27" s="39"/>
      <c r="D27" s="41"/>
      <c r="E27" s="41"/>
      <c r="F27" s="41"/>
      <c r="G27" s="41"/>
    </row>
    <row r="28" customHeight="1" spans="1:7">
      <c r="A28" s="42" t="s">
        <v>639</v>
      </c>
      <c r="B28" s="43"/>
      <c r="C28" s="40">
        <f>SUM(C7:C27)</f>
        <v>0</v>
      </c>
      <c r="D28" s="41">
        <f>SUM(D7:D27)</f>
        <v>0</v>
      </c>
      <c r="E28" s="41">
        <f>SUM(E7:E27)</f>
        <v>0</v>
      </c>
      <c r="F28" s="41">
        <f>E28-D28</f>
        <v>0</v>
      </c>
      <c r="G28" s="41" t="str">
        <f>IF(D28=0,"",F28/D28*100)</f>
        <v/>
      </c>
    </row>
    <row r="29" customHeight="1" spans="5:5">
      <c r="E29" s="3" t="str">
        <f>"评估人员："&amp;基本信息输入表!$Q$97</f>
        <v>评估人员：</v>
      </c>
    </row>
  </sheetData>
  <sheetProtection algorithmName="SHA-512" hashValue="yi4yfMB5uX0oI2JQ7nWlHoXFhXudtvhPyynDqBQDZ+qFUPitKWlwskWeefWxuvNe73dI7/066uN4XDrc6V8q6g==" saltValue="3lyrLxof77LwdpOMw4OXTA==" spinCount="100000" sheet="1" formatCells="0" formatColumns="0" formatRows="0" insertRows="0" insertHyperlinks="0" deleteColumns="0" deleteRows="0" sort="0" autoFilter="0" pivotTables="0"/>
  <mergeCells count="4">
    <mergeCell ref="A2:G2"/>
    <mergeCell ref="A3:G3"/>
    <mergeCell ref="A5:D5"/>
    <mergeCell ref="A28:B28"/>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长期借款">
    <pageSetUpPr fitToPage="1"/>
  </sheetPr>
  <dimension ref="A1:O29"/>
  <sheetViews>
    <sheetView showGridLines="0" workbookViewId="0">
      <selection activeCell="I31" sqref="I31"/>
    </sheetView>
  </sheetViews>
  <sheetFormatPr defaultColWidth="9" defaultRowHeight="15.75" customHeight="1"/>
  <cols>
    <col min="1" max="1" width="5.5" style="3" customWidth="1"/>
    <col min="2" max="2" width="20.5" style="3" customWidth="1"/>
    <col min="3" max="3" width="11.2" style="3" customWidth="1"/>
    <col min="4" max="8" width="13" style="3" customWidth="1"/>
    <col min="9" max="9" width="13" style="3" customWidth="1" outlineLevel="1"/>
    <col min="10" max="11" width="15.7" style="3" customWidth="1"/>
    <col min="12" max="12" width="12.7" style="3" customWidth="1"/>
    <col min="13" max="13" width="10.7" style="3" customWidth="1"/>
    <col min="14" max="15" width="9" style="5"/>
    <col min="16" max="16384" width="9" style="3"/>
  </cols>
  <sheetData>
    <row r="1" customHeight="1" spans="1:15">
      <c r="A1" s="6" t="s">
        <v>333</v>
      </c>
      <c r="N1" s="5" t="str">
        <f t="array" ref="N1:O1">"请勿删除此列"</f>
        <v>请勿删除此列</v>
      </c>
      <c r="O1" s="5" t="str">
        <v>请勿删除此列</v>
      </c>
    </row>
    <row r="2" s="1" customFormat="1" ht="30" customHeight="1" spans="1:15">
      <c r="A2" s="7" t="s">
        <v>1804</v>
      </c>
      <c r="B2" s="7"/>
      <c r="C2" s="7"/>
      <c r="D2" s="7"/>
      <c r="E2" s="7"/>
      <c r="F2" s="7"/>
      <c r="G2" s="7"/>
      <c r="H2" s="7"/>
      <c r="I2" s="7"/>
      <c r="J2" s="7"/>
      <c r="K2" s="7"/>
      <c r="L2" s="7"/>
      <c r="M2" s="7"/>
      <c r="N2" s="23"/>
      <c r="O2" s="23"/>
    </row>
    <row r="3" customHeight="1" spans="1:13">
      <c r="A3" s="2" t="str">
        <f>"评估基准日："&amp;TEXT(基本信息输入表!M7,"yyyy年mm月dd日")</f>
        <v>评估基准日：2026年01月15日</v>
      </c>
      <c r="B3" s="2"/>
      <c r="C3" s="2"/>
      <c r="D3" s="2"/>
      <c r="E3" s="2"/>
      <c r="F3" s="2"/>
      <c r="G3" s="2"/>
      <c r="H3" s="2"/>
      <c r="I3" s="2"/>
      <c r="J3" s="2"/>
      <c r="K3" s="2"/>
      <c r="L3" s="2"/>
      <c r="M3" s="2"/>
    </row>
    <row r="4" ht="14.25" customHeight="1" spans="1:15">
      <c r="A4" s="2"/>
      <c r="B4" s="2"/>
      <c r="C4" s="2"/>
      <c r="D4" s="2"/>
      <c r="E4" s="2"/>
      <c r="F4" s="2"/>
      <c r="G4" s="2"/>
      <c r="H4" s="2"/>
      <c r="I4" s="2"/>
      <c r="J4" s="2"/>
      <c r="K4" s="2"/>
      <c r="L4" s="2"/>
      <c r="M4" s="8" t="s">
        <v>1805</v>
      </c>
      <c r="O4" s="5" t="str">
        <f t="array" ref="O4:O7">""</f>
        <v/>
      </c>
    </row>
    <row r="5" customHeight="1" spans="1:15">
      <c r="A5" s="9" t="str">
        <f>基本信息输入表!K6&amp;"："&amp;基本信息输入表!M6</f>
        <v>被评估单位：中国石油集团工程技术研究院有限公司</v>
      </c>
      <c r="B5" s="9"/>
      <c r="C5" s="9"/>
      <c r="D5" s="9"/>
      <c r="E5" s="9"/>
      <c r="F5" s="9"/>
      <c r="M5" s="8" t="str">
        <f>"金额单位："&amp;基本信息输入表!M10&amp;"元"</f>
        <v>金额单位：人民币元</v>
      </c>
      <c r="O5" s="5" t="str">
        <v/>
      </c>
    </row>
    <row r="6" s="2" customFormat="1" customHeight="1" spans="1:15">
      <c r="A6" s="11" t="s">
        <v>137</v>
      </c>
      <c r="B6" s="11" t="s">
        <v>1758</v>
      </c>
      <c r="C6" s="11" t="s">
        <v>1759</v>
      </c>
      <c r="D6" s="11" t="s">
        <v>831</v>
      </c>
      <c r="E6" s="11" t="s">
        <v>1040</v>
      </c>
      <c r="F6" s="11" t="s">
        <v>1760</v>
      </c>
      <c r="G6" s="11" t="s">
        <v>735</v>
      </c>
      <c r="H6" s="11" t="s">
        <v>1761</v>
      </c>
      <c r="I6" s="12" t="s">
        <v>656</v>
      </c>
      <c r="J6" s="13" t="s">
        <v>158</v>
      </c>
      <c r="K6" s="11" t="s">
        <v>159</v>
      </c>
      <c r="L6" s="11" t="s">
        <v>1762</v>
      </c>
      <c r="M6" s="11" t="s">
        <v>142</v>
      </c>
      <c r="N6" s="24" t="s">
        <v>738</v>
      </c>
      <c r="O6" s="4" t="str">
        <v/>
      </c>
    </row>
    <row r="7" spans="1:15">
      <c r="A7" s="14" t="str">
        <f>IF(B7="","",ROW()-6)</f>
        <v/>
      </c>
      <c r="B7" s="15"/>
      <c r="C7" s="15"/>
      <c r="D7" s="16"/>
      <c r="E7" s="16"/>
      <c r="F7" s="17"/>
      <c r="G7" s="15"/>
      <c r="H7" s="17"/>
      <c r="I7" s="17"/>
      <c r="J7" s="17"/>
      <c r="K7" s="17"/>
      <c r="L7" s="35"/>
      <c r="M7" s="15"/>
      <c r="N7" s="24" t="s">
        <v>739</v>
      </c>
      <c r="O7" s="5" t="str">
        <v/>
      </c>
    </row>
    <row r="8" spans="1:14">
      <c r="A8" s="14" t="str">
        <f t="shared" ref="A8:A26" si="0">IF(B8="","",ROW()-6)</f>
        <v/>
      </c>
      <c r="B8" s="15"/>
      <c r="C8" s="15"/>
      <c r="D8" s="16"/>
      <c r="E8" s="16"/>
      <c r="F8" s="17"/>
      <c r="G8" s="15"/>
      <c r="H8" s="17"/>
      <c r="I8" s="17"/>
      <c r="J8" s="17"/>
      <c r="K8" s="17"/>
      <c r="L8" s="35"/>
      <c r="M8" s="15"/>
      <c r="N8" s="24" t="s">
        <v>740</v>
      </c>
    </row>
    <row r="9" spans="1:14">
      <c r="A9" s="14" t="str">
        <f t="shared" si="0"/>
        <v/>
      </c>
      <c r="B9" s="15"/>
      <c r="C9" s="15"/>
      <c r="D9" s="16"/>
      <c r="E9" s="16"/>
      <c r="F9" s="17"/>
      <c r="G9" s="15"/>
      <c r="H9" s="17"/>
      <c r="I9" s="17"/>
      <c r="J9" s="17"/>
      <c r="K9" s="17"/>
      <c r="L9" s="35"/>
      <c r="M9" s="15"/>
      <c r="N9" s="24" t="s">
        <v>741</v>
      </c>
    </row>
    <row r="10" spans="1:14">
      <c r="A10" s="14" t="str">
        <f t="shared" si="0"/>
        <v/>
      </c>
      <c r="B10" s="15"/>
      <c r="C10" s="15"/>
      <c r="D10" s="16"/>
      <c r="E10" s="16"/>
      <c r="F10" s="17"/>
      <c r="G10" s="15"/>
      <c r="H10" s="17"/>
      <c r="I10" s="17"/>
      <c r="J10" s="17"/>
      <c r="K10" s="17"/>
      <c r="L10" s="35"/>
      <c r="M10" s="15"/>
      <c r="N10" s="24" t="s">
        <v>742</v>
      </c>
    </row>
    <row r="11" spans="1:14">
      <c r="A11" s="14" t="str">
        <f t="shared" si="0"/>
        <v/>
      </c>
      <c r="B11" s="15"/>
      <c r="C11" s="15"/>
      <c r="D11" s="16"/>
      <c r="E11" s="16"/>
      <c r="F11" s="17"/>
      <c r="G11" s="15"/>
      <c r="H11" s="17"/>
      <c r="I11" s="17"/>
      <c r="J11" s="17"/>
      <c r="K11" s="17"/>
      <c r="L11" s="35"/>
      <c r="M11" s="15"/>
      <c r="N11" s="24" t="s">
        <v>743</v>
      </c>
    </row>
    <row r="12" spans="1:14">
      <c r="A12" s="14" t="str">
        <f t="shared" si="0"/>
        <v/>
      </c>
      <c r="B12" s="15"/>
      <c r="C12" s="15"/>
      <c r="D12" s="16"/>
      <c r="E12" s="16"/>
      <c r="F12" s="17"/>
      <c r="G12" s="15"/>
      <c r="H12" s="17"/>
      <c r="I12" s="17"/>
      <c r="J12" s="17"/>
      <c r="K12" s="17"/>
      <c r="L12" s="35"/>
      <c r="M12" s="15"/>
      <c r="N12" s="24" t="s">
        <v>744</v>
      </c>
    </row>
    <row r="13" spans="1:14">
      <c r="A13" s="14" t="str">
        <f t="shared" si="0"/>
        <v/>
      </c>
      <c r="B13" s="15"/>
      <c r="C13" s="15"/>
      <c r="D13" s="16"/>
      <c r="E13" s="16"/>
      <c r="F13" s="17"/>
      <c r="G13" s="15"/>
      <c r="H13" s="17"/>
      <c r="I13" s="17"/>
      <c r="J13" s="17"/>
      <c r="K13" s="17"/>
      <c r="L13" s="35"/>
      <c r="M13" s="15"/>
      <c r="N13" s="24" t="s">
        <v>745</v>
      </c>
    </row>
    <row r="14" spans="1:14">
      <c r="A14" s="14" t="str">
        <f t="shared" si="0"/>
        <v/>
      </c>
      <c r="B14" s="15"/>
      <c r="C14" s="15"/>
      <c r="D14" s="16"/>
      <c r="E14" s="16"/>
      <c r="F14" s="17"/>
      <c r="G14" s="15"/>
      <c r="H14" s="17"/>
      <c r="I14" s="17"/>
      <c r="J14" s="17"/>
      <c r="K14" s="17"/>
      <c r="L14" s="35"/>
      <c r="M14" s="15"/>
      <c r="N14" s="24" t="s">
        <v>746</v>
      </c>
    </row>
    <row r="15" spans="1:14">
      <c r="A15" s="14" t="str">
        <f t="shared" si="0"/>
        <v/>
      </c>
      <c r="B15" s="15"/>
      <c r="C15" s="15"/>
      <c r="D15" s="16"/>
      <c r="E15" s="16"/>
      <c r="F15" s="17"/>
      <c r="G15" s="15"/>
      <c r="H15" s="17"/>
      <c r="I15" s="17"/>
      <c r="J15" s="17"/>
      <c r="K15" s="17"/>
      <c r="L15" s="35"/>
      <c r="M15" s="15"/>
      <c r="N15" s="24" t="s">
        <v>747</v>
      </c>
    </row>
    <row r="16" spans="1:14">
      <c r="A16" s="14" t="str">
        <f t="shared" si="0"/>
        <v/>
      </c>
      <c r="B16" s="15"/>
      <c r="C16" s="15"/>
      <c r="D16" s="16"/>
      <c r="E16" s="16"/>
      <c r="F16" s="17"/>
      <c r="G16" s="15"/>
      <c r="H16" s="17"/>
      <c r="I16" s="17"/>
      <c r="J16" s="17"/>
      <c r="K16" s="17"/>
      <c r="L16" s="35"/>
      <c r="M16" s="15"/>
      <c r="N16" s="24" t="s">
        <v>748</v>
      </c>
    </row>
    <row r="17" spans="1:14">
      <c r="A17" s="14" t="str">
        <f t="shared" si="0"/>
        <v/>
      </c>
      <c r="B17" s="15"/>
      <c r="C17" s="15"/>
      <c r="D17" s="16"/>
      <c r="E17" s="16"/>
      <c r="F17" s="17"/>
      <c r="G17" s="15"/>
      <c r="H17" s="17"/>
      <c r="I17" s="17"/>
      <c r="J17" s="17"/>
      <c r="K17" s="17"/>
      <c r="L17" s="35"/>
      <c r="M17" s="15"/>
      <c r="N17" s="24" t="s">
        <v>749</v>
      </c>
    </row>
    <row r="18" spans="1:14">
      <c r="A18" s="14" t="str">
        <f t="shared" si="0"/>
        <v/>
      </c>
      <c r="B18" s="15"/>
      <c r="C18" s="15"/>
      <c r="D18" s="16"/>
      <c r="E18" s="16"/>
      <c r="F18" s="17"/>
      <c r="G18" s="15"/>
      <c r="H18" s="17"/>
      <c r="I18" s="17"/>
      <c r="J18" s="17"/>
      <c r="K18" s="17"/>
      <c r="L18" s="35"/>
      <c r="M18" s="15"/>
      <c r="N18" s="24" t="s">
        <v>750</v>
      </c>
    </row>
    <row r="19" spans="1:14">
      <c r="A19" s="14" t="str">
        <f t="shared" si="0"/>
        <v/>
      </c>
      <c r="B19" s="15"/>
      <c r="C19" s="15"/>
      <c r="D19" s="16"/>
      <c r="E19" s="16"/>
      <c r="F19" s="17"/>
      <c r="G19" s="15"/>
      <c r="H19" s="17"/>
      <c r="I19" s="17"/>
      <c r="J19" s="17"/>
      <c r="K19" s="17"/>
      <c r="L19" s="35"/>
      <c r="M19" s="15"/>
      <c r="N19" s="24" t="s">
        <v>751</v>
      </c>
    </row>
    <row r="20" spans="1:14">
      <c r="A20" s="14" t="str">
        <f t="shared" si="0"/>
        <v/>
      </c>
      <c r="B20" s="15"/>
      <c r="C20" s="15"/>
      <c r="D20" s="16"/>
      <c r="E20" s="16"/>
      <c r="F20" s="17"/>
      <c r="G20" s="15"/>
      <c r="H20" s="17"/>
      <c r="I20" s="17"/>
      <c r="J20" s="17"/>
      <c r="K20" s="17"/>
      <c r="L20" s="35"/>
      <c r="M20" s="15"/>
      <c r="N20" s="24" t="s">
        <v>752</v>
      </c>
    </row>
    <row r="21" spans="1:14">
      <c r="A21" s="14" t="str">
        <f t="shared" si="0"/>
        <v/>
      </c>
      <c r="B21" s="15"/>
      <c r="C21" s="15"/>
      <c r="D21" s="16"/>
      <c r="E21" s="16"/>
      <c r="F21" s="17"/>
      <c r="G21" s="15"/>
      <c r="H21" s="17"/>
      <c r="I21" s="17"/>
      <c r="J21" s="17"/>
      <c r="K21" s="17"/>
      <c r="L21" s="35"/>
      <c r="M21" s="15"/>
      <c r="N21" s="24" t="s">
        <v>753</v>
      </c>
    </row>
    <row r="22" spans="1:14">
      <c r="A22" s="14" t="str">
        <f t="shared" si="0"/>
        <v/>
      </c>
      <c r="B22" s="15"/>
      <c r="C22" s="15"/>
      <c r="D22" s="16"/>
      <c r="E22" s="16"/>
      <c r="F22" s="17"/>
      <c r="G22" s="15"/>
      <c r="H22" s="17"/>
      <c r="I22" s="17"/>
      <c r="J22" s="17"/>
      <c r="K22" s="17"/>
      <c r="L22" s="35"/>
      <c r="M22" s="15"/>
      <c r="N22" s="24" t="s">
        <v>754</v>
      </c>
    </row>
    <row r="23" spans="1:14">
      <c r="A23" s="14" t="str">
        <f t="shared" si="0"/>
        <v/>
      </c>
      <c r="B23" s="15"/>
      <c r="C23" s="15"/>
      <c r="D23" s="16"/>
      <c r="E23" s="16"/>
      <c r="F23" s="17"/>
      <c r="G23" s="15"/>
      <c r="H23" s="17"/>
      <c r="I23" s="17"/>
      <c r="J23" s="17"/>
      <c r="K23" s="17"/>
      <c r="L23" s="35"/>
      <c r="M23" s="15"/>
      <c r="N23" s="24" t="s">
        <v>755</v>
      </c>
    </row>
    <row r="24" spans="1:14">
      <c r="A24" s="14" t="str">
        <f t="shared" si="0"/>
        <v/>
      </c>
      <c r="B24" s="15"/>
      <c r="C24" s="15"/>
      <c r="D24" s="16"/>
      <c r="E24" s="16"/>
      <c r="F24" s="17"/>
      <c r="G24" s="15"/>
      <c r="H24" s="17"/>
      <c r="I24" s="17"/>
      <c r="J24" s="17"/>
      <c r="K24" s="17"/>
      <c r="L24" s="35"/>
      <c r="M24" s="15"/>
      <c r="N24" s="24" t="s">
        <v>756</v>
      </c>
    </row>
    <row r="25" spans="1:14">
      <c r="A25" s="14" t="str">
        <f t="shared" si="0"/>
        <v/>
      </c>
      <c r="B25" s="15"/>
      <c r="C25" s="15"/>
      <c r="D25" s="16"/>
      <c r="E25" s="16"/>
      <c r="F25" s="17"/>
      <c r="G25" s="15"/>
      <c r="H25" s="17"/>
      <c r="I25" s="17"/>
      <c r="J25" s="17"/>
      <c r="K25" s="17"/>
      <c r="L25" s="35"/>
      <c r="M25" s="15"/>
      <c r="N25" s="24" t="s">
        <v>757</v>
      </c>
    </row>
    <row r="26" spans="1:15">
      <c r="A26" s="14" t="str">
        <f t="shared" si="0"/>
        <v/>
      </c>
      <c r="B26" s="15"/>
      <c r="C26" s="15"/>
      <c r="D26" s="16"/>
      <c r="E26" s="16"/>
      <c r="F26" s="17"/>
      <c r="G26" s="15"/>
      <c r="H26" s="17"/>
      <c r="I26" s="17"/>
      <c r="J26" s="17"/>
      <c r="K26" s="17"/>
      <c r="L26" s="35"/>
      <c r="M26" s="15"/>
      <c r="N26" s="24" t="s">
        <v>758</v>
      </c>
      <c r="O26" s="5" t="str">
        <f t="array" ref="O26:O29">""</f>
        <v/>
      </c>
    </row>
    <row r="27" customHeight="1" spans="1:15">
      <c r="A27" s="18" t="s">
        <v>215</v>
      </c>
      <c r="B27" s="19"/>
      <c r="C27" s="19"/>
      <c r="D27" s="20"/>
      <c r="E27" s="20"/>
      <c r="F27" s="17"/>
      <c r="G27" s="20"/>
      <c r="H27" s="17"/>
      <c r="I27" s="17">
        <f>SUM(I7:I26)</f>
        <v>0</v>
      </c>
      <c r="J27" s="17">
        <f>SUM(J7:J26)</f>
        <v>0</v>
      </c>
      <c r="K27" s="17">
        <f>SUM(K7:K26)</f>
        <v>0</v>
      </c>
      <c r="L27" s="35"/>
      <c r="M27" s="21"/>
      <c r="O27" s="5" t="str">
        <v/>
      </c>
    </row>
    <row r="28" customHeight="1" spans="1:15">
      <c r="A28" s="3" t="str">
        <f>基本信息输入表!$K$6&amp;"填表人："&amp;基本信息输入表!$M$98</f>
        <v>被评估单位填表人：</v>
      </c>
      <c r="K28" s="3" t="str">
        <f>"评估人员："&amp;基本信息输入表!$Q$98</f>
        <v>评估人员：</v>
      </c>
      <c r="O28" s="5" t="str">
        <v/>
      </c>
    </row>
    <row r="29" customHeight="1" spans="1:15">
      <c r="A29" s="3" t="str">
        <f>"填表日期："&amp;YEAR(基本信息输入表!$O$98)&amp;"年"&amp;MONTH(基本信息输入表!$O$98)&amp;"月"&amp;DAY(基本信息输入表!$O$98)&amp;"日"</f>
        <v>填表日期：1900年1月0日</v>
      </c>
      <c r="O29" s="5" t="str">
        <v/>
      </c>
    </row>
  </sheetData>
  <mergeCells count="4">
    <mergeCell ref="A2:M2"/>
    <mergeCell ref="A3:M3"/>
    <mergeCell ref="A5:F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8" fitToHeight="0" orientation="landscape"/>
  <headerFooter scaleWithDoc="0">
    <oddFooter>&amp;C&amp;"宋体,常规"&amp;10第&amp;"Arial Narrow,常规"&amp;P&amp;"宋体,常规"页，共&amp;"Arial Narrow,常规"&amp;N&amp;"宋体,常规"页</oddFooter>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应付债券">
    <pageSetUpPr fitToPage="1"/>
  </sheetPr>
  <dimension ref="A1:L29"/>
  <sheetViews>
    <sheetView showGridLines="0" workbookViewId="0">
      <selection activeCell="I31" sqref="I31"/>
    </sheetView>
  </sheetViews>
  <sheetFormatPr defaultColWidth="8.7" defaultRowHeight="12"/>
  <cols>
    <col min="1" max="1" width="5.7" style="3" customWidth="1"/>
    <col min="2" max="2" width="20.7" style="3" customWidth="1"/>
    <col min="3" max="3" width="9.7" style="3" customWidth="1"/>
    <col min="4" max="5" width="11.7" style="3" customWidth="1"/>
    <col min="6" max="6" width="11.2" style="3" customWidth="1"/>
    <col min="7" max="7" width="12.2" style="3" customWidth="1" outlineLevel="1"/>
    <col min="8" max="9" width="15.7" style="3" customWidth="1"/>
    <col min="10" max="10" width="12.7" style="3" customWidth="1"/>
    <col min="11" max="12" width="8.7" style="5"/>
    <col min="13" max="16384" width="8.7" style="3"/>
  </cols>
  <sheetData>
    <row r="1" spans="1:12">
      <c r="A1" s="6" t="s">
        <v>333</v>
      </c>
      <c r="K1" s="5" t="str">
        <f t="array" ref="K1:L1">"请勿删除此列"</f>
        <v>请勿删除此列</v>
      </c>
      <c r="L1" s="5" t="str">
        <v>请勿删除此列</v>
      </c>
    </row>
    <row r="2" s="1" customFormat="1" ht="21" customHeight="1" spans="1:12">
      <c r="A2" s="25" t="s">
        <v>1806</v>
      </c>
      <c r="B2" s="25"/>
      <c r="C2" s="25"/>
      <c r="D2" s="25"/>
      <c r="E2" s="25"/>
      <c r="F2" s="25"/>
      <c r="G2" s="25"/>
      <c r="H2" s="25"/>
      <c r="I2" s="25"/>
      <c r="J2" s="25"/>
      <c r="K2" s="23"/>
      <c r="L2" s="23"/>
    </row>
    <row r="3" ht="15.75" customHeight="1" spans="1:10">
      <c r="A3" s="2" t="str">
        <f>"评估基准日："&amp;TEXT(基本信息输入表!M7,"yyyy年mm月dd日")</f>
        <v>评估基准日：2026年01月15日</v>
      </c>
      <c r="B3" s="2"/>
      <c r="C3" s="2"/>
      <c r="D3" s="2"/>
      <c r="E3" s="2"/>
      <c r="F3" s="2"/>
      <c r="G3" s="2"/>
      <c r="H3" s="2"/>
      <c r="I3" s="2"/>
      <c r="J3" s="2"/>
    </row>
    <row r="4" ht="14.25" customHeight="1" spans="2:12">
      <c r="B4" s="2"/>
      <c r="C4" s="2"/>
      <c r="D4" s="2"/>
      <c r="E4" s="2"/>
      <c r="F4" s="2"/>
      <c r="G4" s="2"/>
      <c r="H4" s="2"/>
      <c r="I4" s="2"/>
      <c r="J4" s="8" t="s">
        <v>1807</v>
      </c>
      <c r="L4" s="5" t="str">
        <f t="array" ref="L4:L7">""</f>
        <v/>
      </c>
    </row>
    <row r="5" ht="15.75" customHeight="1" spans="1:12">
      <c r="A5" s="9" t="str">
        <f>基本信息输入表!K6&amp;"："&amp;基本信息输入表!M6</f>
        <v>被评估单位：中国石油集团工程技术研究院有限公司</v>
      </c>
      <c r="B5" s="9"/>
      <c r="C5" s="9"/>
      <c r="D5" s="9"/>
      <c r="J5" s="8" t="str">
        <f>"金额单位："&amp;基本信息输入表!M10&amp;"元"</f>
        <v>金额单位：人民币元</v>
      </c>
      <c r="L5" s="5" t="str">
        <v/>
      </c>
    </row>
    <row r="6" ht="15.75" customHeight="1" spans="1:12">
      <c r="A6" s="11" t="s">
        <v>137</v>
      </c>
      <c r="B6" s="11" t="s">
        <v>1808</v>
      </c>
      <c r="C6" s="11" t="s">
        <v>1809</v>
      </c>
      <c r="D6" s="11" t="s">
        <v>831</v>
      </c>
      <c r="E6" s="11" t="s">
        <v>1040</v>
      </c>
      <c r="F6" s="11" t="s">
        <v>789</v>
      </c>
      <c r="G6" s="12" t="s">
        <v>656</v>
      </c>
      <c r="H6" s="13" t="s">
        <v>158</v>
      </c>
      <c r="I6" s="11" t="s">
        <v>159</v>
      </c>
      <c r="J6" s="11" t="s">
        <v>1810</v>
      </c>
      <c r="K6" s="24" t="s">
        <v>738</v>
      </c>
      <c r="L6" s="5" t="str">
        <v/>
      </c>
    </row>
    <row r="7" ht="12.75" spans="1:12">
      <c r="A7" s="14" t="str">
        <f>IF(B7="","",ROW()-6)</f>
        <v/>
      </c>
      <c r="B7" s="15"/>
      <c r="C7" s="15"/>
      <c r="D7" s="16"/>
      <c r="E7" s="16"/>
      <c r="F7" s="17"/>
      <c r="G7" s="17"/>
      <c r="H7" s="17"/>
      <c r="I7" s="17"/>
      <c r="J7" s="15"/>
      <c r="K7" s="24" t="s">
        <v>739</v>
      </c>
      <c r="L7" s="5" t="str">
        <v/>
      </c>
    </row>
    <row r="8" ht="12.75" spans="1:11">
      <c r="A8" s="14" t="str">
        <f t="shared" ref="A8:A26" si="0">IF(B8="","",ROW()-6)</f>
        <v/>
      </c>
      <c r="B8" s="15"/>
      <c r="C8" s="15"/>
      <c r="D8" s="16"/>
      <c r="E8" s="16"/>
      <c r="F8" s="17"/>
      <c r="G8" s="17"/>
      <c r="H8" s="17"/>
      <c r="I8" s="17"/>
      <c r="J8" s="15"/>
      <c r="K8" s="24" t="s">
        <v>740</v>
      </c>
    </row>
    <row r="9" ht="12.75" spans="1:11">
      <c r="A9" s="14" t="str">
        <f t="shared" si="0"/>
        <v/>
      </c>
      <c r="B9" s="15"/>
      <c r="C9" s="15"/>
      <c r="D9" s="16"/>
      <c r="E9" s="16"/>
      <c r="F9" s="17"/>
      <c r="G9" s="17"/>
      <c r="H9" s="17"/>
      <c r="I9" s="17"/>
      <c r="J9" s="15"/>
      <c r="K9" s="24" t="s">
        <v>741</v>
      </c>
    </row>
    <row r="10" ht="12.75" spans="1:11">
      <c r="A10" s="14" t="str">
        <f t="shared" si="0"/>
        <v/>
      </c>
      <c r="B10" s="15"/>
      <c r="C10" s="15"/>
      <c r="D10" s="16"/>
      <c r="E10" s="16"/>
      <c r="F10" s="17"/>
      <c r="G10" s="17"/>
      <c r="H10" s="17"/>
      <c r="I10" s="17"/>
      <c r="J10" s="15"/>
      <c r="K10" s="24" t="s">
        <v>742</v>
      </c>
    </row>
    <row r="11" ht="12.75" spans="1:11">
      <c r="A11" s="14" t="str">
        <f t="shared" si="0"/>
        <v/>
      </c>
      <c r="B11" s="15"/>
      <c r="C11" s="15"/>
      <c r="D11" s="16"/>
      <c r="E11" s="16"/>
      <c r="F11" s="17"/>
      <c r="G11" s="17"/>
      <c r="H11" s="17"/>
      <c r="I11" s="17"/>
      <c r="J11" s="15"/>
      <c r="K11" s="24" t="s">
        <v>743</v>
      </c>
    </row>
    <row r="12" ht="12.75" spans="1:11">
      <c r="A12" s="14" t="str">
        <f t="shared" si="0"/>
        <v/>
      </c>
      <c r="B12" s="15"/>
      <c r="C12" s="15"/>
      <c r="D12" s="16"/>
      <c r="E12" s="16"/>
      <c r="F12" s="17"/>
      <c r="G12" s="17"/>
      <c r="H12" s="17"/>
      <c r="I12" s="17"/>
      <c r="J12" s="15"/>
      <c r="K12" s="24" t="s">
        <v>744</v>
      </c>
    </row>
    <row r="13" ht="12.75" spans="1:11">
      <c r="A13" s="14" t="str">
        <f t="shared" si="0"/>
        <v/>
      </c>
      <c r="B13" s="15"/>
      <c r="C13" s="15"/>
      <c r="D13" s="16"/>
      <c r="E13" s="16"/>
      <c r="F13" s="17"/>
      <c r="G13" s="17"/>
      <c r="H13" s="17"/>
      <c r="I13" s="17"/>
      <c r="J13" s="15"/>
      <c r="K13" s="24" t="s">
        <v>745</v>
      </c>
    </row>
    <row r="14" ht="12.75" spans="1:11">
      <c r="A14" s="14" t="str">
        <f t="shared" si="0"/>
        <v/>
      </c>
      <c r="B14" s="15"/>
      <c r="C14" s="15"/>
      <c r="D14" s="16"/>
      <c r="E14" s="16"/>
      <c r="F14" s="17"/>
      <c r="G14" s="17"/>
      <c r="H14" s="17"/>
      <c r="I14" s="17"/>
      <c r="J14" s="15"/>
      <c r="K14" s="24" t="s">
        <v>746</v>
      </c>
    </row>
    <row r="15" ht="12.75" spans="1:11">
      <c r="A15" s="14" t="str">
        <f t="shared" si="0"/>
        <v/>
      </c>
      <c r="B15" s="15"/>
      <c r="C15" s="15"/>
      <c r="D15" s="16"/>
      <c r="E15" s="16"/>
      <c r="F15" s="17"/>
      <c r="G15" s="17"/>
      <c r="H15" s="17"/>
      <c r="I15" s="17"/>
      <c r="J15" s="15"/>
      <c r="K15" s="24" t="s">
        <v>747</v>
      </c>
    </row>
    <row r="16" ht="12.75" spans="1:11">
      <c r="A16" s="14" t="str">
        <f t="shared" si="0"/>
        <v/>
      </c>
      <c r="B16" s="15"/>
      <c r="C16" s="15"/>
      <c r="D16" s="16"/>
      <c r="E16" s="16"/>
      <c r="F16" s="17"/>
      <c r="G16" s="17"/>
      <c r="H16" s="17"/>
      <c r="I16" s="17"/>
      <c r="J16" s="15"/>
      <c r="K16" s="24" t="s">
        <v>748</v>
      </c>
    </row>
    <row r="17" ht="12.75" spans="1:11">
      <c r="A17" s="14" t="str">
        <f t="shared" si="0"/>
        <v/>
      </c>
      <c r="B17" s="15"/>
      <c r="C17" s="15"/>
      <c r="D17" s="16"/>
      <c r="E17" s="16"/>
      <c r="F17" s="17"/>
      <c r="G17" s="17"/>
      <c r="H17" s="17"/>
      <c r="I17" s="17"/>
      <c r="J17" s="15"/>
      <c r="K17" s="24" t="s">
        <v>749</v>
      </c>
    </row>
    <row r="18" ht="12.75" spans="1:11">
      <c r="A18" s="14" t="str">
        <f t="shared" si="0"/>
        <v/>
      </c>
      <c r="B18" s="15"/>
      <c r="C18" s="15"/>
      <c r="D18" s="16"/>
      <c r="E18" s="16"/>
      <c r="F18" s="17"/>
      <c r="G18" s="17"/>
      <c r="H18" s="17"/>
      <c r="I18" s="17"/>
      <c r="J18" s="15"/>
      <c r="K18" s="24" t="s">
        <v>750</v>
      </c>
    </row>
    <row r="19" ht="12.75" spans="1:11">
      <c r="A19" s="14" t="str">
        <f t="shared" si="0"/>
        <v/>
      </c>
      <c r="B19" s="15"/>
      <c r="C19" s="15"/>
      <c r="D19" s="16"/>
      <c r="E19" s="16"/>
      <c r="F19" s="17"/>
      <c r="G19" s="17"/>
      <c r="H19" s="17"/>
      <c r="I19" s="17"/>
      <c r="J19" s="15"/>
      <c r="K19" s="24" t="s">
        <v>751</v>
      </c>
    </row>
    <row r="20" ht="12.75" spans="1:11">
      <c r="A20" s="14" t="str">
        <f t="shared" si="0"/>
        <v/>
      </c>
      <c r="B20" s="15"/>
      <c r="C20" s="15"/>
      <c r="D20" s="16"/>
      <c r="E20" s="16"/>
      <c r="F20" s="17"/>
      <c r="G20" s="17"/>
      <c r="H20" s="17"/>
      <c r="I20" s="17"/>
      <c r="J20" s="15"/>
      <c r="K20" s="24" t="s">
        <v>752</v>
      </c>
    </row>
    <row r="21" ht="12.75" spans="1:11">
      <c r="A21" s="14" t="str">
        <f t="shared" si="0"/>
        <v/>
      </c>
      <c r="B21" s="15"/>
      <c r="C21" s="15"/>
      <c r="D21" s="16"/>
      <c r="E21" s="16"/>
      <c r="F21" s="17"/>
      <c r="G21" s="17"/>
      <c r="H21" s="17"/>
      <c r="I21" s="17"/>
      <c r="J21" s="15"/>
      <c r="K21" s="24" t="s">
        <v>753</v>
      </c>
    </row>
    <row r="22" ht="12.75" spans="1:11">
      <c r="A22" s="14" t="str">
        <f t="shared" si="0"/>
        <v/>
      </c>
      <c r="B22" s="15"/>
      <c r="C22" s="15"/>
      <c r="D22" s="16"/>
      <c r="E22" s="16"/>
      <c r="F22" s="17"/>
      <c r="G22" s="17"/>
      <c r="H22" s="17"/>
      <c r="I22" s="17"/>
      <c r="J22" s="15"/>
      <c r="K22" s="24" t="s">
        <v>754</v>
      </c>
    </row>
    <row r="23" ht="12.75" spans="1:11">
      <c r="A23" s="14" t="str">
        <f t="shared" si="0"/>
        <v/>
      </c>
      <c r="B23" s="15"/>
      <c r="C23" s="15"/>
      <c r="D23" s="16"/>
      <c r="E23" s="16"/>
      <c r="F23" s="17"/>
      <c r="G23" s="17"/>
      <c r="H23" s="17"/>
      <c r="I23" s="17"/>
      <c r="J23" s="15"/>
      <c r="K23" s="24" t="s">
        <v>755</v>
      </c>
    </row>
    <row r="24" ht="12.75" spans="1:11">
      <c r="A24" s="14" t="str">
        <f t="shared" si="0"/>
        <v/>
      </c>
      <c r="B24" s="15"/>
      <c r="C24" s="15"/>
      <c r="D24" s="16"/>
      <c r="E24" s="16"/>
      <c r="F24" s="17"/>
      <c r="G24" s="17"/>
      <c r="H24" s="17"/>
      <c r="I24" s="17"/>
      <c r="J24" s="15"/>
      <c r="K24" s="24" t="s">
        <v>756</v>
      </c>
    </row>
    <row r="25" ht="12.75" spans="1:11">
      <c r="A25" s="14" t="str">
        <f t="shared" si="0"/>
        <v/>
      </c>
      <c r="B25" s="15"/>
      <c r="C25" s="15"/>
      <c r="D25" s="16"/>
      <c r="E25" s="16"/>
      <c r="F25" s="17"/>
      <c r="G25" s="17"/>
      <c r="H25" s="17"/>
      <c r="I25" s="17"/>
      <c r="J25" s="15"/>
      <c r="K25" s="24" t="s">
        <v>757</v>
      </c>
    </row>
    <row r="26" ht="12.75" spans="1:12">
      <c r="A26" s="14" t="str">
        <f t="shared" si="0"/>
        <v/>
      </c>
      <c r="B26" s="15"/>
      <c r="C26" s="15"/>
      <c r="D26" s="16"/>
      <c r="E26" s="16"/>
      <c r="F26" s="17"/>
      <c r="G26" s="17"/>
      <c r="H26" s="17"/>
      <c r="I26" s="17"/>
      <c r="J26" s="15"/>
      <c r="K26" s="24" t="s">
        <v>758</v>
      </c>
      <c r="L26" s="5" t="str">
        <f t="array" ref="L26:L29">""</f>
        <v/>
      </c>
    </row>
    <row r="27" ht="15.75" customHeight="1" spans="1:12">
      <c r="A27" s="20" t="s">
        <v>215</v>
      </c>
      <c r="B27" s="20"/>
      <c r="C27" s="20"/>
      <c r="D27" s="21"/>
      <c r="E27" s="20"/>
      <c r="F27" s="17"/>
      <c r="G27" s="17">
        <f>SUM(G7:G26)</f>
        <v>0</v>
      </c>
      <c r="H27" s="17">
        <f>SUM(H7:H26)</f>
        <v>0</v>
      </c>
      <c r="I27" s="17">
        <f>SUM(I7:I26)</f>
        <v>0</v>
      </c>
      <c r="J27" s="34"/>
      <c r="L27" s="5" t="str">
        <v/>
      </c>
    </row>
    <row r="28" ht="15.75" customHeight="1" spans="1:12">
      <c r="A28" s="3" t="str">
        <f>基本信息输入表!$K$6&amp;"填表人："&amp;基本信息输入表!$M$99</f>
        <v>被评估单位填表人：</v>
      </c>
      <c r="H28" s="3" t="str">
        <f>"评估人员："&amp;基本信息输入表!$Q$99</f>
        <v>评估人员：</v>
      </c>
      <c r="L28" s="5" t="str">
        <v/>
      </c>
    </row>
    <row r="29" ht="15.75" customHeight="1" spans="1:12">
      <c r="A29" s="3" t="str">
        <f>"填表日期："&amp;YEAR(基本信息输入表!$O$99)&amp;"年"&amp;MONTH(基本信息输入表!$O$99)&amp;"月"&amp;DAY(基本信息输入表!$O$99)&amp;"日"</f>
        <v>填表日期：1900年1月0日</v>
      </c>
      <c r="L29" s="5" t="str">
        <v/>
      </c>
    </row>
  </sheetData>
  <mergeCells count="4">
    <mergeCell ref="A2:J2"/>
    <mergeCell ref="A3:J3"/>
    <mergeCell ref="A5:D5"/>
    <mergeCell ref="A27:C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fitToHeight="0" orientation="landscape"/>
  <headerFooter scaleWithDoc="0">
    <oddFooter>&amp;C&amp;"宋体,常规"&amp;10第&amp;"Arial Narrow,常规"&amp;P&amp;"宋体,常规"页，共&amp;"Arial Narrow,常规"&amp;N&amp;"宋体,常规"页</oddFooter>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专项应付款">
    <pageSetUpPr fitToPage="1"/>
  </sheetPr>
  <dimension ref="A1:O29"/>
  <sheetViews>
    <sheetView showGridLines="0" workbookViewId="0">
      <selection activeCell="I31" sqref="I31"/>
    </sheetView>
  </sheetViews>
  <sheetFormatPr defaultColWidth="9" defaultRowHeight="15.75" customHeight="1"/>
  <cols>
    <col min="1" max="1" width="5.7" style="3" customWidth="1"/>
    <col min="2" max="2" width="22.7" style="3" customWidth="1"/>
    <col min="3" max="4" width="17.5" style="3" customWidth="1"/>
    <col min="5" max="6" width="12.7" style="3" customWidth="1"/>
    <col min="7" max="7" width="12.7" style="3" customWidth="1" outlineLevel="1"/>
    <col min="8" max="9" width="15.7" style="3" customWidth="1"/>
    <col min="10" max="10" width="22.2" style="3" customWidth="1"/>
    <col min="11" max="12" width="9" style="5"/>
    <col min="13" max="16384" width="9" style="3"/>
  </cols>
  <sheetData>
    <row r="1" customHeight="1" spans="1:12">
      <c r="A1" s="6" t="s">
        <v>333</v>
      </c>
      <c r="K1" s="5" t="str">
        <f t="array" ref="K1:L1">"请勿删除此列"</f>
        <v>请勿删除此列</v>
      </c>
      <c r="L1" s="5" t="str">
        <v>请勿删除此列</v>
      </c>
    </row>
    <row r="2" s="1" customFormat="1" ht="30" customHeight="1" spans="1:15">
      <c r="A2" s="7" t="s">
        <v>1811</v>
      </c>
      <c r="B2" s="7"/>
      <c r="C2" s="7"/>
      <c r="D2" s="7"/>
      <c r="E2" s="7"/>
      <c r="F2" s="7"/>
      <c r="G2" s="7"/>
      <c r="H2" s="7"/>
      <c r="I2" s="7"/>
      <c r="J2" s="7"/>
      <c r="K2" s="23"/>
      <c r="L2" s="5"/>
      <c r="M2" s="3"/>
      <c r="N2" s="3"/>
      <c r="O2" s="3"/>
    </row>
    <row r="3" customHeight="1" spans="1:10">
      <c r="A3" s="2" t="str">
        <f>"评估基准日："&amp;TEXT(基本信息输入表!M7,"yyyy年mm月dd日")</f>
        <v>评估基准日：2026年01月15日</v>
      </c>
      <c r="B3" s="2"/>
      <c r="C3" s="2"/>
      <c r="D3" s="2"/>
      <c r="E3" s="2"/>
      <c r="F3" s="2"/>
      <c r="G3" s="2"/>
      <c r="H3" s="2"/>
      <c r="I3" s="2"/>
      <c r="J3" s="2"/>
    </row>
    <row r="4" ht="14.25" customHeight="1" spans="5:12">
      <c r="E4" s="2"/>
      <c r="F4" s="2"/>
      <c r="G4" s="2"/>
      <c r="H4" s="2"/>
      <c r="I4" s="2"/>
      <c r="J4" s="8" t="s">
        <v>1812</v>
      </c>
      <c r="L4" s="5" t="str">
        <f t="array" ref="L4:L7">""</f>
        <v/>
      </c>
    </row>
    <row r="5" customHeight="1" spans="1:12">
      <c r="A5" s="31" t="str">
        <f>基本信息输入表!K6&amp;"："&amp;基本信息输入表!M6</f>
        <v>被评估单位：中国石油集团工程技术研究院有限公司</v>
      </c>
      <c r="B5" s="31"/>
      <c r="C5" s="31"/>
      <c r="D5" s="31"/>
      <c r="J5" s="8" t="str">
        <f>"金额单位："&amp;基本信息输入表!O10&amp;"元"</f>
        <v>金额单位：元</v>
      </c>
      <c r="L5" s="5" t="str">
        <v/>
      </c>
    </row>
    <row r="6" s="2" customFormat="1" customHeight="1" spans="1:15">
      <c r="A6" s="11" t="s">
        <v>137</v>
      </c>
      <c r="B6" s="11" t="s">
        <v>1813</v>
      </c>
      <c r="C6" s="11" t="s">
        <v>1588</v>
      </c>
      <c r="D6" s="11" t="s">
        <v>1814</v>
      </c>
      <c r="E6" s="11" t="s">
        <v>1815</v>
      </c>
      <c r="F6" s="12" t="s">
        <v>1590</v>
      </c>
      <c r="G6" s="12" t="s">
        <v>656</v>
      </c>
      <c r="H6" s="13" t="s">
        <v>158</v>
      </c>
      <c r="I6" s="11" t="s">
        <v>159</v>
      </c>
      <c r="J6" s="11" t="s">
        <v>1810</v>
      </c>
      <c r="K6" s="24" t="s">
        <v>738</v>
      </c>
      <c r="L6" s="5" t="str">
        <v/>
      </c>
      <c r="M6" s="3"/>
      <c r="N6" s="3"/>
      <c r="O6" s="3"/>
    </row>
    <row r="7" spans="1:12">
      <c r="A7" s="14" t="str">
        <f>IF(B7="","",ROW()-6)</f>
        <v/>
      </c>
      <c r="B7" s="15"/>
      <c r="C7" s="17"/>
      <c r="D7" s="32"/>
      <c r="E7" s="16"/>
      <c r="F7" s="33"/>
      <c r="G7" s="17"/>
      <c r="H7" s="17"/>
      <c r="I7" s="17"/>
      <c r="J7" s="15"/>
      <c r="K7" s="24" t="s">
        <v>739</v>
      </c>
      <c r="L7" s="5" t="str">
        <v/>
      </c>
    </row>
    <row r="8" spans="1:11">
      <c r="A8" s="14" t="str">
        <f t="shared" ref="A8:A26" si="0">IF(B8="","",ROW()-6)</f>
        <v/>
      </c>
      <c r="B8" s="15"/>
      <c r="C8" s="17"/>
      <c r="D8" s="32"/>
      <c r="E8" s="16"/>
      <c r="F8" s="33"/>
      <c r="G8" s="17"/>
      <c r="H8" s="17"/>
      <c r="I8" s="17"/>
      <c r="J8" s="15"/>
      <c r="K8" s="24" t="s">
        <v>740</v>
      </c>
    </row>
    <row r="9" spans="1:11">
      <c r="A9" s="14" t="str">
        <f t="shared" si="0"/>
        <v/>
      </c>
      <c r="B9" s="15"/>
      <c r="C9" s="17"/>
      <c r="D9" s="32"/>
      <c r="E9" s="16"/>
      <c r="F9" s="33"/>
      <c r="G9" s="17"/>
      <c r="H9" s="17"/>
      <c r="I9" s="17"/>
      <c r="J9" s="15"/>
      <c r="K9" s="24" t="s">
        <v>741</v>
      </c>
    </row>
    <row r="10" spans="1:11">
      <c r="A10" s="14" t="str">
        <f t="shared" si="0"/>
        <v/>
      </c>
      <c r="B10" s="15"/>
      <c r="C10" s="17"/>
      <c r="D10" s="32"/>
      <c r="E10" s="16"/>
      <c r="F10" s="33"/>
      <c r="G10" s="17"/>
      <c r="H10" s="17"/>
      <c r="I10" s="17"/>
      <c r="J10" s="15"/>
      <c r="K10" s="24" t="s">
        <v>742</v>
      </c>
    </row>
    <row r="11" spans="1:11">
      <c r="A11" s="14" t="str">
        <f t="shared" si="0"/>
        <v/>
      </c>
      <c r="B11" s="15"/>
      <c r="C11" s="17"/>
      <c r="D11" s="32"/>
      <c r="E11" s="16"/>
      <c r="F11" s="33"/>
      <c r="G11" s="17"/>
      <c r="H11" s="17"/>
      <c r="I11" s="17"/>
      <c r="J11" s="15"/>
      <c r="K11" s="24" t="s">
        <v>743</v>
      </c>
    </row>
    <row r="12" spans="1:11">
      <c r="A12" s="14" t="str">
        <f t="shared" si="0"/>
        <v/>
      </c>
      <c r="B12" s="15"/>
      <c r="C12" s="17"/>
      <c r="D12" s="32"/>
      <c r="E12" s="16"/>
      <c r="F12" s="33"/>
      <c r="G12" s="17"/>
      <c r="H12" s="17"/>
      <c r="I12" s="17"/>
      <c r="J12" s="15"/>
      <c r="K12" s="24" t="s">
        <v>744</v>
      </c>
    </row>
    <row r="13" spans="1:11">
      <c r="A13" s="14" t="str">
        <f t="shared" si="0"/>
        <v/>
      </c>
      <c r="B13" s="15"/>
      <c r="C13" s="17"/>
      <c r="D13" s="32"/>
      <c r="E13" s="16"/>
      <c r="F13" s="33"/>
      <c r="G13" s="17"/>
      <c r="H13" s="17"/>
      <c r="I13" s="17"/>
      <c r="J13" s="15"/>
      <c r="K13" s="24" t="s">
        <v>745</v>
      </c>
    </row>
    <row r="14" spans="1:11">
      <c r="A14" s="14" t="str">
        <f t="shared" si="0"/>
        <v/>
      </c>
      <c r="B14" s="15"/>
      <c r="C14" s="17"/>
      <c r="D14" s="32"/>
      <c r="E14" s="16"/>
      <c r="F14" s="33"/>
      <c r="G14" s="17"/>
      <c r="H14" s="17"/>
      <c r="I14" s="17"/>
      <c r="J14" s="15"/>
      <c r="K14" s="24" t="s">
        <v>746</v>
      </c>
    </row>
    <row r="15" spans="1:11">
      <c r="A15" s="14" t="str">
        <f t="shared" si="0"/>
        <v/>
      </c>
      <c r="B15" s="15"/>
      <c r="C15" s="17"/>
      <c r="D15" s="32"/>
      <c r="E15" s="16"/>
      <c r="F15" s="33"/>
      <c r="G15" s="17"/>
      <c r="H15" s="17"/>
      <c r="I15" s="17"/>
      <c r="J15" s="15"/>
      <c r="K15" s="24" t="s">
        <v>747</v>
      </c>
    </row>
    <row r="16" spans="1:11">
      <c r="A16" s="14" t="str">
        <f t="shared" si="0"/>
        <v/>
      </c>
      <c r="B16" s="15"/>
      <c r="C16" s="17"/>
      <c r="D16" s="32"/>
      <c r="E16" s="16"/>
      <c r="F16" s="33"/>
      <c r="G16" s="17"/>
      <c r="H16" s="17"/>
      <c r="I16" s="17"/>
      <c r="J16" s="15"/>
      <c r="K16" s="24" t="s">
        <v>748</v>
      </c>
    </row>
    <row r="17" spans="1:11">
      <c r="A17" s="14" t="str">
        <f t="shared" si="0"/>
        <v/>
      </c>
      <c r="B17" s="15"/>
      <c r="C17" s="17"/>
      <c r="D17" s="32"/>
      <c r="E17" s="16"/>
      <c r="F17" s="33"/>
      <c r="G17" s="17"/>
      <c r="H17" s="17"/>
      <c r="I17" s="17"/>
      <c r="J17" s="15"/>
      <c r="K17" s="24" t="s">
        <v>749</v>
      </c>
    </row>
    <row r="18" spans="1:11">
      <c r="A18" s="14" t="str">
        <f t="shared" si="0"/>
        <v/>
      </c>
      <c r="B18" s="15"/>
      <c r="C18" s="17"/>
      <c r="D18" s="32"/>
      <c r="E18" s="16"/>
      <c r="F18" s="33"/>
      <c r="G18" s="17"/>
      <c r="H18" s="17"/>
      <c r="I18" s="17"/>
      <c r="J18" s="15"/>
      <c r="K18" s="24" t="s">
        <v>750</v>
      </c>
    </row>
    <row r="19" spans="1:11">
      <c r="A19" s="14" t="str">
        <f t="shared" si="0"/>
        <v/>
      </c>
      <c r="B19" s="15"/>
      <c r="C19" s="17"/>
      <c r="D19" s="32"/>
      <c r="E19" s="16"/>
      <c r="F19" s="33"/>
      <c r="G19" s="17"/>
      <c r="H19" s="17"/>
      <c r="I19" s="17"/>
      <c r="J19" s="15"/>
      <c r="K19" s="24" t="s">
        <v>751</v>
      </c>
    </row>
    <row r="20" spans="1:11">
      <c r="A20" s="14" t="str">
        <f t="shared" si="0"/>
        <v/>
      </c>
      <c r="B20" s="15"/>
      <c r="C20" s="17"/>
      <c r="D20" s="32"/>
      <c r="E20" s="16"/>
      <c r="F20" s="33"/>
      <c r="G20" s="17"/>
      <c r="H20" s="17"/>
      <c r="I20" s="17"/>
      <c r="J20" s="15"/>
      <c r="K20" s="24" t="s">
        <v>752</v>
      </c>
    </row>
    <row r="21" spans="1:11">
      <c r="A21" s="14" t="str">
        <f t="shared" si="0"/>
        <v/>
      </c>
      <c r="B21" s="15"/>
      <c r="C21" s="17"/>
      <c r="D21" s="32"/>
      <c r="E21" s="16"/>
      <c r="F21" s="33"/>
      <c r="G21" s="17"/>
      <c r="H21" s="17"/>
      <c r="I21" s="17"/>
      <c r="J21" s="15"/>
      <c r="K21" s="24" t="s">
        <v>753</v>
      </c>
    </row>
    <row r="22" spans="1:11">
      <c r="A22" s="14" t="str">
        <f t="shared" si="0"/>
        <v/>
      </c>
      <c r="B22" s="15"/>
      <c r="C22" s="17"/>
      <c r="D22" s="32"/>
      <c r="E22" s="16"/>
      <c r="F22" s="33"/>
      <c r="G22" s="17"/>
      <c r="H22" s="17"/>
      <c r="I22" s="17"/>
      <c r="J22" s="15"/>
      <c r="K22" s="24" t="s">
        <v>754</v>
      </c>
    </row>
    <row r="23" spans="1:11">
      <c r="A23" s="14" t="str">
        <f t="shared" si="0"/>
        <v/>
      </c>
      <c r="B23" s="15"/>
      <c r="C23" s="17"/>
      <c r="D23" s="32"/>
      <c r="E23" s="16"/>
      <c r="F23" s="33"/>
      <c r="G23" s="17"/>
      <c r="H23" s="17"/>
      <c r="I23" s="17"/>
      <c r="J23" s="15"/>
      <c r="K23" s="24" t="s">
        <v>755</v>
      </c>
    </row>
    <row r="24" spans="1:11">
      <c r="A24" s="14" t="str">
        <f t="shared" si="0"/>
        <v/>
      </c>
      <c r="B24" s="15"/>
      <c r="C24" s="17"/>
      <c r="D24" s="32"/>
      <c r="E24" s="16"/>
      <c r="F24" s="33"/>
      <c r="G24" s="17"/>
      <c r="H24" s="17"/>
      <c r="I24" s="17"/>
      <c r="J24" s="15"/>
      <c r="K24" s="24" t="s">
        <v>756</v>
      </c>
    </row>
    <row r="25" spans="1:11">
      <c r="A25" s="14" t="str">
        <f t="shared" si="0"/>
        <v/>
      </c>
      <c r="B25" s="15"/>
      <c r="C25" s="17"/>
      <c r="D25" s="32"/>
      <c r="E25" s="16"/>
      <c r="F25" s="33"/>
      <c r="G25" s="17"/>
      <c r="H25" s="17"/>
      <c r="I25" s="17"/>
      <c r="J25" s="15"/>
      <c r="K25" s="24" t="s">
        <v>757</v>
      </c>
    </row>
    <row r="26" spans="1:12">
      <c r="A26" s="14" t="str">
        <f t="shared" si="0"/>
        <v/>
      </c>
      <c r="B26" s="15"/>
      <c r="C26" s="17"/>
      <c r="D26" s="32"/>
      <c r="E26" s="16"/>
      <c r="F26" s="33"/>
      <c r="G26" s="17"/>
      <c r="H26" s="17"/>
      <c r="I26" s="17"/>
      <c r="J26" s="15"/>
      <c r="K26" s="24" t="s">
        <v>758</v>
      </c>
      <c r="L26" s="5" t="str">
        <f t="array" ref="L26:L29">""</f>
        <v/>
      </c>
    </row>
    <row r="27" customHeight="1" spans="1:12">
      <c r="A27" s="18" t="s">
        <v>215</v>
      </c>
      <c r="B27" s="19"/>
      <c r="C27" s="17"/>
      <c r="D27" s="21"/>
      <c r="E27" s="21"/>
      <c r="F27" s="33"/>
      <c r="G27" s="17">
        <f>SUM(G7:G26)</f>
        <v>0</v>
      </c>
      <c r="H27" s="17">
        <f>SUM(H7:H26)</f>
        <v>0</v>
      </c>
      <c r="I27" s="17">
        <f>SUM(I7:I26)</f>
        <v>0</v>
      </c>
      <c r="J27" s="21"/>
      <c r="L27" s="5" t="str">
        <v/>
      </c>
    </row>
    <row r="28" customHeight="1" spans="1:12">
      <c r="A28" s="3" t="str">
        <f>基本信息输入表!$K$6&amp;"填表人："&amp;基本信息输入表!$M$100</f>
        <v>被评估单位填表人：</v>
      </c>
      <c r="H28" s="3" t="str">
        <f>"评估人员："&amp;基本信息输入表!$Q$100</f>
        <v>评估人员：</v>
      </c>
      <c r="L28" s="5" t="str">
        <v/>
      </c>
    </row>
    <row r="29" customHeight="1" spans="1:12">
      <c r="A29" s="3" t="str">
        <f>"填表日期："&amp;YEAR(基本信息输入表!$O$100)&amp;"年"&amp;MONTH(基本信息输入表!$O$100)&amp;"月"&amp;DAY(基本信息输入表!$O$100)&amp;"日"</f>
        <v>填表日期：1900年1月0日</v>
      </c>
      <c r="L29" s="5" t="str">
        <v/>
      </c>
    </row>
  </sheetData>
  <mergeCells count="4">
    <mergeCell ref="A2:J2"/>
    <mergeCell ref="A3:J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5" fitToHeight="0" orientation="landscape"/>
  <headerFooter scaleWithDoc="0">
    <oddFooter>&amp;C&amp;"宋体,常规"&amp;10第&amp;"Arial Narrow,常规"&amp;P&amp;"宋体,常规"页，共&amp;"Arial Narrow,常规"&amp;N&amp;"宋体,常规"页</oddFooter>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长期应付款">
    <pageSetUpPr fitToPage="1"/>
  </sheetPr>
  <dimension ref="A1:BZ32"/>
  <sheetViews>
    <sheetView showGridLines="0" workbookViewId="0">
      <selection activeCell="I31" sqref="I31"/>
    </sheetView>
  </sheetViews>
  <sheetFormatPr defaultColWidth="9" defaultRowHeight="15.75" customHeight="1"/>
  <cols>
    <col min="1" max="1" width="5.2" style="3" customWidth="1"/>
    <col min="2" max="2" width="18.7" style="3" customWidth="1"/>
    <col min="3" max="3" width="9.2" style="3" customWidth="1"/>
    <col min="4" max="4" width="12.5" style="3" customWidth="1"/>
    <col min="5" max="5" width="12.5" style="3" customWidth="1" outlineLevel="1"/>
    <col min="6" max="7" width="15.7" style="3" customWidth="1"/>
    <col min="8" max="8" width="10.2" style="3" customWidth="1"/>
    <col min="9" max="9" width="13.2" style="5" customWidth="1"/>
    <col min="10" max="10" width="9" style="5"/>
    <col min="11" max="27" width="9" style="3"/>
    <col min="28" max="33" width="5.7" style="26" customWidth="1" outlineLevel="1"/>
    <col min="34" max="34" width="14.7" style="26" customWidth="1" outlineLevel="1"/>
    <col min="35" max="35" width="13.7" style="26" customWidth="1"/>
    <col min="36" max="39" width="5.7" style="26" customWidth="1" outlineLevel="1"/>
    <col min="40" max="41" width="7.2" style="26" customWidth="1" outlineLevel="1"/>
    <col min="42" max="42" width="5.7" style="26" customWidth="1" outlineLevel="1"/>
    <col min="43" max="46" width="8.7" style="26" customWidth="1" outlineLevel="1"/>
    <col min="47" max="47" width="14.7" style="26" customWidth="1" outlineLevel="1"/>
    <col min="48" max="48" width="13.7" style="26" customWidth="1"/>
    <col min="49" max="50" width="8.7" style="26" customWidth="1" outlineLevel="1"/>
    <col min="51" max="52" width="11.2" style="26" customWidth="1" outlineLevel="1"/>
    <col min="53" max="67" width="8.7" style="26" hidden="1" customWidth="1" outlineLevel="2"/>
    <col min="68" max="68" width="8.7" style="26" customWidth="1" outlineLevel="1" collapsed="1"/>
    <col min="69" max="70" width="8.7" style="26" customWidth="1" outlineLevel="1"/>
    <col min="71" max="71" width="8.7" style="26" customWidth="1"/>
    <col min="72" max="72" width="13.7" style="26" customWidth="1"/>
    <col min="73" max="77" width="13.7" style="26" customWidth="1" outlineLevel="1"/>
    <col min="78" max="78" width="13.7" style="26" customWidth="1"/>
    <col min="79" max="16384" width="9" style="3"/>
  </cols>
  <sheetData>
    <row r="1" customHeight="1" spans="1:78">
      <c r="A1" s="6" t="s">
        <v>333</v>
      </c>
      <c r="I1" s="5" t="str">
        <f t="array" ref="I1:J1">"请勿删除此列"</f>
        <v>请勿删除此列</v>
      </c>
      <c r="J1" s="29" t="str">
        <v>请勿删除此列</v>
      </c>
      <c r="K1" s="26"/>
      <c r="L1" s="26"/>
      <c r="M1" s="26"/>
      <c r="N1" s="26"/>
      <c r="O1" s="26"/>
      <c r="P1" s="26"/>
      <c r="Q1" s="26"/>
      <c r="R1" s="26"/>
      <c r="S1" s="26"/>
      <c r="T1" s="26"/>
      <c r="U1" s="26"/>
      <c r="V1" s="26"/>
      <c r="W1" s="26"/>
      <c r="X1" s="26"/>
      <c r="Y1" s="26"/>
      <c r="Z1" s="26"/>
      <c r="AA1" s="26"/>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1" customFormat="1" ht="30" customHeight="1" spans="1:10">
      <c r="A2" s="7" t="s">
        <v>1816</v>
      </c>
      <c r="B2" s="7"/>
      <c r="C2" s="7"/>
      <c r="D2" s="7"/>
      <c r="E2" s="7"/>
      <c r="F2" s="7"/>
      <c r="G2" s="7"/>
      <c r="H2" s="7"/>
      <c r="I2" s="23"/>
      <c r="J2" s="23"/>
    </row>
    <row r="3" customHeight="1" spans="1:78">
      <c r="A3" s="2" t="str">
        <f>"评估基准日："&amp;TEXT(基本信息输入表!M7,"yyyy年mm月dd日")</f>
        <v>评估基准日：2026年01月15日</v>
      </c>
      <c r="B3" s="2"/>
      <c r="C3" s="2"/>
      <c r="D3" s="2"/>
      <c r="E3" s="2"/>
      <c r="F3" s="2"/>
      <c r="G3" s="2"/>
      <c r="H3" s="2"/>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ht="14.25" customHeight="1" spans="1:78">
      <c r="A4" s="2"/>
      <c r="B4" s="2"/>
      <c r="C4" s="2"/>
      <c r="D4" s="2"/>
      <c r="E4" s="2"/>
      <c r="F4" s="2"/>
      <c r="G4" s="2"/>
      <c r="H4" s="8" t="s">
        <v>1817</v>
      </c>
      <c r="J4" s="5" t="str">
        <f t="array" ref="J4:J7">""</f>
        <v/>
      </c>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customHeight="1" spans="1:78">
      <c r="A5" s="9" t="str">
        <f>基本信息输入表!K6&amp;"："&amp;基本信息输入表!M6</f>
        <v>被评估单位：中国石油集团工程技术研究院有限公司</v>
      </c>
      <c r="B5" s="9"/>
      <c r="C5" s="9"/>
      <c r="D5" s="9"/>
      <c r="E5" s="10"/>
      <c r="H5" s="8" t="str">
        <f>"金额单位："&amp;基本信息输入表!M10&amp;"元"</f>
        <v>金额单位：人民币元</v>
      </c>
      <c r="J5" s="5" t="str">
        <v/>
      </c>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2" customFormat="1" customHeight="1" spans="1:10">
      <c r="A6" s="11" t="s">
        <v>137</v>
      </c>
      <c r="B6" s="11" t="s">
        <v>802</v>
      </c>
      <c r="C6" s="11" t="s">
        <v>831</v>
      </c>
      <c r="D6" s="11" t="s">
        <v>809</v>
      </c>
      <c r="E6" s="11" t="s">
        <v>656</v>
      </c>
      <c r="F6" s="11" t="s">
        <v>158</v>
      </c>
      <c r="G6" s="11" t="s">
        <v>159</v>
      </c>
      <c r="H6" s="11" t="s">
        <v>142</v>
      </c>
      <c r="I6" s="24" t="s">
        <v>738</v>
      </c>
      <c r="J6" s="4" t="str">
        <v/>
      </c>
    </row>
    <row r="7" spans="1:78">
      <c r="A7" s="14" t="str">
        <f>IF(B7="","",ROW()-6)</f>
        <v/>
      </c>
      <c r="B7" s="15"/>
      <c r="C7" s="16"/>
      <c r="D7" s="15"/>
      <c r="E7" s="17"/>
      <c r="F7" s="17"/>
      <c r="G7" s="17"/>
      <c r="H7" s="15"/>
      <c r="I7" s="24" t="s">
        <v>739</v>
      </c>
      <c r="J7" s="5" t="str">
        <v/>
      </c>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row>
    <row r="8" spans="1:78">
      <c r="A8" s="14" t="str">
        <f t="shared" ref="A8:A26" si="0">IF(B8="","",ROW()-6)</f>
        <v/>
      </c>
      <c r="B8" s="15"/>
      <c r="C8" s="16"/>
      <c r="D8" s="15"/>
      <c r="E8" s="17"/>
      <c r="F8" s="17"/>
      <c r="G8" s="17"/>
      <c r="H8" s="15"/>
      <c r="I8" s="24" t="s">
        <v>740</v>
      </c>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row>
    <row r="9" spans="1:78">
      <c r="A9" s="14" t="str">
        <f t="shared" si="0"/>
        <v/>
      </c>
      <c r="B9" s="15"/>
      <c r="C9" s="16"/>
      <c r="D9" s="15"/>
      <c r="E9" s="17"/>
      <c r="F9" s="17"/>
      <c r="G9" s="17"/>
      <c r="H9" s="15"/>
      <c r="I9" s="24" t="s">
        <v>741</v>
      </c>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row>
    <row r="10" spans="1:78">
      <c r="A10" s="14" t="str">
        <f t="shared" si="0"/>
        <v/>
      </c>
      <c r="B10" s="15"/>
      <c r="C10" s="16"/>
      <c r="D10" s="15"/>
      <c r="E10" s="17"/>
      <c r="F10" s="17"/>
      <c r="G10" s="17"/>
      <c r="H10" s="15"/>
      <c r="I10" s="24" t="s">
        <v>742</v>
      </c>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row>
    <row r="11" spans="1:78">
      <c r="A11" s="14" t="str">
        <f t="shared" si="0"/>
        <v/>
      </c>
      <c r="B11" s="15"/>
      <c r="C11" s="16"/>
      <c r="D11" s="15"/>
      <c r="E11" s="17"/>
      <c r="F11" s="17"/>
      <c r="G11" s="17"/>
      <c r="H11" s="15"/>
      <c r="I11" s="24" t="s">
        <v>743</v>
      </c>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row>
    <row r="12" spans="1:78">
      <c r="A12" s="14" t="str">
        <f t="shared" si="0"/>
        <v/>
      </c>
      <c r="B12" s="15"/>
      <c r="C12" s="16"/>
      <c r="D12" s="15"/>
      <c r="E12" s="17"/>
      <c r="F12" s="17"/>
      <c r="G12" s="17"/>
      <c r="H12" s="15"/>
      <c r="I12" s="24" t="s">
        <v>744</v>
      </c>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row>
    <row r="13" spans="1:78">
      <c r="A13" s="14" t="str">
        <f t="shared" si="0"/>
        <v/>
      </c>
      <c r="B13" s="15"/>
      <c r="C13" s="16"/>
      <c r="D13" s="15"/>
      <c r="E13" s="17"/>
      <c r="F13" s="17"/>
      <c r="G13" s="17"/>
      <c r="H13" s="15"/>
      <c r="I13" s="24" t="s">
        <v>745</v>
      </c>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row>
    <row r="14" spans="1:78">
      <c r="A14" s="14" t="str">
        <f t="shared" si="0"/>
        <v/>
      </c>
      <c r="B14" s="15"/>
      <c r="C14" s="16"/>
      <c r="D14" s="15"/>
      <c r="E14" s="17"/>
      <c r="F14" s="17"/>
      <c r="G14" s="17"/>
      <c r="H14" s="15"/>
      <c r="I14" s="24" t="s">
        <v>746</v>
      </c>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row>
    <row r="15" spans="1:78">
      <c r="A15" s="14" t="str">
        <f t="shared" si="0"/>
        <v/>
      </c>
      <c r="B15" s="15"/>
      <c r="C15" s="16"/>
      <c r="D15" s="15"/>
      <c r="E15" s="17"/>
      <c r="F15" s="17"/>
      <c r="G15" s="17"/>
      <c r="H15" s="15"/>
      <c r="I15" s="24" t="s">
        <v>747</v>
      </c>
      <c r="J15" s="30"/>
      <c r="K15" s="26"/>
      <c r="L15" s="26"/>
      <c r="M15" s="26"/>
      <c r="N15" s="26"/>
      <c r="O15" s="26"/>
      <c r="P15" s="26"/>
      <c r="Q15" s="26"/>
      <c r="R15" s="26"/>
      <c r="S15" s="26"/>
      <c r="T15" s="26"/>
      <c r="U15" s="26"/>
      <c r="V15" s="26"/>
      <c r="W15" s="26"/>
      <c r="X15" s="26"/>
      <c r="Y15" s="26"/>
      <c r="Z15" s="26"/>
      <c r="AA15" s="26"/>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row>
    <row r="16" spans="1:78">
      <c r="A16" s="14" t="str">
        <f t="shared" si="0"/>
        <v/>
      </c>
      <c r="B16" s="15"/>
      <c r="C16" s="16"/>
      <c r="D16" s="15"/>
      <c r="E16" s="17"/>
      <c r="F16" s="17"/>
      <c r="G16" s="17"/>
      <c r="H16" s="15"/>
      <c r="I16" s="24" t="s">
        <v>748</v>
      </c>
      <c r="J16" s="30"/>
      <c r="K16" s="26"/>
      <c r="L16" s="26"/>
      <c r="M16" s="26"/>
      <c r="N16" s="26"/>
      <c r="O16" s="26"/>
      <c r="P16" s="26"/>
      <c r="Q16" s="26"/>
      <c r="R16" s="26"/>
      <c r="S16" s="26"/>
      <c r="T16" s="26"/>
      <c r="U16" s="26"/>
      <c r="V16" s="26"/>
      <c r="W16" s="26"/>
      <c r="X16" s="26"/>
      <c r="Y16" s="26"/>
      <c r="Z16" s="26"/>
      <c r="AA16" s="26"/>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row>
    <row r="17" spans="1:78">
      <c r="A17" s="14" t="str">
        <f t="shared" si="0"/>
        <v/>
      </c>
      <c r="B17" s="15"/>
      <c r="C17" s="16"/>
      <c r="D17" s="15"/>
      <c r="E17" s="17"/>
      <c r="F17" s="17"/>
      <c r="G17" s="17"/>
      <c r="H17" s="15"/>
      <c r="I17" s="24" t="s">
        <v>749</v>
      </c>
      <c r="J17" s="30"/>
      <c r="K17" s="26"/>
      <c r="L17" s="26"/>
      <c r="M17" s="26"/>
      <c r="N17" s="26"/>
      <c r="O17" s="26"/>
      <c r="P17" s="26"/>
      <c r="Q17" s="26"/>
      <c r="R17" s="26"/>
      <c r="S17" s="26"/>
      <c r="T17" s="26"/>
      <c r="U17" s="26"/>
      <c r="V17" s="26"/>
      <c r="W17" s="26"/>
      <c r="X17" s="26"/>
      <c r="Y17" s="26"/>
      <c r="Z17" s="26"/>
      <c r="AA17" s="26"/>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row>
    <row r="18" spans="1:78">
      <c r="A18" s="14" t="str">
        <f t="shared" si="0"/>
        <v/>
      </c>
      <c r="B18" s="15"/>
      <c r="C18" s="16"/>
      <c r="D18" s="15"/>
      <c r="E18" s="17"/>
      <c r="F18" s="17"/>
      <c r="G18" s="17"/>
      <c r="H18" s="15"/>
      <c r="I18" s="24" t="s">
        <v>750</v>
      </c>
      <c r="J18" s="30"/>
      <c r="K18" s="26"/>
      <c r="L18" s="26"/>
      <c r="M18" s="26"/>
      <c r="N18" s="26"/>
      <c r="O18" s="26"/>
      <c r="P18" s="26"/>
      <c r="Q18" s="26"/>
      <c r="R18" s="26"/>
      <c r="S18" s="26"/>
      <c r="T18" s="26"/>
      <c r="U18" s="26"/>
      <c r="V18" s="26"/>
      <c r="W18" s="26"/>
      <c r="X18" s="26"/>
      <c r="Y18" s="26"/>
      <c r="Z18" s="26"/>
      <c r="AA18" s="26"/>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row>
    <row r="19" spans="1:78">
      <c r="A19" s="14" t="str">
        <f t="shared" si="0"/>
        <v/>
      </c>
      <c r="B19" s="15"/>
      <c r="C19" s="16"/>
      <c r="D19" s="15"/>
      <c r="E19" s="17"/>
      <c r="F19" s="17"/>
      <c r="G19" s="17"/>
      <c r="H19" s="15"/>
      <c r="I19" s="24" t="s">
        <v>751</v>
      </c>
      <c r="J19" s="30"/>
      <c r="K19" s="26"/>
      <c r="L19" s="26"/>
      <c r="M19" s="26"/>
      <c r="N19" s="26"/>
      <c r="O19" s="26"/>
      <c r="P19" s="26"/>
      <c r="Q19" s="26"/>
      <c r="R19" s="26"/>
      <c r="S19" s="26"/>
      <c r="T19" s="26"/>
      <c r="U19" s="26"/>
      <c r="V19" s="26"/>
      <c r="W19" s="26"/>
      <c r="X19" s="26"/>
      <c r="Y19" s="26"/>
      <c r="Z19" s="26"/>
      <c r="AA19" s="26"/>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row>
    <row r="20" spans="1:78">
      <c r="A20" s="14" t="str">
        <f t="shared" si="0"/>
        <v/>
      </c>
      <c r="B20" s="15"/>
      <c r="C20" s="16"/>
      <c r="D20" s="15"/>
      <c r="E20" s="17"/>
      <c r="F20" s="17"/>
      <c r="G20" s="17"/>
      <c r="H20" s="15"/>
      <c r="I20" s="24" t="s">
        <v>752</v>
      </c>
      <c r="J20" s="30"/>
      <c r="K20" s="26"/>
      <c r="L20" s="26"/>
      <c r="M20" s="26"/>
      <c r="N20" s="26"/>
      <c r="O20" s="26"/>
      <c r="P20" s="26"/>
      <c r="Q20" s="26"/>
      <c r="R20" s="26"/>
      <c r="S20" s="26"/>
      <c r="T20" s="26"/>
      <c r="U20" s="26"/>
      <c r="V20" s="26"/>
      <c r="W20" s="26"/>
      <c r="X20" s="26"/>
      <c r="Y20" s="26"/>
      <c r="Z20" s="26"/>
      <c r="AA20" s="26"/>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row>
    <row r="21" spans="1:78">
      <c r="A21" s="14" t="str">
        <f t="shared" si="0"/>
        <v/>
      </c>
      <c r="B21" s="15"/>
      <c r="C21" s="16"/>
      <c r="D21" s="15"/>
      <c r="E21" s="17"/>
      <c r="F21" s="17"/>
      <c r="G21" s="17"/>
      <c r="H21" s="15"/>
      <c r="I21" s="24" t="s">
        <v>753</v>
      </c>
      <c r="J21" s="30"/>
      <c r="K21" s="26"/>
      <c r="L21" s="26"/>
      <c r="M21" s="26"/>
      <c r="N21" s="26"/>
      <c r="O21" s="26"/>
      <c r="P21" s="26"/>
      <c r="Q21" s="26"/>
      <c r="R21" s="26"/>
      <c r="S21" s="26"/>
      <c r="T21" s="26"/>
      <c r="U21" s="26"/>
      <c r="V21" s="26"/>
      <c r="W21" s="26"/>
      <c r="X21" s="26"/>
      <c r="Y21" s="26"/>
      <c r="Z21" s="26"/>
      <c r="AA21" s="26"/>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row>
    <row r="22" spans="1:78">
      <c r="A22" s="14" t="str">
        <f t="shared" si="0"/>
        <v/>
      </c>
      <c r="B22" s="15"/>
      <c r="C22" s="16"/>
      <c r="D22" s="15"/>
      <c r="E22" s="17"/>
      <c r="F22" s="17"/>
      <c r="G22" s="17"/>
      <c r="H22" s="15"/>
      <c r="I22" s="24" t="s">
        <v>754</v>
      </c>
      <c r="J22" s="30"/>
      <c r="K22" s="26"/>
      <c r="L22" s="26"/>
      <c r="M22" s="26"/>
      <c r="N22" s="26"/>
      <c r="O22" s="26"/>
      <c r="P22" s="26"/>
      <c r="Q22" s="26"/>
      <c r="R22" s="26"/>
      <c r="S22" s="26"/>
      <c r="T22" s="26"/>
      <c r="U22" s="26"/>
      <c r="V22" s="26"/>
      <c r="W22" s="26"/>
      <c r="X22" s="26"/>
      <c r="Y22" s="26"/>
      <c r="Z22" s="26"/>
      <c r="AA22" s="26"/>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row>
    <row r="23" spans="1:78">
      <c r="A23" s="14" t="str">
        <f t="shared" si="0"/>
        <v/>
      </c>
      <c r="B23" s="15"/>
      <c r="C23" s="16"/>
      <c r="D23" s="15"/>
      <c r="E23" s="17"/>
      <c r="F23" s="17"/>
      <c r="G23" s="17"/>
      <c r="H23" s="15"/>
      <c r="I23" s="24" t="s">
        <v>755</v>
      </c>
      <c r="J23" s="30"/>
      <c r="K23" s="26"/>
      <c r="L23" s="26"/>
      <c r="M23" s="26"/>
      <c r="N23" s="26"/>
      <c r="O23" s="26"/>
      <c r="P23" s="26"/>
      <c r="Q23" s="26"/>
      <c r="R23" s="26"/>
      <c r="S23" s="26"/>
      <c r="T23" s="26"/>
      <c r="U23" s="26"/>
      <c r="V23" s="26"/>
      <c r="W23" s="26"/>
      <c r="X23" s="26"/>
      <c r="Y23" s="26"/>
      <c r="Z23" s="26"/>
      <c r="AA23" s="26"/>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row>
    <row r="24" spans="1:78">
      <c r="A24" s="14" t="str">
        <f t="shared" si="0"/>
        <v/>
      </c>
      <c r="B24" s="15"/>
      <c r="C24" s="16"/>
      <c r="D24" s="15"/>
      <c r="E24" s="17"/>
      <c r="F24" s="17"/>
      <c r="G24" s="17"/>
      <c r="H24" s="15"/>
      <c r="I24" s="24" t="s">
        <v>756</v>
      </c>
      <c r="J24" s="30"/>
      <c r="K24" s="26"/>
      <c r="L24" s="26"/>
      <c r="M24" s="26"/>
      <c r="N24" s="26"/>
      <c r="O24" s="26"/>
      <c r="P24" s="26"/>
      <c r="Q24" s="26"/>
      <c r="R24" s="26"/>
      <c r="S24" s="26"/>
      <c r="T24" s="26"/>
      <c r="U24" s="26"/>
      <c r="V24" s="26"/>
      <c r="W24" s="26"/>
      <c r="X24" s="26"/>
      <c r="Y24" s="26"/>
      <c r="Z24" s="26"/>
      <c r="AA24" s="26"/>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row>
    <row r="25" spans="1:78">
      <c r="A25" s="14" t="str">
        <f t="shared" si="0"/>
        <v/>
      </c>
      <c r="B25" s="15"/>
      <c r="C25" s="16"/>
      <c r="D25" s="15"/>
      <c r="E25" s="17"/>
      <c r="F25" s="17"/>
      <c r="G25" s="17"/>
      <c r="H25" s="15"/>
      <c r="I25" s="24" t="s">
        <v>757</v>
      </c>
      <c r="J25" s="30"/>
      <c r="K25" s="26"/>
      <c r="L25" s="26"/>
      <c r="M25" s="26"/>
      <c r="N25" s="26"/>
      <c r="O25" s="26"/>
      <c r="P25" s="26"/>
      <c r="Q25" s="26"/>
      <c r="R25" s="26"/>
      <c r="S25" s="26"/>
      <c r="T25" s="26"/>
      <c r="U25" s="26"/>
      <c r="V25" s="26"/>
      <c r="W25" s="26"/>
      <c r="X25" s="26"/>
      <c r="Y25" s="26"/>
      <c r="Z25" s="26"/>
      <c r="AA25" s="26"/>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row>
    <row r="26" spans="1:78">
      <c r="A26" s="14" t="str">
        <f t="shared" si="0"/>
        <v/>
      </c>
      <c r="B26" s="15"/>
      <c r="C26" s="16"/>
      <c r="D26" s="15"/>
      <c r="E26" s="17"/>
      <c r="F26" s="17"/>
      <c r="G26" s="17"/>
      <c r="H26" s="15"/>
      <c r="I26" s="24" t="s">
        <v>758</v>
      </c>
      <c r="J26" s="30" t="str">
        <f t="array" ref="J26:J29">""</f>
        <v/>
      </c>
      <c r="K26" s="26"/>
      <c r="L26" s="26"/>
      <c r="M26" s="26"/>
      <c r="N26" s="26"/>
      <c r="O26" s="26"/>
      <c r="P26" s="26"/>
      <c r="Q26" s="26"/>
      <c r="R26" s="26"/>
      <c r="S26" s="26"/>
      <c r="T26" s="26"/>
      <c r="U26" s="26"/>
      <c r="V26" s="26"/>
      <c r="W26" s="26"/>
      <c r="X26" s="26"/>
      <c r="Y26" s="26"/>
      <c r="Z26" s="26"/>
      <c r="AA26" s="26"/>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row>
    <row r="27" customHeight="1" spans="1:78">
      <c r="A27" s="18" t="s">
        <v>215</v>
      </c>
      <c r="B27" s="19"/>
      <c r="C27" s="27"/>
      <c r="D27" s="28"/>
      <c r="E27" s="17">
        <f>SUM(E7:E26)</f>
        <v>0</v>
      </c>
      <c r="F27" s="17">
        <f>SUM(F7:F26)</f>
        <v>0</v>
      </c>
      <c r="G27" s="17">
        <f>SUM(G7:G26)</f>
        <v>0</v>
      </c>
      <c r="H27" s="21"/>
      <c r="J27" s="30" t="str">
        <v/>
      </c>
      <c r="K27" s="26"/>
      <c r="L27" s="26"/>
      <c r="M27" s="26"/>
      <c r="N27" s="26"/>
      <c r="O27" s="26"/>
      <c r="P27" s="26"/>
      <c r="Q27" s="26"/>
      <c r="R27" s="26"/>
      <c r="S27" s="26"/>
      <c r="T27" s="26"/>
      <c r="U27" s="26"/>
      <c r="V27" s="26"/>
      <c r="W27" s="26"/>
      <c r="X27" s="26"/>
      <c r="Y27" s="26"/>
      <c r="Z27" s="26"/>
      <c r="AA27" s="26"/>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row>
    <row r="28" customHeight="1" spans="1:78">
      <c r="A28" s="3" t="str">
        <f>基本信息输入表!$K$6&amp;"填表人："&amp;基本信息输入表!$M$101</f>
        <v>被评估单位填表人：</v>
      </c>
      <c r="G28" s="3" t="str">
        <f>"评估人员："&amp;基本信息输入表!$Q$101</f>
        <v>评估人员：</v>
      </c>
      <c r="J28" s="5" t="str">
        <v/>
      </c>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row>
    <row r="29" customHeight="1" spans="1:78">
      <c r="A29" s="3" t="str">
        <f>"填表日期："&amp;YEAR(基本信息输入表!$O$101)&amp;"年"&amp;MONTH(基本信息输入表!$O$101)&amp;"月"&amp;DAY(基本信息输入表!$O$101)&amp;"日"</f>
        <v>填表日期：1900年1月0日</v>
      </c>
      <c r="J29" s="5" t="str">
        <v/>
      </c>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row>
    <row r="30" customHeight="1" spans="10:78">
      <c r="J30" s="29"/>
      <c r="K30" s="26"/>
      <c r="L30" s="26"/>
      <c r="M30" s="26"/>
      <c r="N30" s="26"/>
      <c r="O30" s="26"/>
      <c r="P30" s="26"/>
      <c r="Q30" s="26"/>
      <c r="R30" s="26"/>
      <c r="S30" s="26"/>
      <c r="T30" s="26"/>
      <c r="U30" s="26"/>
      <c r="V30" s="26"/>
      <c r="W30" s="26"/>
      <c r="X30" s="26"/>
      <c r="Y30" s="26"/>
      <c r="Z30" s="26"/>
      <c r="AA30" s="26"/>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row>
    <row r="31" customHeight="1" spans="10:78">
      <c r="J31" s="29"/>
      <c r="K31" s="26"/>
      <c r="L31" s="26"/>
      <c r="M31" s="26"/>
      <c r="N31" s="26"/>
      <c r="O31" s="26"/>
      <c r="P31" s="26"/>
      <c r="Q31" s="26"/>
      <c r="R31" s="26"/>
      <c r="S31" s="26"/>
      <c r="T31" s="26"/>
      <c r="U31" s="26"/>
      <c r="V31" s="26"/>
      <c r="W31" s="26"/>
      <c r="X31" s="26"/>
      <c r="Y31" s="26"/>
      <c r="Z31" s="26"/>
      <c r="AA31" s="26"/>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row>
    <row r="32" customHeight="1" spans="10:78">
      <c r="J32" s="29"/>
      <c r="K32" s="26"/>
      <c r="L32" s="26"/>
      <c r="M32" s="26"/>
      <c r="N32" s="26"/>
      <c r="O32" s="26"/>
      <c r="P32" s="26"/>
      <c r="Q32" s="26"/>
      <c r="R32" s="26"/>
      <c r="S32" s="26"/>
      <c r="T32" s="26"/>
      <c r="U32" s="26"/>
      <c r="V32" s="26"/>
      <c r="W32" s="26"/>
      <c r="X32" s="26"/>
      <c r="Y32" s="26"/>
      <c r="Z32" s="26"/>
      <c r="AA32" s="26"/>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row>
  </sheetData>
  <mergeCells count="4">
    <mergeCell ref="A2:H2"/>
    <mergeCell ref="A3:H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fitToHeight="0" orientation="landscape"/>
  <headerFooter scaleWithDoc="0">
    <oddFooter>&amp;C&amp;"宋体,常规"&amp;10第&amp;"Arial Narrow,常规"&amp;P&amp;"宋体,常规"页，共&amp;"Arial Narrow,常规"&amp;N&amp;"宋体,常规"页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103</vt:i4>
      </vt:variant>
    </vt:vector>
  </HeadingPairs>
  <TitlesOfParts>
    <vt:vector size="103" baseType="lpstr">
      <vt:lpstr>报告说明用表</vt:lpstr>
      <vt:lpstr>明细表模板信息表</vt:lpstr>
      <vt:lpstr>申报表封面</vt:lpstr>
      <vt:lpstr>资产基础法评估明表工作流程图</vt:lpstr>
      <vt:lpstr>索引目录</vt:lpstr>
      <vt:lpstr>基本信息输入表</vt:lpstr>
      <vt:lpstr>填表说明</vt:lpstr>
      <vt:lpstr>资产负债表</vt:lpstr>
      <vt:lpstr>1-汇总表</vt:lpstr>
      <vt:lpstr>2-分类汇总</vt:lpstr>
      <vt:lpstr>3-流动汇总</vt:lpstr>
      <vt:lpstr>表3-1货币汇总表</vt:lpstr>
      <vt:lpstr>3-1-1现金</vt:lpstr>
      <vt:lpstr>3-1-2银行存款</vt:lpstr>
      <vt:lpstr>3-1-3其他货币资金</vt:lpstr>
      <vt:lpstr>3-2交易性金融资产汇总</vt:lpstr>
      <vt:lpstr>3-2-1交易性-股票</vt:lpstr>
      <vt:lpstr>3-2-2交易性-债券</vt:lpstr>
      <vt:lpstr>3-2-3交易性-基金</vt:lpstr>
      <vt:lpstr>3-3衍生金融资产</vt:lpstr>
      <vt:lpstr>3-4应收票据</vt:lpstr>
      <vt:lpstr>3-5应收账款</vt:lpstr>
      <vt:lpstr>3-6应收款项融资</vt:lpstr>
      <vt:lpstr>3-7预付款项</vt:lpstr>
      <vt:lpstr>3-8其他应收款</vt:lpstr>
      <vt:lpstr>3-9存货汇总</vt:lpstr>
      <vt:lpstr>3-9-1材料采购（在途物资）</vt:lpstr>
      <vt:lpstr>3-9-2原材料</vt:lpstr>
      <vt:lpstr>3-9-3在库周转材料</vt:lpstr>
      <vt:lpstr>3-9-4委托加工物资</vt:lpstr>
      <vt:lpstr>3-9-5产成品（库存商品）</vt:lpstr>
      <vt:lpstr>3-9-6在产品（自制半成品）</vt:lpstr>
      <vt:lpstr>3-9-7发出商品</vt:lpstr>
      <vt:lpstr>3-9-8在用周转材料</vt:lpstr>
      <vt:lpstr>3-9-9开发产品</vt:lpstr>
      <vt:lpstr>3-9-10开发成本</vt:lpstr>
      <vt:lpstr>3-9-11消耗性生物资产</vt:lpstr>
      <vt:lpstr>3-9-12合同履约成本</vt:lpstr>
      <vt:lpstr>3-10合同资产</vt:lpstr>
      <vt:lpstr>3-11持有待售资产</vt:lpstr>
      <vt:lpstr>3-12一年到期非流动资产</vt:lpstr>
      <vt:lpstr>3-13其他流动资产</vt:lpstr>
      <vt:lpstr>4-非流动资产汇总</vt:lpstr>
      <vt:lpstr>4-1债权投资</vt:lpstr>
      <vt:lpstr>4-2其他债权投资</vt:lpstr>
      <vt:lpstr>4-3长期应收</vt:lpstr>
      <vt:lpstr>4-4股权投资</vt:lpstr>
      <vt:lpstr>4-5其他权益工具投资</vt:lpstr>
      <vt:lpstr>4-6其他非流动金融资产</vt:lpstr>
      <vt:lpstr>4-7投资性房地产汇总</vt:lpstr>
      <vt:lpstr>4-7-1投资性房地产（成本计量）</vt:lpstr>
      <vt:lpstr>4-7-2投资性房地产（公允计量）</vt:lpstr>
      <vt:lpstr>4-7-3投资性地产（成本计量）</vt:lpstr>
      <vt:lpstr>4-7-4投资性地产（公允计量）</vt:lpstr>
      <vt:lpstr>4-8-1房屋建筑物</vt:lpstr>
      <vt:lpstr>4-8-2构筑物</vt:lpstr>
      <vt:lpstr>4-8-3管道沟槽</vt:lpstr>
      <vt:lpstr>4-8-4井巷工程</vt:lpstr>
      <vt:lpstr>4-8-5机器设备</vt:lpstr>
      <vt:lpstr>4-8-6车辆</vt:lpstr>
      <vt:lpstr>4-8-7电子设备</vt:lpstr>
      <vt:lpstr>4-8-8土地</vt:lpstr>
      <vt:lpstr>4-8-9船舶</vt:lpstr>
      <vt:lpstr>4-9在建工程汇总</vt:lpstr>
      <vt:lpstr>4-9-1在建（土建）</vt:lpstr>
      <vt:lpstr>4-9-2在建（设备）</vt:lpstr>
      <vt:lpstr>4-9-3工程物资</vt:lpstr>
      <vt:lpstr>4-10生产性生物资产</vt:lpstr>
      <vt:lpstr>4-11油气资产</vt:lpstr>
      <vt:lpstr>4-12使用权资产</vt:lpstr>
      <vt:lpstr>4-13无形资产汇总</vt:lpstr>
      <vt:lpstr>4-13-1无形-土地</vt:lpstr>
      <vt:lpstr>4-13-2无形-矿业权</vt:lpstr>
      <vt:lpstr>资产明细</vt:lpstr>
      <vt:lpstr>4-13-3无形-其他</vt:lpstr>
      <vt:lpstr>4-14开发支出</vt:lpstr>
      <vt:lpstr>4-15商誉</vt:lpstr>
      <vt:lpstr>4-16长期待摊费用</vt:lpstr>
      <vt:lpstr>4-17递延所得税资产</vt:lpstr>
      <vt:lpstr>4-18其他非流动资产</vt:lpstr>
      <vt:lpstr>5-流动负债汇总</vt:lpstr>
      <vt:lpstr>5-1短期借款</vt:lpstr>
      <vt:lpstr>5-2交易性金融负债</vt:lpstr>
      <vt:lpstr>5-3衍生金融负债</vt:lpstr>
      <vt:lpstr>5-4应付票据</vt:lpstr>
      <vt:lpstr>5-5应付账款</vt:lpstr>
      <vt:lpstr>5-6预收款项</vt:lpstr>
      <vt:lpstr>5-7合同负债</vt:lpstr>
      <vt:lpstr>5-8职工薪酬</vt:lpstr>
      <vt:lpstr>5-9应交税费</vt:lpstr>
      <vt:lpstr>5-10其他应付款</vt:lpstr>
      <vt:lpstr>5-11持有待售负债</vt:lpstr>
      <vt:lpstr>5-12一年到期非流动负债</vt:lpstr>
      <vt:lpstr>5-13其他流动负债</vt:lpstr>
      <vt:lpstr>6-非流动负债汇总</vt:lpstr>
      <vt:lpstr>6-1长期借款</vt:lpstr>
      <vt:lpstr>6-2应付债券</vt:lpstr>
      <vt:lpstr>6-3租赁负债</vt:lpstr>
      <vt:lpstr>6-4长期应付款</vt:lpstr>
      <vt:lpstr>6-5预计负债</vt:lpstr>
      <vt:lpstr>6-6递延收益</vt:lpstr>
      <vt:lpstr>6-7递延所得税负债</vt:lpstr>
      <vt:lpstr>6-8其他非流动负债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BFYSYFB</dc:creator>
  <cp:lastModifiedBy>李劲松</cp:lastModifiedBy>
  <dcterms:created xsi:type="dcterms:W3CDTF">2014-06-26T09:51:00Z</dcterms:created>
  <cp:lastPrinted>2020-06-21T08:03:00Z</cp:lastPrinted>
  <dcterms:modified xsi:type="dcterms:W3CDTF">2026-03-19T07:44:02Z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VID2F1E1603">
    <vt:lpwstr/>
  </property>
  <property fmtid="{D5CDD505-2E9C-101B-9397-08002B2CF9AE}" pid="4" name="IVIDC">
    <vt:lpwstr/>
  </property>
  <property fmtid="{D5CDD505-2E9C-101B-9397-08002B2CF9AE}" pid="5" name="IVID362F13E8">
    <vt:lpwstr/>
  </property>
  <property fmtid="{D5CDD505-2E9C-101B-9397-08002B2CF9AE}" pid="6" name="IVID3A3618F1">
    <vt:lpwstr/>
  </property>
  <property fmtid="{D5CDD505-2E9C-101B-9397-08002B2CF9AE}" pid="7" name="IVID15E41318">
    <vt:lpwstr/>
  </property>
  <property fmtid="{D5CDD505-2E9C-101B-9397-08002B2CF9AE}" pid="8" name="IVID181914D9">
    <vt:lpwstr/>
  </property>
  <property fmtid="{D5CDD505-2E9C-101B-9397-08002B2CF9AE}" pid="9" name="IVID155815FB">
    <vt:lpwstr/>
  </property>
  <property fmtid="{D5CDD505-2E9C-101B-9397-08002B2CF9AE}" pid="10" name="IVIDD091BF0">
    <vt:lpwstr/>
  </property>
  <property fmtid="{D5CDD505-2E9C-101B-9397-08002B2CF9AE}" pid="11" name="IVID344CCFFC">
    <vt:lpwstr/>
  </property>
  <property fmtid="{D5CDD505-2E9C-101B-9397-08002B2CF9AE}" pid="12" name="IVID1A7D12ED">
    <vt:lpwstr/>
  </property>
  <property fmtid="{D5CDD505-2E9C-101B-9397-08002B2CF9AE}" pid="13" name="IVID1B2115FE">
    <vt:lpwstr/>
  </property>
  <property fmtid="{D5CDD505-2E9C-101B-9397-08002B2CF9AE}" pid="14" name="IVID35431BD0">
    <vt:lpwstr/>
  </property>
  <property fmtid="{D5CDD505-2E9C-101B-9397-08002B2CF9AE}" pid="15" name="IVID4637A884">
    <vt:lpwstr/>
  </property>
  <property fmtid="{D5CDD505-2E9C-101B-9397-08002B2CF9AE}" pid="16" name="IVID127C14F5">
    <vt:lpwstr/>
  </property>
  <property fmtid="{D5CDD505-2E9C-101B-9397-08002B2CF9AE}" pid="17" name="IVID1834F0DD">
    <vt:lpwstr/>
  </property>
  <property fmtid="{D5CDD505-2E9C-101B-9397-08002B2CF9AE}" pid="18" name="IVID312119E0">
    <vt:lpwstr/>
  </property>
  <property fmtid="{D5CDD505-2E9C-101B-9397-08002B2CF9AE}" pid="19" name="IVID1C5812DA">
    <vt:lpwstr/>
  </property>
  <property fmtid="{D5CDD505-2E9C-101B-9397-08002B2CF9AE}" pid="20" name="IVID173907ED">
    <vt:lpwstr/>
  </property>
  <property fmtid="{D5CDD505-2E9C-101B-9397-08002B2CF9AE}" pid="21" name="IVID1D3F17E2">
    <vt:lpwstr/>
  </property>
  <property fmtid="{D5CDD505-2E9C-101B-9397-08002B2CF9AE}" pid="22" name="IVID13451200">
    <vt:lpwstr/>
  </property>
  <property fmtid="{D5CDD505-2E9C-101B-9397-08002B2CF9AE}" pid="23" name="IVID475611CF">
    <vt:lpwstr/>
  </property>
  <property fmtid="{D5CDD505-2E9C-101B-9397-08002B2CF9AE}" pid="24" name="IVID302D13DA">
    <vt:lpwstr/>
  </property>
  <property fmtid="{D5CDD505-2E9C-101B-9397-08002B2CF9AE}" pid="25" name="IVIDD5915D9">
    <vt:lpwstr/>
  </property>
  <property fmtid="{D5CDD505-2E9C-101B-9397-08002B2CF9AE}" pid="26" name="IVID17F6384A">
    <vt:lpwstr/>
  </property>
  <property fmtid="{D5CDD505-2E9C-101B-9397-08002B2CF9AE}" pid="27" name="IVID3B5A10EA">
    <vt:lpwstr/>
  </property>
  <property fmtid="{D5CDD505-2E9C-101B-9397-08002B2CF9AE}" pid="28" name="IVID3D0F16E3">
    <vt:lpwstr/>
  </property>
  <property fmtid="{D5CDD505-2E9C-101B-9397-08002B2CF9AE}" pid="29" name="IVID30260FFC">
    <vt:lpwstr/>
  </property>
  <property fmtid="{D5CDD505-2E9C-101B-9397-08002B2CF9AE}" pid="30" name="IVID2F301BED">
    <vt:lpwstr/>
  </property>
  <property fmtid="{D5CDD505-2E9C-101B-9397-08002B2CF9AE}" pid="31" name="IVID2F1117F5">
    <vt:lpwstr/>
  </property>
  <property fmtid="{D5CDD505-2E9C-101B-9397-08002B2CF9AE}" pid="32" name="IVID121617DE">
    <vt:lpwstr/>
  </property>
  <property fmtid="{D5CDD505-2E9C-101B-9397-08002B2CF9AE}" pid="33" name="IVID13691AF2">
    <vt:lpwstr/>
  </property>
  <property fmtid="{D5CDD505-2E9C-101B-9397-08002B2CF9AE}" pid="34" name="IVID1A3B0AF0">
    <vt:lpwstr/>
  </property>
  <property fmtid="{D5CDD505-2E9C-101B-9397-08002B2CF9AE}" pid="35" name="IVID373F12DB">
    <vt:lpwstr/>
  </property>
  <property fmtid="{D5CDD505-2E9C-101B-9397-08002B2CF9AE}" pid="36" name="IVID274B1CF5">
    <vt:lpwstr/>
  </property>
  <property fmtid="{D5CDD505-2E9C-101B-9397-08002B2CF9AE}" pid="37" name="IVID2B4E17FA">
    <vt:lpwstr/>
  </property>
  <property fmtid="{D5CDD505-2E9C-101B-9397-08002B2CF9AE}" pid="38" name="IVID253D11EF">
    <vt:lpwstr/>
  </property>
  <property fmtid="{D5CDD505-2E9C-101B-9397-08002B2CF9AE}" pid="39" name="IVID102124BA">
    <vt:lpwstr/>
  </property>
  <property fmtid="{D5CDD505-2E9C-101B-9397-08002B2CF9AE}" pid="40" name="IVID3D1509D0">
    <vt:lpwstr/>
  </property>
  <property fmtid="{D5CDD505-2E9C-101B-9397-08002B2CF9AE}" pid="41" name="IVID35641901">
    <vt:lpwstr/>
  </property>
  <property fmtid="{D5CDD505-2E9C-101B-9397-08002B2CF9AE}" pid="42" name="IVID45E1ED9">
    <vt:lpwstr/>
  </property>
  <property fmtid="{D5CDD505-2E9C-101B-9397-08002B2CF9AE}" pid="43" name="IVID324113D1">
    <vt:lpwstr/>
  </property>
  <property fmtid="{D5CDD505-2E9C-101B-9397-08002B2CF9AE}" pid="44" name="IVID1A2D1903">
    <vt:lpwstr/>
  </property>
  <property fmtid="{D5CDD505-2E9C-101B-9397-08002B2CF9AE}" pid="45" name="IVID222F6E42">
    <vt:lpwstr/>
  </property>
  <property fmtid="{D5CDD505-2E9C-101B-9397-08002B2CF9AE}" pid="46" name="IVID137012E9">
    <vt:lpwstr/>
  </property>
  <property fmtid="{D5CDD505-2E9C-101B-9397-08002B2CF9AE}" pid="47" name="IVID3D4D17F3">
    <vt:lpwstr/>
  </property>
  <property fmtid="{D5CDD505-2E9C-101B-9397-08002B2CF9AE}" pid="48" name="IVID2F2214CF">
    <vt:lpwstr/>
  </property>
  <property fmtid="{D5CDD505-2E9C-101B-9397-08002B2CF9AE}" pid="49" name="IVID212812E2">
    <vt:lpwstr/>
  </property>
  <property fmtid="{D5CDD505-2E9C-101B-9397-08002B2CF9AE}" pid="50" name="IVID174513DF">
    <vt:lpwstr/>
  </property>
  <property fmtid="{D5CDD505-2E9C-101B-9397-08002B2CF9AE}" pid="51" name="IVID14481408">
    <vt:lpwstr/>
  </property>
  <property fmtid="{D5CDD505-2E9C-101B-9397-08002B2CF9AE}" pid="52" name="IVID2E670A05">
    <vt:lpwstr/>
  </property>
  <property fmtid="{D5CDD505-2E9C-101B-9397-08002B2CF9AE}" pid="53" name="IVID2A161305">
    <vt:lpwstr/>
  </property>
  <property fmtid="{D5CDD505-2E9C-101B-9397-08002B2CF9AE}" pid="54" name="IVID173E1206">
    <vt:lpwstr/>
  </property>
  <property fmtid="{D5CDD505-2E9C-101B-9397-08002B2CF9AE}" pid="55" name="IVID232310EC">
    <vt:lpwstr/>
  </property>
  <property fmtid="{D5CDD505-2E9C-101B-9397-08002B2CF9AE}" pid="56" name="IVID133D1AE5">
    <vt:lpwstr/>
  </property>
  <property fmtid="{D5CDD505-2E9C-101B-9397-08002B2CF9AE}" pid="57" name="IVIDF6113D9">
    <vt:lpwstr/>
  </property>
  <property fmtid="{D5CDD505-2E9C-101B-9397-08002B2CF9AE}" pid="58" name="IVID362E14DB">
    <vt:lpwstr/>
  </property>
  <property fmtid="{D5CDD505-2E9C-101B-9397-08002B2CF9AE}" pid="59" name="IVID1F6511DB">
    <vt:lpwstr/>
  </property>
  <property fmtid="{D5CDD505-2E9C-101B-9397-08002B2CF9AE}" pid="60" name="IVID3F1D10E8">
    <vt:lpwstr/>
  </property>
  <property fmtid="{D5CDD505-2E9C-101B-9397-08002B2CF9AE}" pid="61" name="IVID144313EE">
    <vt:lpwstr/>
  </property>
  <property fmtid="{D5CDD505-2E9C-101B-9397-08002B2CF9AE}" pid="62" name="IVID272C0FEF">
    <vt:lpwstr/>
  </property>
  <property fmtid="{D5CDD505-2E9C-101B-9397-08002B2CF9AE}" pid="63" name="IVID240A1504">
    <vt:lpwstr/>
  </property>
  <property fmtid="{D5CDD505-2E9C-101B-9397-08002B2CF9AE}" pid="64" name="IVID2E511106">
    <vt:lpwstr/>
  </property>
  <property fmtid="{D5CDD505-2E9C-101B-9397-08002B2CF9AE}" pid="65" name="IVID2A6D14EB">
    <vt:lpwstr/>
  </property>
  <property fmtid="{D5CDD505-2E9C-101B-9397-08002B2CF9AE}" pid="66" name="IVID386F14FA">
    <vt:lpwstr/>
  </property>
  <property fmtid="{D5CDD505-2E9C-101B-9397-08002B2CF9AE}" pid="67" name="IVIDA1B07F3">
    <vt:lpwstr/>
  </property>
  <property fmtid="{D5CDD505-2E9C-101B-9397-08002B2CF9AE}" pid="68" name="IVID2A6715D8">
    <vt:lpwstr/>
  </property>
  <property fmtid="{D5CDD505-2E9C-101B-9397-08002B2CF9AE}" pid="69" name="IVID222D19FF">
    <vt:lpwstr/>
  </property>
  <property fmtid="{D5CDD505-2E9C-101B-9397-08002B2CF9AE}" pid="70" name="IVID2D4D15EB">
    <vt:lpwstr/>
  </property>
  <property fmtid="{D5CDD505-2E9C-101B-9397-08002B2CF9AE}" pid="71" name="IVID1A3517F4">
    <vt:lpwstr/>
  </property>
  <property fmtid="{D5CDD505-2E9C-101B-9397-08002B2CF9AE}" pid="72" name="IVID2B0E1302">
    <vt:lpwstr/>
  </property>
  <property fmtid="{D5CDD505-2E9C-101B-9397-08002B2CF9AE}" pid="73" name="IVID332E19D7">
    <vt:lpwstr/>
  </property>
  <property fmtid="{D5CDD505-2E9C-101B-9397-08002B2CF9AE}" pid="74" name="IVID22261800">
    <vt:lpwstr/>
  </property>
  <property fmtid="{D5CDD505-2E9C-101B-9397-08002B2CF9AE}" pid="75" name="IVID325116DE">
    <vt:lpwstr/>
  </property>
  <property fmtid="{D5CDD505-2E9C-101B-9397-08002B2CF9AE}" pid="76" name="IVID81113D2">
    <vt:lpwstr/>
  </property>
  <property fmtid="{D5CDD505-2E9C-101B-9397-08002B2CF9AE}" pid="77" name="IVID1D231201">
    <vt:lpwstr/>
  </property>
  <property fmtid="{D5CDD505-2E9C-101B-9397-08002B2CF9AE}" pid="78" name="IVID366A14F0">
    <vt:lpwstr/>
  </property>
  <property fmtid="{D5CDD505-2E9C-101B-9397-08002B2CF9AE}" pid="79" name="IVID316311F9">
    <vt:lpwstr/>
  </property>
  <property fmtid="{D5CDD505-2E9C-101B-9397-08002B2CF9AE}" pid="80" name="IVIDE0715F1">
    <vt:lpwstr/>
  </property>
  <property fmtid="{D5CDD505-2E9C-101B-9397-08002B2CF9AE}" pid="81" name="IVID3B5816EC">
    <vt:lpwstr/>
  </property>
  <property fmtid="{D5CDD505-2E9C-101B-9397-08002B2CF9AE}" pid="82" name="IVID351414F8">
    <vt:lpwstr/>
  </property>
  <property fmtid="{D5CDD505-2E9C-101B-9397-08002B2CF9AE}" pid="83" name="IVID2F251AE7">
    <vt:lpwstr/>
  </property>
  <property fmtid="{D5CDD505-2E9C-101B-9397-08002B2CF9AE}" pid="84" name="IVID2A5E1D03">
    <vt:lpwstr/>
  </property>
  <property fmtid="{D5CDD505-2E9C-101B-9397-08002B2CF9AE}" pid="85" name="IVID306310DF">
    <vt:lpwstr/>
  </property>
  <property fmtid="{D5CDD505-2E9C-101B-9397-08002B2CF9AE}" pid="86" name="IVID266F16CF">
    <vt:lpwstr/>
  </property>
  <property fmtid="{D5CDD505-2E9C-101B-9397-08002B2CF9AE}" pid="87" name="IVID307414D1">
    <vt:lpwstr/>
  </property>
  <property fmtid="{D5CDD505-2E9C-101B-9397-08002B2CF9AE}" pid="88" name="IVID344B1400">
    <vt:lpwstr/>
  </property>
  <property fmtid="{D5CDD505-2E9C-101B-9397-08002B2CF9AE}" pid="89" name="IVID135B1DF5">
    <vt:lpwstr/>
  </property>
  <property fmtid="{D5CDD505-2E9C-101B-9397-08002B2CF9AE}" pid="90" name="IVID1A3716D3">
    <vt:lpwstr/>
  </property>
  <property fmtid="{D5CDD505-2E9C-101B-9397-08002B2CF9AE}" pid="91" name="IVIDD1916DB">
    <vt:lpwstr/>
  </property>
  <property fmtid="{D5CDD505-2E9C-101B-9397-08002B2CF9AE}" pid="92" name="IVID11431AF1">
    <vt:lpwstr/>
  </property>
  <property fmtid="{D5CDD505-2E9C-101B-9397-08002B2CF9AE}" pid="93" name="IVID1B2C19F3">
    <vt:lpwstr/>
  </property>
  <property fmtid="{D5CDD505-2E9C-101B-9397-08002B2CF9AE}" pid="94" name="IVIDD5E0FE6">
    <vt:lpwstr/>
  </property>
  <property fmtid="{D5CDD505-2E9C-101B-9397-08002B2CF9AE}" pid="95" name="IVID162D1605">
    <vt:lpwstr/>
  </property>
  <property fmtid="{D5CDD505-2E9C-101B-9397-08002B2CF9AE}" pid="96" name="IVID28741007">
    <vt:lpwstr/>
  </property>
  <property fmtid="{D5CDD505-2E9C-101B-9397-08002B2CF9AE}" pid="97" name="IVID2A3614FA">
    <vt:lpwstr/>
  </property>
  <property fmtid="{D5CDD505-2E9C-101B-9397-08002B2CF9AE}" pid="98" name="IVID107516EB">
    <vt:lpwstr/>
  </property>
  <property fmtid="{D5CDD505-2E9C-101B-9397-08002B2CF9AE}" pid="99" name="IVID17063A1C">
    <vt:lpwstr/>
  </property>
  <property fmtid="{D5CDD505-2E9C-101B-9397-08002B2CF9AE}" pid="100" name="IVID12611ADE">
    <vt:lpwstr/>
  </property>
  <property fmtid="{D5CDD505-2E9C-101B-9397-08002B2CF9AE}" pid="101" name="IVID322814F3">
    <vt:lpwstr/>
  </property>
  <property fmtid="{D5CDD505-2E9C-101B-9397-08002B2CF9AE}" pid="102" name="IVID32A1AF8">
    <vt:lpwstr/>
  </property>
  <property fmtid="{D5CDD505-2E9C-101B-9397-08002B2CF9AE}" pid="103" name="IVID252617FB">
    <vt:lpwstr/>
  </property>
  <property fmtid="{D5CDD505-2E9C-101B-9397-08002B2CF9AE}" pid="104" name="IVID417511F3">
    <vt:lpwstr/>
  </property>
  <property fmtid="{D5CDD505-2E9C-101B-9397-08002B2CF9AE}" pid="105" name="IVID137812E5">
    <vt:lpwstr/>
  </property>
  <property fmtid="{D5CDD505-2E9C-101B-9397-08002B2CF9AE}" pid="106" name="IVID2F521CD0">
    <vt:lpwstr/>
  </property>
  <property fmtid="{D5CDD505-2E9C-101B-9397-08002B2CF9AE}" pid="107" name="IVID2F3614DB">
    <vt:lpwstr/>
  </property>
  <property fmtid="{D5CDD505-2E9C-101B-9397-08002B2CF9AE}" pid="108" name="IVID153A11E5">
    <vt:lpwstr/>
  </property>
  <property fmtid="{D5CDD505-2E9C-101B-9397-08002B2CF9AE}" pid="109" name="IVID3A5212F6">
    <vt:lpwstr/>
  </property>
  <property fmtid="{D5CDD505-2E9C-101B-9397-08002B2CF9AE}" pid="110" name="IVIDD4717F1">
    <vt:lpwstr/>
  </property>
  <property fmtid="{D5CDD505-2E9C-101B-9397-08002B2CF9AE}" pid="111" name="IVID2C321DD4">
    <vt:lpwstr/>
  </property>
  <property fmtid="{D5CDD505-2E9C-101B-9397-08002B2CF9AE}" pid="112" name="IVIDC8EDD935">
    <vt:lpwstr/>
  </property>
  <property fmtid="{D5CDD505-2E9C-101B-9397-08002B2CF9AE}" pid="113" name="IVID8C6ADA02">
    <vt:lpwstr/>
  </property>
  <property fmtid="{D5CDD505-2E9C-101B-9397-08002B2CF9AE}" pid="114" name="IVID18337105">
    <vt:lpwstr/>
  </property>
  <property fmtid="{D5CDD505-2E9C-101B-9397-08002B2CF9AE}" pid="115" name="IVID18361708">
    <vt:lpwstr/>
  </property>
  <property fmtid="{D5CDD505-2E9C-101B-9397-08002B2CF9AE}" pid="116" name="IVIDC5912FD">
    <vt:lpwstr/>
  </property>
  <property fmtid="{D5CDD505-2E9C-101B-9397-08002B2CF9AE}" pid="117" name="IVIDA5912F8">
    <vt:lpwstr/>
  </property>
  <property fmtid="{D5CDD505-2E9C-101B-9397-08002B2CF9AE}" pid="118" name="IVID0">
    <vt:lpwstr/>
  </property>
  <property fmtid="{D5CDD505-2E9C-101B-9397-08002B2CF9AE}" pid="119" name="IVIDC5E1505">
    <vt:lpwstr/>
  </property>
  <property fmtid="{D5CDD505-2E9C-101B-9397-08002B2CF9AE}" pid="120" name="IVID381B17DB">
    <vt:lpwstr/>
  </property>
  <property fmtid="{D5CDD505-2E9C-101B-9397-08002B2CF9AE}" pid="121" name="IVIDB4C16D4">
    <vt:lpwstr/>
  </property>
  <property fmtid="{D5CDD505-2E9C-101B-9397-08002B2CF9AE}" pid="122" name="IVID7D00617">
    <vt:lpwstr/>
  </property>
  <property fmtid="{D5CDD505-2E9C-101B-9397-08002B2CF9AE}" pid="123" name="IVID2F5F12F2">
    <vt:lpwstr/>
  </property>
  <property fmtid="{D5CDD505-2E9C-101B-9397-08002B2CF9AE}" pid="124" name="IVID234016E0">
    <vt:lpwstr/>
  </property>
  <property fmtid="{D5CDD505-2E9C-101B-9397-08002B2CF9AE}" pid="125" name="IVIDB0512D2">
    <vt:lpwstr/>
  </property>
  <property fmtid="{D5CDD505-2E9C-101B-9397-08002B2CF9AE}" pid="126" name="IVID401F10D0">
    <vt:lpwstr/>
  </property>
  <property fmtid="{D5CDD505-2E9C-101B-9397-08002B2CF9AE}" pid="127" name="IVID423C11D6">
    <vt:lpwstr/>
  </property>
  <property fmtid="{D5CDD505-2E9C-101B-9397-08002B2CF9AE}" pid="128" name="IVID247116DD">
    <vt:lpwstr/>
  </property>
  <property fmtid="{D5CDD505-2E9C-101B-9397-08002B2CF9AE}" pid="129" name="IVID3E6DA5A9">
    <vt:lpwstr/>
  </property>
  <property fmtid="{D5CDD505-2E9C-101B-9397-08002B2CF9AE}" pid="130" name="IVID1F4E11DC">
    <vt:lpwstr/>
  </property>
  <property fmtid="{D5CDD505-2E9C-101B-9397-08002B2CF9AE}" pid="131" name="IVID175D07E1">
    <vt:lpwstr/>
  </property>
  <property fmtid="{D5CDD505-2E9C-101B-9397-08002B2CF9AE}" pid="132" name="IVID1BFB3D23">
    <vt:lpwstr/>
  </property>
  <property fmtid="{D5CDD505-2E9C-101B-9397-08002B2CF9AE}" pid="133" name="IVID145710DE">
    <vt:lpwstr/>
  </property>
  <property fmtid="{D5CDD505-2E9C-101B-9397-08002B2CF9AE}" pid="134" name="IVID303A10E6">
    <vt:lpwstr/>
  </property>
  <property fmtid="{D5CDD505-2E9C-101B-9397-08002B2CF9AE}" pid="135" name="IVID35501AE3">
    <vt:lpwstr/>
  </property>
  <property fmtid="{D5CDD505-2E9C-101B-9397-08002B2CF9AE}" pid="136" name="IVID58A13284">
    <vt:lpwstr/>
  </property>
  <property fmtid="{D5CDD505-2E9C-101B-9397-08002B2CF9AE}" pid="137" name="IVIDCC4BD818">
    <vt:lpwstr/>
  </property>
  <property fmtid="{D5CDD505-2E9C-101B-9397-08002B2CF9AE}" pid="138" name="IVIDCC3F0238">
    <vt:lpwstr/>
  </property>
  <property fmtid="{D5CDD505-2E9C-101B-9397-08002B2CF9AE}" pid="139" name="IVID192C1002">
    <vt:lpwstr/>
  </property>
  <property fmtid="{D5CDD505-2E9C-101B-9397-08002B2CF9AE}" pid="140" name="IVID1E061164">
    <vt:lpwstr/>
  </property>
  <property fmtid="{D5CDD505-2E9C-101B-9397-08002B2CF9AE}" pid="141" name="IVIDB1F17F9">
    <vt:lpwstr/>
  </property>
  <property fmtid="{D5CDD505-2E9C-101B-9397-08002B2CF9AE}" pid="142" name="IVID906C5DD5">
    <vt:lpwstr/>
  </property>
  <property fmtid="{D5CDD505-2E9C-101B-9397-08002B2CF9AE}" pid="143" name="IVID8C686106">
    <vt:lpwstr/>
  </property>
  <property fmtid="{D5CDD505-2E9C-101B-9397-08002B2CF9AE}" pid="144" name="IVID19487">
    <vt:lpwstr/>
  </property>
  <property fmtid="{D5CDD505-2E9C-101B-9397-08002B2CF9AE}" pid="145" name="IVIDC0ABB6D7">
    <vt:lpwstr/>
  </property>
  <property fmtid="{D5CDD505-2E9C-101B-9397-08002B2CF9AE}" pid="146" name="IVID412511E1">
    <vt:lpwstr/>
  </property>
  <property fmtid="{D5CDD505-2E9C-101B-9397-08002B2CF9AE}" pid="147" name="IVID145012D5">
    <vt:lpwstr/>
  </property>
  <property fmtid="{D5CDD505-2E9C-101B-9397-08002B2CF9AE}" pid="148" name="IVID3A371DE6">
    <vt:lpwstr/>
  </property>
  <property fmtid="{D5CDD505-2E9C-101B-9397-08002B2CF9AE}" pid="149" name="IVIDF7F15E5">
    <vt:lpwstr/>
  </property>
  <property fmtid="{D5CDD505-2E9C-101B-9397-08002B2CF9AE}" pid="150" name="IVID1D661207">
    <vt:lpwstr/>
  </property>
  <property fmtid="{D5CDD505-2E9C-101B-9397-08002B2CF9AE}" pid="151" name="IVID1C4414FF">
    <vt:lpwstr/>
  </property>
  <property fmtid="{D5CDD505-2E9C-101B-9397-08002B2CF9AE}" pid="152" name="IVID44211301">
    <vt:lpwstr/>
  </property>
  <property fmtid="{D5CDD505-2E9C-101B-9397-08002B2CF9AE}" pid="153" name="IVIDCE71841">
    <vt:lpwstr/>
  </property>
  <property fmtid="{D5CDD505-2E9C-101B-9397-08002B2CF9AE}" pid="154" name="IVID3C3F16F5">
    <vt:lpwstr/>
  </property>
  <property fmtid="{D5CDD505-2E9C-101B-9397-08002B2CF9AE}" pid="155" name="IVID2A3017D0">
    <vt:lpwstr/>
  </property>
  <property fmtid="{D5CDD505-2E9C-101B-9397-08002B2CF9AE}" pid="156" name="IVID1E2918E2">
    <vt:lpwstr/>
  </property>
  <property fmtid="{D5CDD505-2E9C-101B-9397-08002B2CF9AE}" pid="157" name="IVID1D8019D9">
    <vt:lpwstr/>
  </property>
  <property fmtid="{D5CDD505-2E9C-101B-9397-08002B2CF9AE}" pid="158" name="IVID1D4009CF">
    <vt:lpwstr/>
  </property>
  <property fmtid="{D5CDD505-2E9C-101B-9397-08002B2CF9AE}" pid="159" name="IVID1E2B12F2">
    <vt:lpwstr/>
  </property>
  <property fmtid="{D5CDD505-2E9C-101B-9397-08002B2CF9AE}" pid="160" name="IVID2F5B14FC">
    <vt:lpwstr/>
  </property>
  <property fmtid="{D5CDD505-2E9C-101B-9397-08002B2CF9AE}" pid="161" name="IVIDB40ACB99">
    <vt:lpwstr/>
  </property>
  <property fmtid="{D5CDD505-2E9C-101B-9397-08002B2CF9AE}" pid="162" name="IVID70BA8FD2">
    <vt:lpwstr/>
  </property>
  <property fmtid="{D5CDD505-2E9C-101B-9397-08002B2CF9AE}" pid="163" name="IVIDBCF0C2BC">
    <vt:lpwstr/>
  </property>
  <property fmtid="{D5CDD505-2E9C-101B-9397-08002B2CF9AE}" pid="164" name="IVID1D471DE9">
    <vt:lpwstr/>
  </property>
  <property fmtid="{D5CDD505-2E9C-101B-9397-08002B2CF9AE}" pid="165" name="IVIDFC774CE1">
    <vt:lpwstr/>
  </property>
  <property fmtid="{D5CDD505-2E9C-101B-9397-08002B2CF9AE}" pid="166" name="IVID284A1C02">
    <vt:lpwstr/>
  </property>
  <property fmtid="{D5CDD505-2E9C-101B-9397-08002B2CF9AE}" pid="167" name="IVID13411006">
    <vt:lpwstr/>
  </property>
  <property fmtid="{D5CDD505-2E9C-101B-9397-08002B2CF9AE}" pid="168" name="IVID395E1CE8">
    <vt:lpwstr/>
  </property>
  <property fmtid="{D5CDD505-2E9C-101B-9397-08002B2CF9AE}" pid="169" name="IVID3D5515D8">
    <vt:lpwstr/>
  </property>
  <property fmtid="{D5CDD505-2E9C-101B-9397-08002B2CF9AE}" pid="170" name="IVID75176394">
    <vt:lpwstr/>
  </property>
  <property fmtid="{D5CDD505-2E9C-101B-9397-08002B2CF9AE}" pid="171" name="IVID193709EA">
    <vt:lpwstr/>
  </property>
  <property fmtid="{D5CDD505-2E9C-101B-9397-08002B2CF9AE}" pid="172" name="IVID61716EE">
    <vt:lpwstr/>
  </property>
  <property fmtid="{D5CDD505-2E9C-101B-9397-08002B2CF9AE}" pid="173" name="IVID9D4D91A3">
    <vt:lpwstr/>
  </property>
  <property fmtid="{D5CDD505-2E9C-101B-9397-08002B2CF9AE}" pid="174" name="IVID4C1F8D48">
    <vt:lpwstr/>
  </property>
  <property fmtid="{D5CDD505-2E9C-101B-9397-08002B2CF9AE}" pid="175" name="IVIDD83CD5BD">
    <vt:lpwstr/>
  </property>
  <property fmtid="{D5CDD505-2E9C-101B-9397-08002B2CF9AE}" pid="176" name="IVID2F2E13FD">
    <vt:lpwstr/>
  </property>
  <property fmtid="{D5CDD505-2E9C-101B-9397-08002B2CF9AE}" pid="177" name="IVID303BC014">
    <vt:lpwstr/>
  </property>
  <property fmtid="{D5CDD505-2E9C-101B-9397-08002B2CF9AE}" pid="178" name="IVID5CD28B8C">
    <vt:lpwstr/>
  </property>
  <property fmtid="{D5CDD505-2E9C-101B-9397-08002B2CF9AE}" pid="179" name="IVID680C7E31">
    <vt:lpwstr/>
  </property>
  <property fmtid="{D5CDD505-2E9C-101B-9397-08002B2CF9AE}" pid="180" name="IVID54624A61">
    <vt:lpwstr/>
  </property>
  <property fmtid="{D5CDD505-2E9C-101B-9397-08002B2CF9AE}" pid="181" name="IVID420D49AB">
    <vt:lpwstr/>
  </property>
  <property fmtid="{D5CDD505-2E9C-101B-9397-08002B2CF9AE}" pid="182" name="IVIDC825301A">
    <vt:lpwstr/>
  </property>
  <property fmtid="{D5CDD505-2E9C-101B-9397-08002B2CF9AE}" pid="183" name="IVIDD07946C9">
    <vt:lpwstr/>
  </property>
  <property fmtid="{D5CDD505-2E9C-101B-9397-08002B2CF9AE}" pid="184" name="IVID2A1D0905">
    <vt:lpwstr/>
  </property>
  <property fmtid="{D5CDD505-2E9C-101B-9397-08002B2CF9AE}" pid="185" name="IVIDC4076C53">
    <vt:lpwstr/>
  </property>
  <property fmtid="{D5CDD505-2E9C-101B-9397-08002B2CF9AE}" pid="186" name="IVIDA4F64F3D">
    <vt:lpwstr/>
  </property>
  <property fmtid="{D5CDD505-2E9C-101B-9397-08002B2CF9AE}" pid="187" name="IVID82F05588">
    <vt:lpwstr/>
  </property>
  <property fmtid="{D5CDD505-2E9C-101B-9397-08002B2CF9AE}" pid="188" name="IVIDC8EA096E">
    <vt:lpwstr/>
  </property>
  <property fmtid="{D5CDD505-2E9C-101B-9397-08002B2CF9AE}" pid="189" name="IVIDDCE0ABED">
    <vt:lpwstr/>
  </property>
  <property fmtid="{D5CDD505-2E9C-101B-9397-08002B2CF9AE}" pid="190" name="IVIDB8BC8449">
    <vt:lpwstr/>
  </property>
  <property fmtid="{D5CDD505-2E9C-101B-9397-08002B2CF9AE}" pid="191" name="IVID9C19E9">
    <vt:lpwstr/>
  </property>
  <property fmtid="{D5CDD505-2E9C-101B-9397-08002B2CF9AE}" pid="192" name="IVID48AC47F9">
    <vt:lpwstr/>
  </property>
  <property fmtid="{D5CDD505-2E9C-101B-9397-08002B2CF9AE}" pid="193" name="IVIDEC5FC44B">
    <vt:lpwstr/>
  </property>
  <property fmtid="{D5CDD505-2E9C-101B-9397-08002B2CF9AE}" pid="194" name="IVID3492ED5A">
    <vt:lpwstr/>
  </property>
  <property fmtid="{D5CDD505-2E9C-101B-9397-08002B2CF9AE}" pid="195" name="IVID5C363C74">
    <vt:lpwstr/>
  </property>
  <property fmtid="{D5CDD505-2E9C-101B-9397-08002B2CF9AE}" pid="196" name="IVID6A604E92">
    <vt:lpwstr/>
  </property>
  <property fmtid="{D5CDD505-2E9C-101B-9397-08002B2CF9AE}" pid="197" name="IVIDD6E7F953">
    <vt:lpwstr/>
  </property>
  <property fmtid="{D5CDD505-2E9C-101B-9397-08002B2CF9AE}" pid="198" name="IVIDCCF1F">
    <vt:lpwstr/>
  </property>
  <property fmtid="{D5CDD505-2E9C-101B-9397-08002B2CF9AE}" pid="199" name="IVID42818">
    <vt:lpwstr/>
  </property>
  <property fmtid="{D5CDD505-2E9C-101B-9397-08002B2CF9AE}" pid="200" name="IVID90CB1DBA">
    <vt:lpwstr/>
  </property>
  <property fmtid="{D5CDD505-2E9C-101B-9397-08002B2CF9AE}" pid="201" name="IVID192815CF">
    <vt:lpwstr/>
  </property>
  <property fmtid="{D5CDD505-2E9C-101B-9397-08002B2CF9AE}" pid="202" name="IVID166F16D6">
    <vt:lpwstr/>
  </property>
  <property fmtid="{D5CDD505-2E9C-101B-9397-08002B2CF9AE}" pid="203" name="IVID2E1214E4">
    <vt:lpwstr/>
  </property>
  <property fmtid="{D5CDD505-2E9C-101B-9397-08002B2CF9AE}" pid="204" name="IVID156412D2">
    <vt:lpwstr/>
  </property>
  <property fmtid="{D5CDD505-2E9C-101B-9397-08002B2CF9AE}" pid="205" name="IVID374C13FC">
    <vt:lpwstr/>
  </property>
  <property fmtid="{D5CDD505-2E9C-101B-9397-08002B2CF9AE}" pid="206" name="IVID1B6815DF">
    <vt:lpwstr/>
  </property>
  <property fmtid="{D5CDD505-2E9C-101B-9397-08002B2CF9AE}" pid="207" name="IVID426414E3">
    <vt:lpwstr/>
  </property>
  <property fmtid="{D5CDD505-2E9C-101B-9397-08002B2CF9AE}" pid="208" name="IVID396316EC">
    <vt:lpwstr/>
  </property>
  <property fmtid="{D5CDD505-2E9C-101B-9397-08002B2CF9AE}" pid="209" name="IVID134514EE">
    <vt:lpwstr/>
  </property>
  <property fmtid="{D5CDD505-2E9C-101B-9397-08002B2CF9AE}" pid="210" name="IVID1F6F08D4">
    <vt:lpwstr/>
  </property>
  <property fmtid="{D5CDD505-2E9C-101B-9397-08002B2CF9AE}" pid="211" name="IVID300E10C7">
    <vt:lpwstr/>
  </property>
  <property fmtid="{D5CDD505-2E9C-101B-9397-08002B2CF9AE}" pid="212" name="IVID27825256">
    <vt:lpwstr/>
  </property>
  <property fmtid="{D5CDD505-2E9C-101B-9397-08002B2CF9AE}" pid="213" name="IVID1E3014F0">
    <vt:lpwstr/>
  </property>
  <property fmtid="{D5CDD505-2E9C-101B-9397-08002B2CF9AE}" pid="214" name="IVID2A0516EF">
    <vt:lpwstr/>
  </property>
  <property fmtid="{D5CDD505-2E9C-101B-9397-08002B2CF9AE}" pid="215" name="IVID4C34973C">
    <vt:lpwstr/>
  </property>
  <property fmtid="{D5CDD505-2E9C-101B-9397-08002B2CF9AE}" pid="216" name="IVIDA007D24E">
    <vt:lpwstr/>
  </property>
  <property fmtid="{D5CDD505-2E9C-101B-9397-08002B2CF9AE}" pid="217" name="IVID8914D08">
    <vt:lpwstr/>
  </property>
  <property fmtid="{D5CDD505-2E9C-101B-9397-08002B2CF9AE}" pid="218" name="IVID6029AC5">
    <vt:lpwstr/>
  </property>
  <property fmtid="{D5CDD505-2E9C-101B-9397-08002B2CF9AE}" pid="219" name="IVIDF4C7210C">
    <vt:lpwstr/>
  </property>
  <property fmtid="{D5CDD505-2E9C-101B-9397-08002B2CF9AE}" pid="220" name="IVIDA81AE771">
    <vt:lpwstr/>
  </property>
  <property fmtid="{D5CDD505-2E9C-101B-9397-08002B2CF9AE}" pid="221" name="IVID2861369F">
    <vt:lpwstr/>
  </property>
  <property fmtid="{D5CDD505-2E9C-101B-9397-08002B2CF9AE}" pid="222" name="IVID6C69DC2C">
    <vt:lpwstr/>
  </property>
  <property fmtid="{D5CDD505-2E9C-101B-9397-08002B2CF9AE}" pid="223" name="IVIDA2A1C1A5">
    <vt:lpwstr/>
  </property>
  <property fmtid="{D5CDD505-2E9C-101B-9397-08002B2CF9AE}" pid="224" name="IVID2F1F44C">
    <vt:lpwstr/>
  </property>
  <property fmtid="{D5CDD505-2E9C-101B-9397-08002B2CF9AE}" pid="225" name="IVIDE46E6F89">
    <vt:lpwstr/>
  </property>
  <property fmtid="{D5CDD505-2E9C-101B-9397-08002B2CF9AE}" pid="226" name="IVID8A5FF7D2">
    <vt:lpwstr/>
  </property>
  <property fmtid="{D5CDD505-2E9C-101B-9397-08002B2CF9AE}" pid="227" name="IVID4089455F">
    <vt:lpwstr/>
  </property>
  <property fmtid="{D5CDD505-2E9C-101B-9397-08002B2CF9AE}" pid="228" name="IVID200D6EE3">
    <vt:lpwstr/>
  </property>
  <property fmtid="{D5CDD505-2E9C-101B-9397-08002B2CF9AE}" pid="229" name="ICV">
    <vt:lpwstr>3040F74AA03E40EDBE82A42944938DA9</vt:lpwstr>
  </property>
</Properties>
</file>