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comments35.xml" ContentType="application/vnd.openxmlformats-officedocument.spreadsheetml.comments+xml"/>
  <Override PartName="/xl/comments36.xml" ContentType="application/vnd.openxmlformats-officedocument.spreadsheetml.comments+xml"/>
  <Override PartName="/xl/comments37.xml" ContentType="application/vnd.openxmlformats-officedocument.spreadsheetml.comments+xml"/>
  <Override PartName="/xl/comments38.xml" ContentType="application/vnd.openxmlformats-officedocument.spreadsheetml.comments+xml"/>
  <Override PartName="/xl/comments39.xml" ContentType="application/vnd.openxmlformats-officedocument.spreadsheetml.comments+xml"/>
  <Override PartName="/xl/comments4.xml" ContentType="application/vnd.openxmlformats-officedocument.spreadsheetml.comments+xml"/>
  <Override PartName="/xl/comments40.xml" ContentType="application/vnd.openxmlformats-officedocument.spreadsheetml.comments+xml"/>
  <Override PartName="/xl/comments41.xml" ContentType="application/vnd.openxmlformats-officedocument.spreadsheetml.comments+xml"/>
  <Override PartName="/xl/comments42.xml" ContentType="application/vnd.openxmlformats-officedocument.spreadsheetml.comments+xml"/>
  <Override PartName="/xl/comments43.xml" ContentType="application/vnd.openxmlformats-officedocument.spreadsheetml.comments+xml"/>
  <Override PartName="/xl/comments44.xml" ContentType="application/vnd.openxmlformats-officedocument.spreadsheetml.comments+xml"/>
  <Override PartName="/xl/comments45.xml" ContentType="application/vnd.openxmlformats-officedocument.spreadsheetml.comments+xml"/>
  <Override PartName="/xl/comments46.xml" ContentType="application/vnd.openxmlformats-officedocument.spreadsheetml.comments+xml"/>
  <Override PartName="/xl/comments47.xml" ContentType="application/vnd.openxmlformats-officedocument.spreadsheetml.comments+xml"/>
  <Override PartName="/xl/comments48.xml" ContentType="application/vnd.openxmlformats-officedocument.spreadsheetml.comments+xml"/>
  <Override PartName="/xl/comments49.xml" ContentType="application/vnd.openxmlformats-officedocument.spreadsheetml.comments+xml"/>
  <Override PartName="/xl/comments5.xml" ContentType="application/vnd.openxmlformats-officedocument.spreadsheetml.comments+xml"/>
  <Override PartName="/xl/comments50.xml" ContentType="application/vnd.openxmlformats-officedocument.spreadsheetml.comments+xml"/>
  <Override PartName="/xl/comments51.xml" ContentType="application/vnd.openxmlformats-officedocument.spreadsheetml.comments+xml"/>
  <Override PartName="/xl/comments52.xml" ContentType="application/vnd.openxmlformats-officedocument.spreadsheetml.comments+xml"/>
  <Override PartName="/xl/comments53.xml" ContentType="application/vnd.openxmlformats-officedocument.spreadsheetml.comments+xml"/>
  <Override PartName="/xl/comments54.xml" ContentType="application/vnd.openxmlformats-officedocument.spreadsheetml.comments+xml"/>
  <Override PartName="/xl/comments55.xml" ContentType="application/vnd.openxmlformats-officedocument.spreadsheetml.comments+xml"/>
  <Override PartName="/xl/comments56.xml" ContentType="application/vnd.openxmlformats-officedocument.spreadsheetml.comments+xml"/>
  <Override PartName="/xl/comments57.xml" ContentType="application/vnd.openxmlformats-officedocument.spreadsheetml.comments+xml"/>
  <Override PartName="/xl/comments58.xml" ContentType="application/vnd.openxmlformats-officedocument.spreadsheetml.comments+xml"/>
  <Override PartName="/xl/comments59.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Height="16660" tabRatio="799" firstSheet="22" activeTab="22"/>
  </bookViews>
  <sheets>
    <sheet name="索引目录" sheetId="174" state="hidden" r:id="rId1"/>
    <sheet name="填表说明" sheetId="159" state="hidden" r:id="rId2"/>
    <sheet name="企业基本情况" sheetId="161" state="hidden" r:id="rId3"/>
    <sheet name="资产负债表" sheetId="162" state="hidden" r:id="rId4"/>
    <sheet name="表3-1货币资金汇总表" sheetId="157" state="hidden" r:id="rId5"/>
    <sheet name="3-1-1现金" sheetId="4" state="hidden" r:id="rId6"/>
    <sheet name="3-1-2银行存款" sheetId="5" state="hidden" r:id="rId7"/>
    <sheet name="3-1-3其他货币资金" sheetId="6" state="hidden" r:id="rId8"/>
    <sheet name="3-2交易性金融资产汇总" sheetId="7" state="hidden" r:id="rId9"/>
    <sheet name="3-2-1交易性-股票" sheetId="8" state="hidden" r:id="rId10"/>
    <sheet name="3-2-2交易性-债券" sheetId="9" state="hidden" r:id="rId11"/>
    <sheet name="3-2-3交易性-基金" sheetId="121" state="hidden" r:id="rId12"/>
    <sheet name="3-3衍生金融资产" sheetId="177" state="hidden" r:id="rId13"/>
    <sheet name="3-4应收票据" sheetId="98" state="hidden" r:id="rId14"/>
    <sheet name="3-5应收账款" sheetId="11" state="hidden" r:id="rId15"/>
    <sheet name="3-6应收款项融资" sheetId="178" state="hidden" r:id="rId16"/>
    <sheet name="3-7预付账款" sheetId="14" state="hidden" r:id="rId17"/>
    <sheet name="3-8其他应收款汇总" sheetId="191" state="hidden" r:id="rId18"/>
    <sheet name="3-8-1应收利息" sheetId="13" state="hidden" r:id="rId19"/>
    <sheet name="3-8-2应收股利" sheetId="12" state="hidden" r:id="rId20"/>
    <sheet name="3-8-3其他应收款" sheetId="16" state="hidden" r:id="rId21"/>
    <sheet name="3-9-1材料采购（在途物资）" sheetId="19" state="hidden" r:id="rId22"/>
    <sheet name="标的资产明细表" sheetId="18" r:id="rId23"/>
    <sheet name="3-9-3在库周转材料" sheetId="20" state="hidden" r:id="rId24"/>
    <sheet name="3-9-4委托加工物资" sheetId="100" state="hidden" r:id="rId25"/>
    <sheet name="3-9-5产成品（库存商品）" sheetId="23" state="hidden" r:id="rId26"/>
    <sheet name="3-9-6在产品（自制半成品）" sheetId="99" state="hidden" r:id="rId27"/>
    <sheet name="3-9-7发出商品" sheetId="116" state="hidden" r:id="rId28"/>
    <sheet name="3-9-8在用周转材料" sheetId="26" state="hidden" r:id="rId29"/>
    <sheet name="表3-9-9未结算工程" sheetId="169" state="hidden" r:id="rId30"/>
    <sheet name="3-9-10消耗性生物资产" sheetId="172" state="hidden" r:id="rId31"/>
    <sheet name="3-10合同资产" sheetId="179" state="hidden" r:id="rId32"/>
    <sheet name="3-11持有待售资产" sheetId="180" state="hidden" r:id="rId33"/>
    <sheet name="3-12一年到期非流动资产" sheetId="31" state="hidden" r:id="rId34"/>
    <sheet name="3-13其他流动资产" sheetId="32" state="hidden" r:id="rId35"/>
    <sheet name="4-非流动资产汇总" sheetId="150" state="hidden" r:id="rId36"/>
    <sheet name="4-1债权投资" sheetId="181" state="hidden" r:id="rId37"/>
    <sheet name="4-2其他债权投资" sheetId="182" state="hidden" r:id="rId38"/>
    <sheet name="4-3长期应收款" sheetId="127" state="hidden" r:id="rId39"/>
    <sheet name="4-4长期股权投资" sheetId="36" state="hidden" r:id="rId40"/>
    <sheet name="4-5其他权益工具投资" sheetId="183" state="hidden" r:id="rId41"/>
    <sheet name="4-6其他非流动性金融资产" sheetId="123" state="hidden" r:id="rId42"/>
    <sheet name="4-7投资性房地产汇总" sheetId="167" state="hidden" r:id="rId43"/>
    <sheet name="4-7-1投资性房地产-成本计量" sheetId="126" state="hidden" r:id="rId44"/>
    <sheet name="4-7-2投资性房地产-公允价值" sheetId="175" state="hidden" r:id="rId45"/>
    <sheet name="4-7-3投资性地产-成本计量" sheetId="156" state="hidden" r:id="rId46"/>
    <sheet name="4-7-4投资性地产-公允价值" sheetId="176" state="hidden" r:id="rId47"/>
    <sheet name="4-8固定资产汇总" sheetId="37" state="hidden" r:id="rId48"/>
    <sheet name="4-8-1房屋建筑物" sheetId="38" state="hidden" r:id="rId49"/>
    <sheet name="4-8-2构筑物" sheetId="39" state="hidden" r:id="rId50"/>
    <sheet name="4-8-3管道沟槽" sheetId="40" state="hidden" r:id="rId51"/>
    <sheet name="4-8-4机器设备" sheetId="41" state="hidden" r:id="rId52"/>
    <sheet name="4-8-5车辆" sheetId="42" state="hidden" r:id="rId53"/>
    <sheet name="4-8-6电子设备" sheetId="43" state="hidden" r:id="rId54"/>
    <sheet name="4-8-7土地" sheetId="120" state="hidden" r:id="rId55"/>
    <sheet name="4-8-8固定资产清理" sheetId="47" state="hidden" r:id="rId56"/>
    <sheet name="4-9在建工程汇总" sheetId="128" state="hidden" r:id="rId57"/>
    <sheet name="4-9-1在建（土建）" sheetId="45" state="hidden" r:id="rId58"/>
    <sheet name="4-9-2在建（设备）" sheetId="46" state="hidden" r:id="rId59"/>
    <sheet name="4-9-3工程物资" sheetId="44" state="hidden" r:id="rId60"/>
    <sheet name="4-10生产性生物资产" sheetId="129" state="hidden" r:id="rId61"/>
    <sheet name="4-11油气资产" sheetId="130" state="hidden" r:id="rId62"/>
    <sheet name="4-12使用权资产" sheetId="185" state="hidden" r:id="rId63"/>
    <sheet name="4-13无形资产汇总" sheetId="131" state="hidden" r:id="rId64"/>
    <sheet name="4-13-1无形-土地" sheetId="49" state="hidden" r:id="rId65"/>
    <sheet name="4-13-2无形-矿业权" sheetId="152" state="hidden" r:id="rId66"/>
    <sheet name="4-13-3无形-其他" sheetId="50" state="hidden" r:id="rId67"/>
    <sheet name="4-14开发支出" sheetId="151" state="hidden" r:id="rId68"/>
    <sheet name="4-15商誉" sheetId="133" state="hidden" r:id="rId69"/>
    <sheet name="4-16长期待摊费用" sheetId="52" state="hidden" r:id="rId70"/>
    <sheet name="4-17递延所得税资产" sheetId="54" state="hidden" r:id="rId71"/>
    <sheet name="4-18其他非流动资产" sheetId="53" state="hidden" r:id="rId72"/>
    <sheet name="5-流动负债汇总" sheetId="55" state="hidden" r:id="rId73"/>
    <sheet name="5-1短期借款" sheetId="56" state="hidden" r:id="rId74"/>
    <sheet name="5-2交易性金融负债" sheetId="134" state="hidden" r:id="rId75"/>
    <sheet name="5-3衍生金融负债" sheetId="186" state="hidden" r:id="rId76"/>
    <sheet name="5-4应付票据" sheetId="57" state="hidden" r:id="rId77"/>
    <sheet name="5-5应付账款" sheetId="58" state="hidden" r:id="rId78"/>
    <sheet name="5-6预收账款" sheetId="59" state="hidden" r:id="rId79"/>
    <sheet name="5-7合同负债" sheetId="187" state="hidden" r:id="rId80"/>
    <sheet name="5-8职工薪酬" sheetId="62" state="hidden" r:id="rId81"/>
    <sheet name="5-9应交税费" sheetId="64" state="hidden" r:id="rId82"/>
    <sheet name="5-10其他应付款汇总" sheetId="190" state="hidden" r:id="rId83"/>
    <sheet name="5-10-1应付利息" sheetId="135" state="hidden" r:id="rId84"/>
    <sheet name="5-10-2应付股利（利润）" sheetId="65" state="hidden" r:id="rId85"/>
    <sheet name="5-10-3其他应付款" sheetId="61" state="hidden" r:id="rId86"/>
    <sheet name="5-11持有待售负债" sheetId="188" state="hidden" r:id="rId87"/>
    <sheet name="5-12一年到期非流动负债" sheetId="68" state="hidden" r:id="rId88"/>
    <sheet name="5-13其他流动负债" sheetId="69" state="hidden" r:id="rId89"/>
    <sheet name="6-非流动负债汇总 " sheetId="70" state="hidden" r:id="rId90"/>
    <sheet name="6-1长期借款" sheetId="71" state="hidden" r:id="rId91"/>
    <sheet name="6-2应付债券" sheetId="110" state="hidden" r:id="rId92"/>
    <sheet name="6-3租赁负债" sheetId="189" state="hidden" r:id="rId93"/>
    <sheet name="6-4长期应付款" sheetId="73" state="hidden" r:id="rId94"/>
    <sheet name="6-5预计负债" sheetId="136" state="hidden" r:id="rId95"/>
    <sheet name="6-6递延收益" sheetId="111" state="hidden" r:id="rId96"/>
    <sheet name="6-7递延所得税负债" sheetId="76" state="hidden" r:id="rId97"/>
    <sheet name="6-8其他非流动负债" sheetId="96" state="hidden" r:id="rId98"/>
    <sheet name="00000000" sheetId="78" state="veryHidden" r:id="rId99"/>
  </sheets>
  <definedNames>
    <definedName name="_xlnm._FilterDatabase" localSheetId="22" hidden="1">标的资产明细表!$A$2:$XFC$2506</definedName>
    <definedName name="_xlnm.Print_Area" localSheetId="31">'3-10合同资产'!$A$2:$R$33</definedName>
    <definedName name="_xlnm.Print_Area" localSheetId="32">'3-11持有待售资产'!$A$2:$M$34</definedName>
    <definedName name="_xlnm.Print_Area" localSheetId="5">'3-1-1现金'!$A$2:$J$33</definedName>
    <definedName name="_xlnm.Print_Area" localSheetId="33">'3-12一年到期非流动资产'!$A$2:$K$32</definedName>
    <definedName name="_xlnm.Print_Area" localSheetId="6">'3-1-2银行存款'!$A$2:$N$33</definedName>
    <definedName name="_xlnm.Print_Area" localSheetId="7">'3-1-3其他货币资金'!$A$2:$P$33</definedName>
    <definedName name="_xlnm.Print_Area" localSheetId="34">'3-13其他流动资产'!$A$2:$J$33</definedName>
    <definedName name="_xlnm.Print_Area" localSheetId="9">'3-2-1交易性-股票'!$A$2:$M$33</definedName>
    <definedName name="_xlnm.Print_Area" localSheetId="10">'3-2-2交易性-债券'!$A$2:$L$31</definedName>
    <definedName name="_xlnm.Print_Area" localSheetId="11">'3-2-3交易性-基金'!$A$2:$M$33</definedName>
    <definedName name="_xlnm.Print_Area" localSheetId="8">'3-2交易性金融资产汇总'!$A$2:$F$33</definedName>
    <definedName name="_xlnm.Print_Area" localSheetId="12">'3-3衍生金融资产'!$A$2:$L$33</definedName>
    <definedName name="_xlnm.Print_Area" localSheetId="13">'3-4应收票据'!$A$2:$S$33</definedName>
    <definedName name="_xlnm.Print_Area" localSheetId="14">'3-5应收账款'!$A$2:$Q$32</definedName>
    <definedName name="_xlnm.Print_Area" localSheetId="15">'3-6应收款项融资'!$A$2:$N$32</definedName>
    <definedName name="_xlnm.Print_Area" localSheetId="16">'3-7预付账款'!$A$2:$J$32</definedName>
    <definedName name="_xlnm.Print_Area" localSheetId="18">'3-8-1应收利息'!$A$2:$K$33</definedName>
    <definedName name="_xlnm.Print_Area" localSheetId="19">'3-8-2应收股利'!$A$2:$I$33</definedName>
    <definedName name="_xlnm.Print_Area" localSheetId="20">'3-8-3其他应收款'!$A$2:$Q$31</definedName>
    <definedName name="_xlnm.Print_Area" localSheetId="17">'3-8其他应收款汇总'!$A$2:$F$25</definedName>
    <definedName name="_xlnm.Print_Area" localSheetId="30">'3-9-10消耗性生物资产'!$A$2:$U$37</definedName>
    <definedName name="_xlnm.Print_Area" localSheetId="21">'3-9-1材料采购（在途物资）'!$A$2:$P$34</definedName>
    <definedName name="_xlnm.Print_Area" localSheetId="22">标的资产明细表!$A$1:$F$2506</definedName>
    <definedName name="_xlnm.Print_Area" localSheetId="23">'3-9-3在库周转材料'!$A$2:$T$35</definedName>
    <definedName name="_xlnm.Print_Area" localSheetId="24">'3-9-4委托加工物资'!$A$2:$U$34</definedName>
    <definedName name="_xlnm.Print_Area" localSheetId="25">'3-9-5产成品（库存商品）'!$A$2:$X$34</definedName>
    <definedName name="_xlnm.Print_Area" localSheetId="26">'3-9-6在产品（自制半成品）'!$A$2:$S$34</definedName>
    <definedName name="_xlnm.Print_Area" localSheetId="27">'3-9-7发出商品'!$A$2:$U$35</definedName>
    <definedName name="_xlnm.Print_Area" localSheetId="28">'3-9-8在用周转材料'!$A$2:$T$36</definedName>
    <definedName name="_xlnm.Print_Area" localSheetId="60">'4-10生产性生物资产'!$A$2:$M$33</definedName>
    <definedName name="_xlnm.Print_Area" localSheetId="61">'4-11油气资产'!$A$2:$N$33</definedName>
    <definedName name="_xlnm.Print_Area" localSheetId="62">'4-12使用权资产'!$A$2:$Q$34</definedName>
    <definedName name="_xlnm.Print_Area" localSheetId="64">'4-13-1无形-土地'!$A$2:$T$33</definedName>
    <definedName name="_xlnm.Print_Area" localSheetId="65">'4-13-2无形-矿业权'!$A$2:$O$31</definedName>
    <definedName name="_xlnm.Print_Area" localSheetId="66">'4-13-3无形-其他'!$A$2:$K$32</definedName>
    <definedName name="_xlnm.Print_Area" localSheetId="63">'4-13无形资产汇总'!$A$2:$F$31</definedName>
    <definedName name="_xlnm.Print_Area" localSheetId="67">'4-14开发支出'!$A$2:$O$33</definedName>
    <definedName name="_xlnm.Print_Area" localSheetId="68">'4-15商誉'!$A$2:$J$33</definedName>
    <definedName name="_xlnm.Print_Area" localSheetId="69">'4-16长期待摊费用'!$A$2:$K$33</definedName>
    <definedName name="_xlnm.Print_Area" localSheetId="70">'4-17递延所得税资产'!$A$2:$H$33</definedName>
    <definedName name="_xlnm.Print_Area" localSheetId="71">'4-18其他非流动资产'!$A$2:$H$33</definedName>
    <definedName name="_xlnm.Print_Area" localSheetId="36">'4-1债权投资'!$A$2:$N$33</definedName>
    <definedName name="_xlnm.Print_Area" localSheetId="37">'4-2其他债权投资'!$A$2:$N$31</definedName>
    <definedName name="_xlnm.Print_Area" localSheetId="38">'4-3长期应收款'!$A$2:$L$31</definedName>
    <definedName name="_xlnm.Print_Area" localSheetId="39">'4-4长期股权投资'!$A$2:$Q$33</definedName>
    <definedName name="_xlnm.Print_Area" localSheetId="40">'4-5其他权益工具投资'!$A$2:$O$31</definedName>
    <definedName name="_xlnm.Print_Area" localSheetId="41">'4-6其他非流动性金融资产'!$A$2:$Q$33</definedName>
    <definedName name="_xlnm.Print_Area" localSheetId="43">'4-7-1投资性房地产-成本计量'!$A$2:$AC$31</definedName>
    <definedName name="_xlnm.Print_Area" localSheetId="44">'4-7-2投资性房地产-公允价值'!$A$2:$AA$31</definedName>
    <definedName name="_xlnm.Print_Area" localSheetId="45">'4-7-3投资性地产-成本计量'!$A$2:$R$31</definedName>
    <definedName name="_xlnm.Print_Area" localSheetId="46">'4-7-4投资性地产-公允价值'!$A$2:$R$31</definedName>
    <definedName name="_xlnm.Print_Area" localSheetId="42">'4-7投资性房地产汇总'!$A$2:$G$30</definedName>
    <definedName name="_xlnm.Print_Area" localSheetId="48">'4-8-1房屋建筑物'!$A$2:$AA$33</definedName>
    <definedName name="_xlnm.Print_Area" localSheetId="49">'4-8-2构筑物'!$A$2:$T$32</definedName>
    <definedName name="_xlnm.Print_Area" localSheetId="50">'4-8-3管道沟槽'!$A$2:$S$32</definedName>
    <definedName name="_xlnm.Print_Area" localSheetId="51">'4-8-4机器设备'!$A$2:$AB$34</definedName>
    <definedName name="_xlnm.Print_Area" localSheetId="52">'4-8-5车辆'!$A$2:$U$34</definedName>
    <definedName name="_xlnm.Print_Area" localSheetId="53">'4-8-6电子设备'!$A$2:$S$33</definedName>
    <definedName name="_xlnm.Print_Area" localSheetId="54">'4-8-7土地'!$A$2:$S$34</definedName>
    <definedName name="_xlnm.Print_Area" localSheetId="55">'4-8-8固定资产清理'!$A$2:$O$33</definedName>
    <definedName name="_xlnm.Print_Area" localSheetId="47">'4-8固定资产汇总'!$A$2:$K$29</definedName>
    <definedName name="_xlnm.Print_Area" localSheetId="57">'4-9-1在建（土建）'!$A$2:$U$33</definedName>
    <definedName name="_xlnm.Print_Area" localSheetId="58">'4-9-2在建（设备）'!$A$2:$W$32</definedName>
    <definedName name="_xlnm.Print_Area" localSheetId="59">'4-9-3工程物资'!$A$2:$Q$33</definedName>
    <definedName name="_xlnm.Print_Area" localSheetId="56">'4-9在建工程汇总'!$A$2:$F$31</definedName>
    <definedName name="_xlnm.Print_Area" localSheetId="35">'4-非流动资产汇总'!$A$2:$F$51</definedName>
    <definedName name="_xlnm.Print_Area" localSheetId="83">'5-10-1应付利息'!$A$2:$I$34</definedName>
    <definedName name="_xlnm.Print_Area" localSheetId="84">'5-10-2应付股利（利润）'!$A$2:$J$34</definedName>
    <definedName name="_xlnm.Print_Area" localSheetId="85">'5-10-3其他应付款'!$A$2:$G$33</definedName>
    <definedName name="_xlnm.Print_Area" localSheetId="82">'5-10其他应付款汇总'!$A$2:$F$21</definedName>
    <definedName name="_xlnm.Print_Area" localSheetId="86">'5-11持有待售负债'!$A$2:$G$32</definedName>
    <definedName name="_xlnm.Print_Area" localSheetId="87">'5-12一年到期非流动负债'!$A$2:$L$33</definedName>
    <definedName name="_xlnm.Print_Area" localSheetId="88">'5-13其他流动负债'!$A$2:$G$34</definedName>
    <definedName name="_xlnm.Print_Area" localSheetId="73">'5-1短期借款'!$A$2:$P$34</definedName>
    <definedName name="_xlnm.Print_Area" localSheetId="74">'5-2交易性金融负债'!$A$2:$J$35</definedName>
    <definedName name="_xlnm.Print_Area" localSheetId="75">'5-3衍生金融负债'!$A$2:$J$33</definedName>
    <definedName name="_xlnm.Print_Area" localSheetId="76">'5-4应付票据'!$A$2:$J$34</definedName>
    <definedName name="_xlnm.Print_Area" localSheetId="77">'5-5应付账款'!$A$2:$H$33</definedName>
    <definedName name="_xlnm.Print_Area" localSheetId="78">'5-6预收账款'!$A$2:$H$34</definedName>
    <definedName name="_xlnm.Print_Area" localSheetId="79">'5-7合同负债'!$A$2:$N$30</definedName>
    <definedName name="_xlnm.Print_Area" localSheetId="80">'5-8职工薪酬'!$A$2:$F$33</definedName>
    <definedName name="_xlnm.Print_Area" localSheetId="81">'5-9应交税费'!$A$2:$H$34</definedName>
    <definedName name="_xlnm.Print_Area" localSheetId="72">'5-流动负债汇总'!$A$2:$F$33</definedName>
    <definedName name="_xlnm.Print_Area" localSheetId="90">'6-1长期借款'!$A$2:$O$32</definedName>
    <definedName name="_xlnm.Print_Area" localSheetId="91">'6-2应付债券'!$A$2:$I$33</definedName>
    <definedName name="_xlnm.Print_Area" localSheetId="92">'6-3租赁负债'!$A$2:$N$32</definedName>
    <definedName name="_xlnm.Print_Area" localSheetId="93">'6-4长期应付款'!$A$2:$I$33</definedName>
    <definedName name="_xlnm.Print_Area" localSheetId="94">'6-5预计负债'!$A$2:$G$33</definedName>
    <definedName name="_xlnm.Print_Area" localSheetId="95">'6-6递延收益'!$A$2:$H$33</definedName>
    <definedName name="_xlnm.Print_Area" localSheetId="96">'6-7递延所得税负债'!$A$2:$F$33</definedName>
    <definedName name="_xlnm.Print_Area" localSheetId="97">'6-8其他非流动负债'!$A$2:$G$34</definedName>
    <definedName name="_xlnm.Print_Area" localSheetId="89">'6-非流动负债汇总 '!$A$2:$F$34</definedName>
    <definedName name="_xlnm.Print_Area" localSheetId="4">'表3-1货币资金汇总表'!$A$2:$G$32</definedName>
    <definedName name="_xlnm.Print_Area" localSheetId="29">'表3-9-9未结算工程'!$A$2:$L$27</definedName>
    <definedName name="_xlnm.Print_Area" localSheetId="0">索引目录!$B$1:$J$65</definedName>
    <definedName name="_xlnm.Print_Area" localSheetId="3">资产负债表!$A$2:$J$51</definedName>
    <definedName name="Print_Area_MI" localSheetId="2">#REF!</definedName>
    <definedName name="Print_Area_MI" localSheetId="3">#REF!</definedName>
    <definedName name="_xlnm.Print_Titles" localSheetId="5">'3-1-1现金'!$2:$7</definedName>
    <definedName name="_xlnm.Print_Titles" localSheetId="33">'3-12一年到期非流动资产'!$2:$7</definedName>
    <definedName name="_xlnm.Print_Titles" localSheetId="6">'3-1-2银行存款'!$2:$7</definedName>
    <definedName name="_xlnm.Print_Titles" localSheetId="7">'3-1-3其他货币资金'!$2:$7</definedName>
    <definedName name="_xlnm.Print_Titles" localSheetId="34">'3-13其他流动资产'!$2:$7</definedName>
    <definedName name="_xlnm.Print_Titles" localSheetId="9">'3-2-1交易性-股票'!$2:$7</definedName>
    <definedName name="_xlnm.Print_Titles" localSheetId="10">'3-2-2交易性-债券'!$2:$7</definedName>
    <definedName name="_xlnm.Print_Titles" localSheetId="11">'3-2-3交易性-基金'!$2:$7</definedName>
    <definedName name="_xlnm.Print_Titles" localSheetId="13">'3-4应收票据'!$2:$7</definedName>
    <definedName name="_xlnm.Print_Titles" localSheetId="14">'3-5应收账款'!$2:$7</definedName>
    <definedName name="_xlnm.Print_Titles" localSheetId="16">'3-7预付账款'!$2:$7</definedName>
    <definedName name="_xlnm.Print_Titles" localSheetId="18">'3-8-1应收利息'!$2:$7</definedName>
    <definedName name="_xlnm.Print_Titles" localSheetId="19">'3-8-2应收股利'!$2:$7</definedName>
    <definedName name="_xlnm.Print_Titles" localSheetId="20">'3-8-3其他应收款'!$2:$7</definedName>
    <definedName name="_xlnm.Print_Titles" localSheetId="21">'3-9-1材料采购（在途物资）'!$2:$8</definedName>
    <definedName name="_xlnm.Print_Titles" localSheetId="22">标的资产明细表!$1:$2</definedName>
    <definedName name="_xlnm.Print_Titles" localSheetId="23">'3-9-3在库周转材料'!$2:$8</definedName>
    <definedName name="_xlnm.Print_Titles" localSheetId="24">'3-9-4委托加工物资'!$2:$8</definedName>
    <definedName name="_xlnm.Print_Titles" localSheetId="25">'3-9-5产成品（库存商品）'!$2:$8</definedName>
    <definedName name="_xlnm.Print_Titles" localSheetId="26">'3-9-6在产品（自制半成品）'!$2:$8</definedName>
    <definedName name="_xlnm.Print_Titles" localSheetId="27">'3-9-7发出商品'!$2:$8</definedName>
    <definedName name="_xlnm.Print_Titles" localSheetId="28">'3-9-8在用周转材料'!$2:$8</definedName>
    <definedName name="_xlnm.Print_Titles" localSheetId="60">'4-10生产性生物资产'!$2:$8</definedName>
    <definedName name="_xlnm.Print_Titles" localSheetId="61">'4-11油气资产'!$2:$8</definedName>
    <definedName name="_xlnm.Print_Titles" localSheetId="64">'4-13-1无形-土地'!$2:$7</definedName>
    <definedName name="_xlnm.Print_Titles" localSheetId="66">'4-13-3无形-其他'!$2:$7</definedName>
    <definedName name="_xlnm.Print_Titles" localSheetId="67">'4-14开发支出'!$2:$7</definedName>
    <definedName name="_xlnm.Print_Titles" localSheetId="68">'4-15商誉'!$2:$7</definedName>
    <definedName name="_xlnm.Print_Titles" localSheetId="69">'4-16长期待摊费用'!$2:$7</definedName>
    <definedName name="_xlnm.Print_Titles" localSheetId="70">'4-17递延所得税资产'!$2:$7</definedName>
    <definedName name="_xlnm.Print_Titles" localSheetId="71">'4-18其他非流动资产'!$2:$7</definedName>
    <definedName name="_xlnm.Print_Titles" localSheetId="38">'4-3长期应收款'!$2:$7</definedName>
    <definedName name="_xlnm.Print_Titles" localSheetId="39">'4-4长期股权投资'!$2:$7</definedName>
    <definedName name="_xlnm.Print_Titles" localSheetId="41">'4-6其他非流动性金融资产'!$2:$7</definedName>
    <definedName name="_xlnm.Print_Titles" localSheetId="43">'4-7-1投资性房地产-成本计量'!$2:$8</definedName>
    <definedName name="_xlnm.Print_Titles" localSheetId="44">'4-7-2投资性房地产-公允价值'!$2:$8</definedName>
    <definedName name="_xlnm.Print_Titles" localSheetId="42">'4-7投资性房地产汇总'!$2:$7</definedName>
    <definedName name="_xlnm.Print_Titles" localSheetId="48">'4-8-1房屋建筑物'!$2:$8</definedName>
    <definedName name="_xlnm.Print_Titles" localSheetId="49">'4-8-2构筑物'!$2:$8</definedName>
    <definedName name="_xlnm.Print_Titles" localSheetId="50">'4-8-3管道沟槽'!$2:$8</definedName>
    <definedName name="_xlnm.Print_Titles" localSheetId="51">'4-8-4机器设备'!$2:$8</definedName>
    <definedName name="_xlnm.Print_Titles" localSheetId="52">'4-8-5车辆'!$2:$8</definedName>
    <definedName name="_xlnm.Print_Titles" localSheetId="53">'4-8-6电子设备'!$2:$8</definedName>
    <definedName name="_xlnm.Print_Titles" localSheetId="54">'4-8-7土地'!$2:$8</definedName>
    <definedName name="_xlnm.Print_Titles" localSheetId="55">'4-8-8固定资产清理'!$2:$7</definedName>
    <definedName name="_xlnm.Print_Titles" localSheetId="57">'4-9-1在建（土建）'!$2:$7</definedName>
    <definedName name="_xlnm.Print_Titles" localSheetId="58">'4-9-2在建（设备）'!$2:$8</definedName>
    <definedName name="_xlnm.Print_Titles" localSheetId="59">'4-9-3工程物资'!$2:$8</definedName>
    <definedName name="_xlnm.Print_Titles" localSheetId="35">'4-非流动资产汇总'!$2:$7</definedName>
    <definedName name="_xlnm.Print_Titles" localSheetId="83">'5-10-1应付利息'!$2:$7</definedName>
    <definedName name="_xlnm.Print_Titles" localSheetId="84">'5-10-2应付股利（利润）'!$2:$7</definedName>
    <definedName name="_xlnm.Print_Titles" localSheetId="85">'5-10-3其他应付款'!$2:$7</definedName>
    <definedName name="_xlnm.Print_Titles" localSheetId="87">'5-12一年到期非流动负债'!$2:$7</definedName>
    <definedName name="_xlnm.Print_Titles" localSheetId="88">'5-13其他流动负债'!$2:$7</definedName>
    <definedName name="_xlnm.Print_Titles" localSheetId="73">'5-1短期借款'!$2:$7</definedName>
    <definedName name="_xlnm.Print_Titles" localSheetId="74">'5-2交易性金融负债'!$2:$7</definedName>
    <definedName name="_xlnm.Print_Titles" localSheetId="76">'5-4应付票据'!$2:$7</definedName>
    <definedName name="_xlnm.Print_Titles" localSheetId="77">'5-5应付账款'!$2:$7</definedName>
    <definedName name="_xlnm.Print_Titles" localSheetId="78">'5-6预收账款'!$2:$7</definedName>
    <definedName name="_xlnm.Print_Titles" localSheetId="80">'5-8职工薪酬'!$2:$7</definedName>
    <definedName name="_xlnm.Print_Titles" localSheetId="81">'5-9应交税费'!$2:$7</definedName>
    <definedName name="_xlnm.Print_Titles" localSheetId="90">'6-1长期借款'!$2:$7</definedName>
    <definedName name="_xlnm.Print_Titles" localSheetId="91">'6-2应付债券'!$2:$7</definedName>
    <definedName name="_xlnm.Print_Titles" localSheetId="93">'6-4长期应付款'!$2:$8</definedName>
    <definedName name="_xlnm.Print_Titles" localSheetId="94">'6-5预计负债'!$2:$7</definedName>
    <definedName name="_xlnm.Print_Titles" localSheetId="95">'6-6递延收益'!$2:$7</definedName>
    <definedName name="_xlnm.Print_Titles" localSheetId="96">'6-7递延所得税负债'!$2:$7</definedName>
    <definedName name="_xlnm.Print_Titles" localSheetId="97">'6-8其他非流动负债'!$2:$7</definedName>
    <definedName name="_xlnm.Print_Titles" localSheetId="2">企业基本情况!$3:$4</definedName>
  </definedNames>
  <calcPr calcId="191029" iterate="1" iterateCount="1000" iterateDelta="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未定义</author>
  </authors>
  <commentList>
    <comment ref="B7" authorId="0">
      <text>
        <r>
          <rPr>
            <b/>
            <sz val="9"/>
            <rFont val="宋体"/>
            <charset val="134"/>
          </rPr>
          <t>填列全称</t>
        </r>
      </text>
    </comment>
  </commentList>
</comments>
</file>

<file path=xl/comments2.xml><?xml version="1.0" encoding="utf-8"?>
<comments xmlns="http://schemas.openxmlformats.org/spreadsheetml/2006/main">
  <authors>
    <author>未定义</author>
  </authors>
  <commentList>
    <comment ref="B7" authorId="0">
      <text>
        <r>
          <rPr>
            <b/>
            <sz val="9"/>
            <rFont val="宋体"/>
            <charset val="134"/>
          </rPr>
          <t>jhwang:
填列全称</t>
        </r>
        <r>
          <rPr>
            <sz val="9"/>
            <rFont val="宋体"/>
            <charset val="134"/>
          </rPr>
          <t xml:space="preserve">
</t>
        </r>
      </text>
    </comment>
    <comment ref="C7" authorId="0">
      <text>
        <r>
          <rPr>
            <b/>
            <sz val="9"/>
            <rFont val="宋体"/>
            <charset val="134"/>
          </rPr>
          <t>jhwang:
如：国库券、电力债券
    ＊＊公司债券</t>
        </r>
        <r>
          <rPr>
            <sz val="9"/>
            <rFont val="宋体"/>
            <charset val="134"/>
          </rPr>
          <t xml:space="preserve">
</t>
        </r>
      </text>
    </comment>
  </commentList>
</comments>
</file>

<file path=xl/comments3.xml><?xml version="1.0" encoding="utf-8"?>
<comments xmlns="http://schemas.openxmlformats.org/spreadsheetml/2006/main">
  <authors>
    <author>未定义</author>
  </authors>
  <commentList>
    <comment ref="B7" authorId="0">
      <text>
        <r>
          <rPr>
            <b/>
            <sz val="9"/>
            <rFont val="宋体"/>
            <charset val="134"/>
          </rPr>
          <t>jhwang:
填列全称</t>
        </r>
      </text>
    </comment>
    <comment ref="C7" authorId="0">
      <text>
        <r>
          <rPr>
            <b/>
            <sz val="9"/>
            <rFont val="宋体"/>
            <charset val="134"/>
          </rPr>
          <t>如：上投摩根内需动力</t>
        </r>
        <r>
          <rPr>
            <sz val="9"/>
            <rFont val="宋体"/>
            <charset val="134"/>
          </rPr>
          <t xml:space="preserve">
</t>
        </r>
      </text>
    </comment>
    <comment ref="E7" authorId="0">
      <text>
        <r>
          <rPr>
            <b/>
            <sz val="9"/>
            <rFont val="宋体"/>
            <charset val="134"/>
          </rPr>
          <t>开放式、封闭式等</t>
        </r>
        <r>
          <rPr>
            <sz val="9"/>
            <rFont val="宋体"/>
            <charset val="134"/>
          </rPr>
          <t xml:space="preserve">
</t>
        </r>
      </text>
    </comment>
    <comment ref="F7" authorId="0">
      <text>
        <r>
          <rPr>
            <b/>
            <sz val="9"/>
            <rFont val="宋体"/>
            <charset val="134"/>
          </rPr>
          <t>jhwang:
购买日</t>
        </r>
        <r>
          <rPr>
            <sz val="9"/>
            <rFont val="宋体"/>
            <charset val="134"/>
          </rPr>
          <t xml:space="preserve">
</t>
        </r>
      </text>
    </comment>
  </commentList>
</comments>
</file>

<file path=xl/comments4.xml><?xml version="1.0" encoding="utf-8"?>
<comments xmlns="http://schemas.openxmlformats.org/spreadsheetml/2006/main">
  <authors>
    <author>未定义</author>
  </authors>
  <commentList>
    <comment ref="B7" authorId="0">
      <text>
        <r>
          <rPr>
            <b/>
            <sz val="9"/>
            <rFont val="宋体"/>
            <charset val="134"/>
          </rPr>
          <t>应填列全称，不应填写简称</t>
        </r>
        <r>
          <rPr>
            <sz val="9"/>
            <rFont val="宋体"/>
            <charset val="134"/>
          </rPr>
          <t xml:space="preserve">
</t>
        </r>
      </text>
    </comment>
  </commentList>
</comments>
</file>

<file path=xl/comments5.xml><?xml version="1.0" encoding="utf-8"?>
<comments xmlns="http://schemas.openxmlformats.org/spreadsheetml/2006/main">
  <authors>
    <author>未定义</author>
  </authors>
  <commentList>
    <comment ref="B7" authorId="0">
      <text>
        <r>
          <rPr>
            <b/>
            <sz val="9"/>
            <rFont val="宋体"/>
            <charset val="134"/>
          </rPr>
          <t>jhwang:
债务单位名称应填列全称，不应以地名或不明确的简称或业务内容代替</t>
        </r>
        <r>
          <rPr>
            <sz val="9"/>
            <rFont val="宋体"/>
            <charset val="134"/>
          </rPr>
          <t xml:space="preserve">
</t>
        </r>
      </text>
    </comment>
    <comment ref="C7" authorId="0">
      <text>
        <r>
          <rPr>
            <b/>
            <sz val="9"/>
            <rFont val="宋体"/>
            <charset val="134"/>
          </rPr>
          <t>jhwang:
如：“售油款”等</t>
        </r>
        <r>
          <rPr>
            <sz val="9"/>
            <rFont val="宋体"/>
            <charset val="134"/>
          </rPr>
          <t xml:space="preserve">
</t>
        </r>
      </text>
    </comment>
    <comment ref="D7" authorId="0">
      <text>
        <r>
          <rPr>
            <b/>
            <sz val="9"/>
            <rFont val="宋体"/>
            <charset val="134"/>
          </rPr>
          <t>jhwang:
填列最后一笔借方发生额的日期；
日期填写形式(半角状态下)如：2016/12</t>
        </r>
        <r>
          <rPr>
            <sz val="9"/>
            <rFont val="宋体"/>
            <charset val="134"/>
          </rPr>
          <t xml:space="preserve">
</t>
        </r>
      </text>
    </comment>
    <comment ref="Q7" authorId="0">
      <text>
        <r>
          <rPr>
            <b/>
            <sz val="9"/>
            <rFont val="宋体"/>
            <charset val="134"/>
          </rPr>
          <t>jhwang:
1）欠款单位为关联方、总公司内部或本公司内部单位的，应在备注栏注明“关联方”、“总公司内部”“内部单位”；2） 涉诉款项应在备注中标明；3）评估基准日后已收回款项的，应注明日期如“2017年1月4日收回”；4）其他填表单位认为应说明的事项</t>
        </r>
        <r>
          <rPr>
            <sz val="9"/>
            <rFont val="宋体"/>
            <charset val="134"/>
          </rPr>
          <t xml:space="preserve">
</t>
        </r>
      </text>
    </comment>
    <comment ref="S7" authorId="0">
      <text>
        <r>
          <rPr>
            <b/>
            <sz val="9"/>
            <rFont val="宋体"/>
            <charset val="134"/>
          </rPr>
          <t>娄老师:建议删除，如有特殊情况，放入备注</t>
        </r>
        <r>
          <rPr>
            <sz val="9"/>
            <rFont val="宋体"/>
            <charset val="134"/>
          </rPr>
          <t xml:space="preserve">
</t>
        </r>
      </text>
    </comment>
  </commentList>
</comments>
</file>

<file path=xl/comments6.xml><?xml version="1.0" encoding="utf-8"?>
<comments xmlns="http://schemas.openxmlformats.org/spreadsheetml/2006/main">
  <authors>
    <author>未定义</author>
  </authors>
  <commentList>
    <comment ref="H7" authorId="0">
      <text>
        <r>
          <rPr>
            <sz val="9"/>
            <rFont val="宋体"/>
            <charset val="134"/>
          </rPr>
          <t>jhwang:
填列最后一笔借方发生额的日期；
日期填写形式(半角状态下)如：2016/12</t>
        </r>
      </text>
    </comment>
  </commentList>
</comments>
</file>

<file path=xl/comments7.xml><?xml version="1.0" encoding="utf-8"?>
<comments xmlns="http://schemas.openxmlformats.org/spreadsheetml/2006/main">
  <authors>
    <author>未定义</author>
  </authors>
  <commentList>
    <comment ref="B7" authorId="0">
      <text>
        <r>
          <rPr>
            <b/>
            <sz val="9"/>
            <rFont val="宋体"/>
            <charset val="134"/>
          </rPr>
          <t>jhwang:
该栏应填列全称，不应以地名或不明确的简称或业务内容代替</t>
        </r>
      </text>
    </comment>
    <comment ref="C7" authorId="0">
      <text>
        <r>
          <rPr>
            <b/>
            <sz val="9"/>
            <rFont val="宋体"/>
            <charset val="134"/>
          </rPr>
          <t>jhwang:
如“购＊＊设备款”、“购油款”等</t>
        </r>
        <r>
          <rPr>
            <sz val="9"/>
            <rFont val="宋体"/>
            <charset val="134"/>
          </rPr>
          <t xml:space="preserve">
</t>
        </r>
      </text>
    </comment>
    <comment ref="D7" authorId="0">
      <text>
        <r>
          <rPr>
            <b/>
            <sz val="9"/>
            <rFont val="宋体"/>
            <charset val="134"/>
          </rPr>
          <t>jhwang:
填列最后一笔借方发生额的日期；
日期填写形式(半角状态下)如2016/12</t>
        </r>
      </text>
    </comment>
    <comment ref="J7" authorId="0">
      <text>
        <r>
          <rPr>
            <b/>
            <sz val="9"/>
            <rFont val="宋体"/>
            <charset val="134"/>
          </rPr>
          <t>jhwang:
1）欠款单位为关联方、总公司内部或内部单位的，应在备注栏注明“关联方”、“总公司内部”“内部单位”；2） 涉诉款项应在备注中标明；3）评估基准日后已收到货物或收回款项的，应注明日期及金额，如“2002.7.4日收回2000元”或2002.7.8日到货验收；4）其他填表单位认为应说明的事项</t>
        </r>
      </text>
    </comment>
  </commentList>
</comments>
</file>

<file path=xl/comments8.xml><?xml version="1.0" encoding="utf-8"?>
<comments xmlns="http://schemas.openxmlformats.org/spreadsheetml/2006/main">
  <authors>
    <author>未定义</author>
  </authors>
  <commentList>
    <comment ref="B7" authorId="0">
      <text>
        <r>
          <rPr>
            <b/>
            <sz val="9"/>
            <rFont val="宋体"/>
            <charset val="134"/>
          </rPr>
          <t>jhwang:
填全称</t>
        </r>
      </text>
    </comment>
    <comment ref="C7" authorId="0">
      <text>
        <r>
          <rPr>
            <b/>
            <sz val="9"/>
            <rFont val="宋体"/>
            <charset val="134"/>
          </rPr>
          <t>jhwang:
发生日期指利息结算日，填列到日。</t>
        </r>
      </text>
    </comment>
    <comment ref="E7" authorId="0">
      <text>
        <r>
          <rPr>
            <b/>
            <sz val="9"/>
            <rFont val="宋体"/>
            <charset val="134"/>
          </rPr>
          <t>jhwang:
填列到“日”，如“2016/1/1—2016/12/31”。</t>
        </r>
      </text>
    </comment>
  </commentList>
</comments>
</file>

<file path=xl/comments9.xml><?xml version="1.0" encoding="utf-8"?>
<comments xmlns="http://schemas.openxmlformats.org/spreadsheetml/2006/main">
  <authors>
    <author>未定义</author>
  </authors>
  <commentList>
    <comment ref="C7" authorId="0">
      <text>
        <r>
          <rPr>
            <b/>
            <sz val="9"/>
            <rFont val="宋体"/>
            <charset val="134"/>
          </rPr>
          <t>jhwang:
指的是利润或股利分配时间</t>
        </r>
      </text>
    </comment>
    <comment ref="D7" authorId="0">
      <text>
        <r>
          <rPr>
            <b/>
            <sz val="9"/>
            <rFont val="宋体"/>
            <charset val="134"/>
          </rPr>
          <t>jhwang:
指股利发生的期间，如2016年应收2015年的股利，则该栏目填写“2015年”。</t>
        </r>
        <r>
          <rPr>
            <sz val="9"/>
            <rFont val="宋体"/>
            <charset val="134"/>
          </rPr>
          <t xml:space="preserve">
</t>
        </r>
      </text>
    </comment>
    <comment ref="I7" authorId="0">
      <text>
        <r>
          <rPr>
            <b/>
            <sz val="9"/>
            <rFont val="宋体"/>
            <charset val="134"/>
          </rPr>
          <t>jhwang:
注明实际的股权比例</t>
        </r>
        <r>
          <rPr>
            <sz val="9"/>
            <rFont val="宋体"/>
            <charset val="134"/>
          </rPr>
          <t xml:space="preserve">
</t>
        </r>
      </text>
    </comment>
  </commentList>
</comments>
</file>

<file path=xl/comments10.xml><?xml version="1.0" encoding="utf-8"?>
<comments xmlns="http://schemas.openxmlformats.org/spreadsheetml/2006/main">
  <authors>
    <author>未定义</author>
  </authors>
  <commentList>
    <comment ref="D7" authorId="0">
      <text>
        <r>
          <rPr>
            <b/>
            <sz val="9"/>
            <rFont val="宋体"/>
            <charset val="134"/>
          </rPr>
          <t>jhwang:
填列最后一笔借方发生额的日期；
日期填写形式(半角状态下)如2016/12</t>
        </r>
      </text>
    </comment>
  </commentList>
</comments>
</file>

<file path=xl/comments11.xml><?xml version="1.0" encoding="utf-8"?>
<comments xmlns="http://schemas.openxmlformats.org/spreadsheetml/2006/main">
  <authors>
    <author>未定义</author>
  </authors>
  <commentList>
    <comment ref="T7" authorId="0">
      <text>
        <r>
          <rPr>
            <b/>
            <sz val="9"/>
            <rFont val="宋体"/>
            <charset val="134"/>
          </rPr>
          <t>jhwang:
负数余额产生的原因等。</t>
        </r>
        <r>
          <rPr>
            <sz val="9"/>
            <rFont val="宋体"/>
            <charset val="134"/>
          </rPr>
          <t xml:space="preserve">
</t>
        </r>
      </text>
    </comment>
  </commentList>
</comments>
</file>

<file path=xl/comments12.xml><?xml version="1.0" encoding="utf-8"?>
<comments xmlns="http://schemas.openxmlformats.org/spreadsheetml/2006/main">
  <authors>
    <author>未定义</author>
  </authors>
  <commentList>
    <comment ref="X7" authorId="0">
      <text>
        <r>
          <rPr>
            <b/>
            <sz val="9"/>
            <rFont val="宋体"/>
            <charset val="134"/>
          </rPr>
          <t>jhwang:
如负数余额产生的原因。</t>
        </r>
      </text>
    </comment>
  </commentList>
</comments>
</file>

<file path=xl/comments13.xml><?xml version="1.0" encoding="utf-8"?>
<comments xmlns="http://schemas.openxmlformats.org/spreadsheetml/2006/main">
  <authors>
    <author>未定义</author>
  </authors>
  <commentList>
    <comment ref="J7" authorId="0">
      <text>
        <r>
          <rPr>
            <b/>
            <sz val="9"/>
            <rFont val="宋体"/>
            <charset val="134"/>
          </rPr>
          <t>jhwang:
填列最后一笔借方发生额的日期；
日期填写形式(半角状态下)如：2016/12</t>
        </r>
      </text>
    </comment>
  </commentList>
</comments>
</file>

<file path=xl/comments14.xml><?xml version="1.0" encoding="utf-8"?>
<comments xmlns="http://schemas.openxmlformats.org/spreadsheetml/2006/main">
  <authors>
    <author>未定义</author>
  </authors>
  <commentList>
    <comment ref="B7" authorId="0">
      <text>
        <r>
          <rPr>
            <b/>
            <sz val="9"/>
            <rFont val="宋体"/>
            <charset val="134"/>
          </rPr>
          <t>jhwang:
填入债券名称如：“3年期国库券”、“5年期电力基金债券”等</t>
        </r>
        <r>
          <rPr>
            <sz val="9"/>
            <rFont val="宋体"/>
            <charset val="134"/>
          </rPr>
          <t xml:space="preserve">
</t>
        </r>
      </text>
    </comment>
    <comment ref="C7" authorId="0">
      <text>
        <r>
          <rPr>
            <b/>
            <sz val="9"/>
            <rFont val="宋体"/>
            <charset val="134"/>
          </rPr>
          <t>jhwang:
购买日</t>
        </r>
      </text>
    </comment>
    <comment ref="K7" authorId="0">
      <text>
        <r>
          <rPr>
            <b/>
            <sz val="9"/>
            <rFont val="宋体"/>
            <charset val="134"/>
          </rPr>
          <t>jhwang:
设定抵押的债券应标明</t>
        </r>
      </text>
    </comment>
  </commentList>
</comments>
</file>

<file path=xl/comments15.xml><?xml version="1.0" encoding="utf-8"?>
<comments xmlns="http://schemas.openxmlformats.org/spreadsheetml/2006/main">
  <authors>
    <author>未定义</author>
  </authors>
  <commentList>
    <comment ref="B7" authorId="0">
      <text>
        <r>
          <rPr>
            <b/>
            <sz val="9"/>
            <rFont val="宋体"/>
            <charset val="134"/>
          </rPr>
          <t>jhwang:
根据具体资产内容填写</t>
        </r>
      </text>
    </comment>
    <comment ref="C7" authorId="0">
      <text>
        <r>
          <rPr>
            <b/>
            <sz val="9"/>
            <rFont val="宋体"/>
            <charset val="134"/>
          </rPr>
          <t>jhwang:
填列最后一笔借方发生额的日期；
日期填写形式(半角状态下)如：2016/12</t>
        </r>
      </text>
    </comment>
    <comment ref="J7" authorId="0">
      <text>
        <r>
          <rPr>
            <b/>
            <sz val="9"/>
            <rFont val="宋体"/>
            <charset val="134"/>
          </rPr>
          <t>jhwang:
因特殊原因转入的资产，应在备注栏简要说明原因，有可能发生损失的项目，应提供相关文件资料</t>
        </r>
        <r>
          <rPr>
            <sz val="9"/>
            <rFont val="宋体"/>
            <charset val="134"/>
          </rPr>
          <t xml:space="preserve">
</t>
        </r>
      </text>
    </comment>
  </commentList>
</comments>
</file>

<file path=xl/comments16.xml><?xml version="1.0" encoding="utf-8"?>
<comments xmlns="http://schemas.openxmlformats.org/spreadsheetml/2006/main">
  <authors>
    <author>未定义</author>
  </authors>
  <commentList>
    <comment ref="B7" authorId="0">
      <text>
        <r>
          <rPr>
            <b/>
            <sz val="9"/>
            <rFont val="宋体"/>
            <charset val="134"/>
          </rPr>
          <t>jhwang:
债务单位名称应填列全称，不应以地名或不明确的简称或业务内容代替</t>
        </r>
      </text>
    </comment>
    <comment ref="C7" authorId="0">
      <text>
        <r>
          <rPr>
            <b/>
            <sz val="9"/>
            <rFont val="宋体"/>
            <charset val="134"/>
          </rPr>
          <t>jhwang:
如：“租赁XXXXXX”等</t>
        </r>
        <r>
          <rPr>
            <sz val="9"/>
            <rFont val="宋体"/>
            <charset val="134"/>
          </rPr>
          <t xml:space="preserve">
</t>
        </r>
      </text>
    </comment>
    <comment ref="D7" authorId="0">
      <text>
        <r>
          <rPr>
            <b/>
            <sz val="9"/>
            <rFont val="宋体"/>
            <charset val="134"/>
          </rPr>
          <t>jhwang:
填列最后一笔借方发生额的日期；
日期填写形式(半角状态下)如：2016/12</t>
        </r>
      </text>
    </comment>
    <comment ref="L7" authorId="0">
      <text>
        <r>
          <rPr>
            <b/>
            <sz val="9"/>
            <rFont val="宋体"/>
            <charset val="134"/>
          </rPr>
          <t>jhwang:
1）欠款单位为关联方、总公司内部或本公司内部单位的，应在备注栏注明“关联方”、“总公司内部”“内部单位”；2） 涉诉款项应在备注中标明；3）评估基准日后已收回款项的，应注明日期如“2002年7月4日收回”；4）其他填表单位认为应说明的事项</t>
        </r>
        <r>
          <rPr>
            <sz val="9"/>
            <rFont val="宋体"/>
            <charset val="134"/>
          </rPr>
          <t xml:space="preserve">
</t>
        </r>
      </text>
    </comment>
  </commentList>
</comments>
</file>

<file path=xl/comments17.xml><?xml version="1.0" encoding="utf-8"?>
<comments xmlns="http://schemas.openxmlformats.org/spreadsheetml/2006/main">
  <authors>
    <author>未定义</author>
  </authors>
  <commentList>
    <comment ref="B7" authorId="0">
      <text>
        <r>
          <rPr>
            <b/>
            <sz val="9"/>
            <rFont val="宋体"/>
            <charset val="134"/>
          </rPr>
          <t>jhwang:
填列全称</t>
        </r>
        <r>
          <rPr>
            <sz val="9"/>
            <rFont val="宋体"/>
            <charset val="134"/>
          </rPr>
          <t xml:space="preserve">
</t>
        </r>
      </text>
    </comment>
    <comment ref="C7" authorId="0">
      <text>
        <r>
          <rPr>
            <b/>
            <sz val="9"/>
            <rFont val="宋体"/>
            <charset val="134"/>
          </rPr>
          <t>如：XXXXX基金</t>
        </r>
        <r>
          <rPr>
            <sz val="9"/>
            <rFont val="宋体"/>
            <charset val="134"/>
          </rPr>
          <t xml:space="preserve">
</t>
        </r>
      </text>
    </comment>
    <comment ref="D7" authorId="0">
      <text>
        <r>
          <rPr>
            <b/>
            <sz val="9"/>
            <rFont val="宋体"/>
            <charset val="134"/>
          </rPr>
          <t>jhwang:
指购买日或以其他方式（如非货币性交易换入、以债权换入等）取得股权的协议转让日</t>
        </r>
      </text>
    </comment>
    <comment ref="E7" authorId="0">
      <text>
        <r>
          <rPr>
            <b/>
            <sz val="9"/>
            <rFont val="宋体"/>
            <charset val="134"/>
          </rPr>
          <t>jhwang:
与股权证一致</t>
        </r>
        <r>
          <rPr>
            <sz val="9"/>
            <rFont val="宋体"/>
            <charset val="134"/>
          </rPr>
          <t xml:space="preserve">
</t>
        </r>
      </text>
    </comment>
    <comment ref="F7" authorId="0">
      <text>
        <r>
          <rPr>
            <b/>
            <sz val="9"/>
            <rFont val="宋体"/>
            <charset val="134"/>
          </rPr>
          <t>jhwang:
指基准日收盘价</t>
        </r>
      </text>
    </comment>
  </commentList>
</comments>
</file>

<file path=xl/comments18.xml><?xml version="1.0" encoding="utf-8"?>
<comments xmlns="http://schemas.openxmlformats.org/spreadsheetml/2006/main">
  <authors>
    <author>未定义</author>
  </authors>
  <commentList>
    <comment ref="G7" authorId="0">
      <text>
        <r>
          <rPr>
            <b/>
            <sz val="9"/>
            <rFont val="宋体"/>
            <charset val="134"/>
          </rPr>
          <t>chenjie:
备注中须说明的事项：(1)对因改扩建已改变了原有建筑面积的；(2)在增加面积的同时，其相应价值未入帐的，注明未入帐部分的建筑面积。(3)盘盈资产及非正常状态下的房屋，如：“危房、已拆除、待报废”等(4)负数余额；(5)房屋管理部门确定为“违章建筑”的。</t>
        </r>
        <r>
          <rPr>
            <sz val="9"/>
            <rFont val="宋体"/>
            <charset val="134"/>
          </rPr>
          <t xml:space="preserve">
</t>
        </r>
      </text>
    </comment>
  </commentList>
</comments>
</file>

<file path=xl/comments19.xml><?xml version="1.0" encoding="utf-8"?>
<comments xmlns="http://schemas.openxmlformats.org/spreadsheetml/2006/main">
  <authors>
    <author>未定义</author>
  </authors>
  <commentList>
    <comment ref="H7" authorId="0">
      <text>
        <r>
          <rPr>
            <b/>
            <sz val="9"/>
            <rFont val="宋体"/>
            <charset val="134"/>
          </rPr>
          <t>jhwang:
填写房产证编号,无证不填</t>
        </r>
      </text>
    </comment>
    <comment ref="L7" authorId="0">
      <text>
        <r>
          <rPr>
            <b/>
            <sz val="9"/>
            <rFont val="宋体"/>
            <charset val="134"/>
          </rPr>
          <t>jhwang:
如：“砖混、钢混、框架、砖木、简易”等，各类型结构的定义参见填表说明。</t>
        </r>
      </text>
    </comment>
    <comment ref="M7" authorId="0">
      <text>
        <r>
          <rPr>
            <b/>
            <sz val="9"/>
            <rFont val="宋体"/>
            <charset val="134"/>
          </rPr>
          <t>jhwang:
指竣工日期</t>
        </r>
        <r>
          <rPr>
            <sz val="9"/>
            <rFont val="宋体"/>
            <charset val="134"/>
          </rPr>
          <t xml:space="preserve">
</t>
        </r>
      </text>
    </comment>
    <comment ref="N7" authorId="0">
      <text>
        <r>
          <rPr>
            <b/>
            <sz val="9"/>
            <rFont val="宋体"/>
            <charset val="134"/>
          </rPr>
          <t>jhwang:
m2或m3</t>
        </r>
      </text>
    </comment>
    <comment ref="O7" authorId="0">
      <text>
        <r>
          <rPr>
            <b/>
            <sz val="9"/>
            <rFont val="宋体"/>
            <charset val="134"/>
          </rPr>
          <t>jhwang:
(1)一般应填写房产证所填写的建筑面积值，如无房屋证，应填写工程概预算书上的面积值，否则就需要重新丈量；(2)对因改扩建已改变了原有建筑面积的，应以基准日实际建筑面积填报，但必须在备注中加以说明。注意：在增加面积的同时，应增加帐面原值及净值，如果增加面积的相应价值未入帐，应同时在备注中注明未入帐部分的建筑面积。</t>
        </r>
      </text>
    </comment>
    <comment ref="AC7" authorId="0">
      <text>
        <r>
          <rPr>
            <b/>
            <sz val="9"/>
            <rFont val="宋体"/>
            <charset val="134"/>
          </rPr>
          <t>jhwang:
备注中须说明的事项：(1)对因改扩建已改变了原有建筑面积的；(2)在增加面积的同时，其相应价值未入帐的，注明未入帐部分的建筑面积。(3)盘盈资产及非正常状态下的房屋，如：“危房、已拆除、待报废”等(4)负数余额；(5)房屋管理部门确定为“违章建筑”的。</t>
        </r>
        <r>
          <rPr>
            <sz val="9"/>
            <rFont val="宋体"/>
            <charset val="134"/>
          </rPr>
          <t xml:space="preserve">
</t>
        </r>
      </text>
    </comment>
  </commentList>
</comments>
</file>

<file path=xl/comments20.xml><?xml version="1.0" encoding="utf-8"?>
<comments xmlns="http://schemas.openxmlformats.org/spreadsheetml/2006/main">
  <authors>
    <author>未定义</author>
  </authors>
  <commentList>
    <comment ref="H7" authorId="0">
      <text>
        <r>
          <rPr>
            <b/>
            <sz val="9"/>
            <rFont val="宋体"/>
            <charset val="134"/>
          </rPr>
          <t>jhwang:
填写房产证编号,无证不填</t>
        </r>
      </text>
    </comment>
    <comment ref="L7" authorId="0">
      <text>
        <r>
          <rPr>
            <b/>
            <sz val="9"/>
            <rFont val="宋体"/>
            <charset val="134"/>
          </rPr>
          <t>jhwang:
如：“砖混、钢混、框架、砖木、简易”等，各类型结构的定义参见填表说明。</t>
        </r>
      </text>
    </comment>
    <comment ref="M7" authorId="0">
      <text>
        <r>
          <rPr>
            <b/>
            <sz val="9"/>
            <rFont val="宋体"/>
            <charset val="134"/>
          </rPr>
          <t>jhwang:
指竣工日期</t>
        </r>
      </text>
    </comment>
    <comment ref="N7" authorId="0">
      <text>
        <r>
          <rPr>
            <b/>
            <sz val="9"/>
            <rFont val="宋体"/>
            <charset val="134"/>
          </rPr>
          <t>jhwang:
m2或m3</t>
        </r>
      </text>
    </comment>
    <comment ref="P7" authorId="0">
      <text>
        <r>
          <rPr>
            <b/>
            <sz val="9"/>
            <rFont val="宋体"/>
            <charset val="134"/>
          </rPr>
          <t>jhwang:
(1)一般应填写房产证所填写的建筑面积值，如无房屋证，应填写工程概预算书上的面积值，否则就需要重新丈量；(2)对因改扩建已改变了原有建筑面积的，应以基准日实际建筑面积填报，但必须在备注中加以说明。注意：在增加面积的同时，应增加帐面原值及净值，如果增加面积的相应价值未入帐，应同时在备注中注明未入帐部分的建筑面积。</t>
        </r>
        <r>
          <rPr>
            <sz val="9"/>
            <rFont val="宋体"/>
            <charset val="134"/>
          </rPr>
          <t xml:space="preserve">
</t>
        </r>
      </text>
    </comment>
    <comment ref="AA7" authorId="0">
      <text>
        <r>
          <rPr>
            <b/>
            <sz val="9"/>
            <rFont val="宋体"/>
            <charset val="134"/>
          </rPr>
          <t>jhwang:
备注中须说明的事项：(1)对因改扩建已改变了原有建筑面积的；(2)在增加面积的同时，其相应价值未入帐的，注明未入帐部分的建筑面积。(3)盘盈资产及非正常状态下的房屋，如：“危房、已拆除、待报废”等(4)负数余额；(5)房屋管理部门确定为“违章建筑”的。</t>
        </r>
        <r>
          <rPr>
            <sz val="9"/>
            <rFont val="宋体"/>
            <charset val="134"/>
          </rPr>
          <t xml:space="preserve">
</t>
        </r>
      </text>
    </comment>
  </commentList>
</comments>
</file>

<file path=xl/comments21.xml><?xml version="1.0" encoding="utf-8"?>
<comments xmlns="http://schemas.openxmlformats.org/spreadsheetml/2006/main">
  <authors>
    <author>未定义</author>
  </authors>
  <commentList>
    <comment ref="B7" authorId="0">
      <text>
        <r>
          <rPr>
            <b/>
            <sz val="9"/>
            <rFont val="宋体"/>
            <charset val="134"/>
          </rPr>
          <t>jhwang:
土地使用权证书的编号</t>
        </r>
      </text>
    </comment>
    <comment ref="F7" authorId="0">
      <text>
        <r>
          <rPr>
            <b/>
            <sz val="9"/>
            <rFont val="宋体"/>
            <charset val="134"/>
          </rPr>
          <t>jhwang:
所填内容应与土地证记录相符</t>
        </r>
      </text>
    </comment>
    <comment ref="G7" authorId="0">
      <text>
        <r>
          <rPr>
            <b/>
            <sz val="9"/>
            <rFont val="宋体"/>
            <charset val="134"/>
          </rPr>
          <t>jhwang:
所填内容应与土地证记录相符</t>
        </r>
      </text>
    </comment>
    <comment ref="H7" authorId="0">
      <text>
        <r>
          <rPr>
            <b/>
            <sz val="9"/>
            <rFont val="宋体"/>
            <charset val="134"/>
          </rPr>
          <t>jhwang:
所填内容应与土地证记录相符</t>
        </r>
        <r>
          <rPr>
            <sz val="9"/>
            <rFont val="宋体"/>
            <charset val="134"/>
          </rPr>
          <t xml:space="preserve">
</t>
        </r>
      </text>
    </comment>
    <comment ref="J7" authorId="0">
      <text>
        <r>
          <rPr>
            <b/>
            <sz val="9"/>
            <rFont val="宋体"/>
            <charset val="134"/>
          </rPr>
          <t>jhwang:
所填内容应与土地证记录相符</t>
        </r>
      </text>
    </comment>
  </commentList>
</comments>
</file>

<file path=xl/comments22.xml><?xml version="1.0" encoding="utf-8"?>
<comments xmlns="http://schemas.openxmlformats.org/spreadsheetml/2006/main">
  <authors>
    <author>未定义</author>
  </authors>
  <commentList>
    <comment ref="B7" authorId="0">
      <text>
        <r>
          <rPr>
            <b/>
            <sz val="9"/>
            <rFont val="宋体"/>
            <charset val="134"/>
          </rPr>
          <t>jhwang:
土地使用权证书的编号</t>
        </r>
      </text>
    </comment>
    <comment ref="F7" authorId="0">
      <text>
        <r>
          <rPr>
            <b/>
            <sz val="9"/>
            <rFont val="宋体"/>
            <charset val="134"/>
          </rPr>
          <t>jhwang:
所填内容应与土地证记录相符</t>
        </r>
      </text>
    </comment>
    <comment ref="G7" authorId="0">
      <text>
        <r>
          <rPr>
            <b/>
            <sz val="9"/>
            <rFont val="宋体"/>
            <charset val="134"/>
          </rPr>
          <t>jhwang:
所填内容应与土地证记录相符</t>
        </r>
      </text>
    </comment>
    <comment ref="H7" authorId="0">
      <text>
        <r>
          <rPr>
            <b/>
            <sz val="9"/>
            <rFont val="宋体"/>
            <charset val="134"/>
          </rPr>
          <t>jhwang:
所填内容应与土地证记录相符</t>
        </r>
        <r>
          <rPr>
            <sz val="9"/>
            <rFont val="宋体"/>
            <charset val="134"/>
          </rPr>
          <t xml:space="preserve">
</t>
        </r>
      </text>
    </comment>
    <comment ref="J7" authorId="0">
      <text>
        <r>
          <rPr>
            <b/>
            <sz val="9"/>
            <rFont val="宋体"/>
            <charset val="134"/>
          </rPr>
          <t>jhwang:
所填内容应与土地证记录相符</t>
        </r>
      </text>
    </comment>
  </commentList>
</comments>
</file>

<file path=xl/comments23.xml><?xml version="1.0" encoding="utf-8"?>
<comments xmlns="http://schemas.openxmlformats.org/spreadsheetml/2006/main">
  <authors>
    <author>未定义</author>
  </authors>
  <commentList>
    <comment ref="B7" authorId="0">
      <text>
        <r>
          <rPr>
            <b/>
            <sz val="9"/>
            <rFont val="宋体"/>
            <charset val="134"/>
          </rPr>
          <t>jhwang:
填写房产证编号,无证不填</t>
        </r>
        <r>
          <rPr>
            <sz val="9"/>
            <rFont val="宋体"/>
            <charset val="134"/>
          </rPr>
          <t xml:space="preserve">
</t>
        </r>
      </text>
    </comment>
    <comment ref="O7" authorId="0">
      <text>
        <r>
          <rPr>
            <b/>
            <sz val="9"/>
            <rFont val="宋体"/>
            <charset val="134"/>
          </rPr>
          <t>jhwang:
如：“砖混、钢混、框架、砖木、简易”等，各类型结构的定义参见填表说明。</t>
        </r>
        <r>
          <rPr>
            <sz val="9"/>
            <rFont val="宋体"/>
            <charset val="134"/>
          </rPr>
          <t xml:space="preserve">
</t>
        </r>
      </text>
    </comment>
    <comment ref="P7" authorId="0">
      <text>
        <r>
          <rPr>
            <b/>
            <sz val="9"/>
            <rFont val="宋体"/>
            <charset val="134"/>
          </rPr>
          <t>jhwang:
指竣工日期</t>
        </r>
      </text>
    </comment>
    <comment ref="Q7" authorId="0">
      <text>
        <r>
          <rPr>
            <b/>
            <sz val="9"/>
            <rFont val="宋体"/>
            <charset val="134"/>
          </rPr>
          <t>jhwang:
m2或m3</t>
        </r>
      </text>
    </comment>
    <comment ref="R7" authorId="0">
      <text>
        <r>
          <rPr>
            <b/>
            <sz val="9"/>
            <rFont val="宋体"/>
            <charset val="134"/>
          </rPr>
          <t>jhwang:
(1)一般应填写房产证所填写的建筑面积值，如无房屋证，应填写工程概预算书上的面积值，否则就需要重新丈量；(2)对因改扩建已改变了原有建筑面积的，应以基准日实际建筑面积填报，但必须在备注中加以说明。注意：在增加面积的同时，应增加帐面原值及净值，如果增加面积的相应价值未入帐，应同时在备注中注明未入帐部分的建筑面积。</t>
        </r>
        <r>
          <rPr>
            <sz val="9"/>
            <rFont val="宋体"/>
            <charset val="134"/>
          </rPr>
          <t xml:space="preserve">
</t>
        </r>
      </text>
    </comment>
    <comment ref="AA7" authorId="0">
      <text>
        <r>
          <rPr>
            <b/>
            <sz val="9"/>
            <rFont val="宋体"/>
            <charset val="134"/>
          </rPr>
          <t>jhwang:
备注中须说明的事项：(1)对因改扩建已改变了原有建筑面积的；(2)在增加面积的同时，其相应价值未入帐的，注明未入帐部分的建筑面积。(3)盘盈资产及非正常状态下的房屋，如：“危房、已拆除、待报废”等(4)负数余额；(5)房屋管理部门确定为“违章建筑”的。</t>
        </r>
      </text>
    </comment>
  </commentList>
</comments>
</file>

<file path=xl/comments24.xml><?xml version="1.0" encoding="utf-8"?>
<comments xmlns="http://schemas.openxmlformats.org/spreadsheetml/2006/main">
  <authors>
    <author>未定义</author>
  </authors>
  <commentList>
    <comment ref="B7" authorId="0">
      <text>
        <r>
          <rPr>
            <b/>
            <sz val="9"/>
            <rFont val="宋体"/>
            <charset val="134"/>
          </rPr>
          <t>jhwang:
填写构筑物或其他辅助设施的全称</t>
        </r>
      </text>
    </comment>
    <comment ref="C7" authorId="0">
      <text>
        <r>
          <rPr>
            <b/>
            <sz val="9"/>
            <rFont val="宋体"/>
            <charset val="134"/>
          </rPr>
          <t>jhwang:
如“砖、钢筋砼、钢结构、砖铁栏杆、砼面、沥青面、砖面”等，详见填表说明</t>
        </r>
      </text>
    </comment>
    <comment ref="D7" authorId="0">
      <text>
        <r>
          <rPr>
            <b/>
            <sz val="9"/>
            <rFont val="宋体"/>
            <charset val="134"/>
          </rPr>
          <t>jhwang:
指竣工验收日</t>
        </r>
        <r>
          <rPr>
            <sz val="9"/>
            <rFont val="宋体"/>
            <charset val="134"/>
          </rPr>
          <t xml:space="preserve">
</t>
        </r>
      </text>
    </comment>
    <comment ref="E7" authorId="0">
      <text>
        <r>
          <rPr>
            <b/>
            <sz val="9"/>
            <rFont val="宋体"/>
            <charset val="134"/>
          </rPr>
          <t>jhwang:
座、口（井）、m、个等，详见填表说明</t>
        </r>
      </text>
    </comment>
    <comment ref="I7" authorId="0">
      <text>
        <r>
          <rPr>
            <b/>
            <sz val="9"/>
            <rFont val="宋体"/>
            <charset val="134"/>
          </rPr>
          <t>jhwang:
长度、宽度和建筑面积应按图纸准确填写</t>
        </r>
      </text>
    </comment>
    <comment ref="T7" authorId="0">
      <text>
        <r>
          <rPr>
            <b/>
            <sz val="9"/>
            <rFont val="宋体"/>
            <charset val="134"/>
          </rPr>
          <t>jhwang:
备注中须说明的事项：(1)对因改扩建已改变了原有建筑面积的；(2)改扩建增加的相应价值未入帐的，注明未入帐部分的建筑面积。(3)盘盈资产及非正常状态下的资产，如：“已拆除、待报废”等(5)负数余额</t>
        </r>
      </text>
    </comment>
  </commentList>
</comments>
</file>

<file path=xl/comments25.xml><?xml version="1.0" encoding="utf-8"?>
<comments xmlns="http://schemas.openxmlformats.org/spreadsheetml/2006/main">
  <authors>
    <author>未定义</author>
  </authors>
  <commentList>
    <comment ref="B7" authorId="0">
      <text>
        <r>
          <rPr>
            <b/>
            <sz val="9"/>
            <rFont val="宋体"/>
            <charset val="134"/>
          </rPr>
          <t>jhwang:
填写管道和沟槽的全称</t>
        </r>
        <r>
          <rPr>
            <sz val="9"/>
            <rFont val="宋体"/>
            <charset val="134"/>
          </rPr>
          <t xml:space="preserve">
</t>
        </r>
      </text>
    </comment>
    <comment ref="E7" authorId="0">
      <text>
        <r>
          <rPr>
            <b/>
            <sz val="9"/>
            <rFont val="宋体"/>
            <charset val="134"/>
          </rPr>
          <t>jhwang:
长度、槽深、沟宽*沟厚管径*壁厚、材质、绝缘方式等应按图纸准确填写</t>
        </r>
      </text>
    </comment>
    <comment ref="F7" authorId="0">
      <text>
        <r>
          <rPr>
            <b/>
            <sz val="9"/>
            <rFont val="宋体"/>
            <charset val="134"/>
          </rPr>
          <t>jhwang:
如”砖、砼、钢管、砼管”等</t>
        </r>
      </text>
    </comment>
    <comment ref="H7" authorId="0">
      <text>
        <r>
          <rPr>
            <b/>
            <sz val="9"/>
            <rFont val="宋体"/>
            <charset val="134"/>
          </rPr>
          <t>jhwang:
指竣工日期</t>
        </r>
      </text>
    </comment>
    <comment ref="S7" authorId="0">
      <text>
        <r>
          <rPr>
            <b/>
            <sz val="9"/>
            <rFont val="宋体"/>
            <charset val="134"/>
          </rPr>
          <t>jhwang:
备注中须说明的事项：(1)对因改扩建已改变了原有记录的；(2)改扩建增加的相应价值未入帐的，注明未入帐部分的尺寸规格等。(3)盘盈资产及非正常状态下的资产，如：“已拆除、待报废”等(5)负数余额</t>
        </r>
        <r>
          <rPr>
            <sz val="9"/>
            <rFont val="宋体"/>
            <charset val="134"/>
          </rPr>
          <t xml:space="preserve">
</t>
        </r>
      </text>
    </comment>
  </commentList>
</comments>
</file>

<file path=xl/comments26.xml><?xml version="1.0" encoding="utf-8"?>
<comments xmlns="http://schemas.openxmlformats.org/spreadsheetml/2006/main">
  <authors>
    <author>未定义</author>
    <author>王军辉</author>
  </authors>
  <commentList>
    <comment ref="C7" authorId="0">
      <text>
        <r>
          <rPr>
            <b/>
            <sz val="9"/>
            <rFont val="宋体"/>
            <charset val="134"/>
          </rPr>
          <t>jhwang:
企业资产管理所使用的编号</t>
        </r>
        <r>
          <rPr>
            <sz val="9"/>
            <rFont val="宋体"/>
            <charset val="134"/>
          </rPr>
          <t xml:space="preserve">
</t>
        </r>
      </text>
    </comment>
    <comment ref="D7" authorId="0">
      <text>
        <r>
          <rPr>
            <b/>
            <sz val="9"/>
            <rFont val="宋体"/>
            <charset val="134"/>
          </rPr>
          <t>jhwang:
设备按单台（套）填列</t>
        </r>
      </text>
    </comment>
    <comment ref="E7" authorId="0">
      <text>
        <r>
          <rPr>
            <b/>
            <sz val="9"/>
            <rFont val="宋体"/>
            <charset val="134"/>
          </rPr>
          <t>jhwang:
按设备铭牌填写</t>
        </r>
      </text>
    </comment>
    <comment ref="F7" authorId="0">
      <text>
        <r>
          <rPr>
            <b/>
            <sz val="9"/>
            <rFont val="宋体"/>
            <charset val="134"/>
          </rPr>
          <t>jhwang:
按设备铭牌填写，不得以地名或经销商名称替代</t>
        </r>
      </text>
    </comment>
    <comment ref="G7" authorId="0">
      <text>
        <r>
          <rPr>
            <b/>
            <sz val="9"/>
            <rFont val="宋体"/>
            <charset val="134"/>
          </rPr>
          <t>jhwang:
台、件、套、个等</t>
        </r>
      </text>
    </comment>
    <comment ref="I7" authorId="0">
      <text>
        <r>
          <rPr>
            <b/>
            <sz val="9"/>
            <rFont val="宋体"/>
            <charset val="134"/>
          </rPr>
          <t>jhwang:
指购买设备日期，如为二手设备须填写原始购置日。日期填写形式，如：2016-12又如2016/12</t>
        </r>
      </text>
    </comment>
    <comment ref="J7" authorId="0">
      <text>
        <r>
          <rPr>
            <b/>
            <sz val="9"/>
            <rFont val="宋体"/>
            <charset val="134"/>
          </rPr>
          <t>jhwang:
设备投入使用的日期</t>
        </r>
      </text>
    </comment>
    <comment ref="U7" authorId="1">
      <text>
        <r>
          <rPr>
            <b/>
            <sz val="9"/>
            <rFont val="宋体"/>
            <charset val="134"/>
          </rPr>
          <t>王军辉:</t>
        </r>
        <r>
          <rPr>
            <sz val="9"/>
            <rFont val="宋体"/>
            <charset val="134"/>
          </rPr>
          <t xml:space="preserve">
是否含增值税，是否包含运费、安装调试费等</t>
        </r>
      </text>
    </comment>
    <comment ref="AB7" authorId="0">
      <text>
        <r>
          <rPr>
            <b/>
            <sz val="9"/>
            <rFont val="宋体"/>
            <charset val="134"/>
          </rPr>
          <t>jhwang:
应注明的事项：(1)盘盈(2)非正常资产，如“停用、不需用、待报废、淘汰、盘亏”等(3)仪器仪表、电梯、锅炉、压力容器等规定由有关部门定期鉴定的设备应注明“达标”或“未达标”(4)因折旧提超等原因造成负数余额的项目，应简述原因(5)其他</t>
        </r>
      </text>
    </comment>
  </commentList>
</comments>
</file>

<file path=xl/comments27.xml><?xml version="1.0" encoding="utf-8"?>
<comments xmlns="http://schemas.openxmlformats.org/spreadsheetml/2006/main">
  <authors>
    <author>未定义</author>
  </authors>
  <commentList>
    <comment ref="C7" authorId="0">
      <text>
        <r>
          <rPr>
            <b/>
            <sz val="9"/>
            <rFont val="宋体"/>
            <charset val="134"/>
          </rPr>
          <t>wangjunhui:
指当地交管部门颁发的车辆牌照号</t>
        </r>
      </text>
    </comment>
    <comment ref="D7" authorId="0">
      <text>
        <r>
          <rPr>
            <b/>
            <sz val="9"/>
            <rFont val="宋体"/>
            <charset val="134"/>
          </rPr>
          <t>wangjunhui:
按车辆行驶证表述的名称和型号填写</t>
        </r>
      </text>
    </comment>
    <comment ref="E7" authorId="0">
      <text>
        <r>
          <rPr>
            <b/>
            <sz val="9"/>
            <rFont val="宋体"/>
            <charset val="134"/>
          </rPr>
          <t>wangjunhui:
按车辆行驶证表述的名称和型号填写</t>
        </r>
      </text>
    </comment>
    <comment ref="F7" authorId="0">
      <text>
        <r>
          <rPr>
            <b/>
            <sz val="9"/>
            <rFont val="宋体"/>
            <charset val="134"/>
          </rPr>
          <t>wangjunhui:
按车辆铭牌填写，不得以地名或经销商名称替代</t>
        </r>
        <r>
          <rPr>
            <sz val="9"/>
            <rFont val="宋体"/>
            <charset val="134"/>
          </rPr>
          <t xml:space="preserve">
</t>
        </r>
      </text>
    </comment>
    <comment ref="G7" authorId="0">
      <text>
        <r>
          <rPr>
            <b/>
            <sz val="9"/>
            <rFont val="宋体"/>
            <charset val="134"/>
          </rPr>
          <t>wangjunhui:
辆</t>
        </r>
        <r>
          <rPr>
            <sz val="9"/>
            <rFont val="宋体"/>
            <charset val="134"/>
          </rPr>
          <t xml:space="preserve">
</t>
        </r>
      </text>
    </comment>
    <comment ref="I7" authorId="0">
      <text>
        <r>
          <rPr>
            <b/>
            <sz val="9"/>
            <rFont val="宋体"/>
            <charset val="134"/>
          </rPr>
          <t>wangjunhui:
指购买日期，如为二手车须填写原始购置日。日期填写形式(半角状态下)如：2016-12又如2016/12</t>
        </r>
        <r>
          <rPr>
            <sz val="9"/>
            <rFont val="宋体"/>
            <charset val="134"/>
          </rPr>
          <t xml:space="preserve">
</t>
        </r>
      </text>
    </comment>
    <comment ref="J7" authorId="0">
      <text>
        <r>
          <rPr>
            <b/>
            <sz val="9"/>
            <rFont val="宋体"/>
            <charset val="134"/>
          </rPr>
          <t>wangjunhui:
投入使用的日期</t>
        </r>
      </text>
    </comment>
    <comment ref="K7" authorId="0">
      <text>
        <r>
          <rPr>
            <b/>
            <sz val="9"/>
            <rFont val="宋体"/>
            <charset val="134"/>
          </rPr>
          <t>wangjunhui:
按里程表显示数填列，若里程表已损坏或不准确，则无需填写</t>
        </r>
      </text>
    </comment>
    <comment ref="U7" authorId="0">
      <text>
        <r>
          <rPr>
            <b/>
            <sz val="9"/>
            <rFont val="宋体"/>
            <charset val="134"/>
          </rPr>
          <t>wangjunhui:
(1)对待报废、盘亏、帐外等运输车辆应在备注栏标明；(2)因折旧提超等原因造成负数余额的项目，应简述原因（3）其他</t>
        </r>
        <r>
          <rPr>
            <sz val="9"/>
            <rFont val="宋体"/>
            <charset val="134"/>
          </rPr>
          <t xml:space="preserve">
</t>
        </r>
      </text>
    </comment>
  </commentList>
</comments>
</file>

<file path=xl/comments28.xml><?xml version="1.0" encoding="utf-8"?>
<comments xmlns="http://schemas.openxmlformats.org/spreadsheetml/2006/main">
  <authors>
    <author>未定义</author>
  </authors>
  <commentList>
    <comment ref="C7" authorId="0">
      <text>
        <r>
          <rPr>
            <b/>
            <sz val="9"/>
            <rFont val="宋体"/>
            <charset val="134"/>
          </rPr>
          <t>wangjunhui:
企业资产管理所使用的编号</t>
        </r>
      </text>
    </comment>
    <comment ref="D7" authorId="0">
      <text>
        <r>
          <rPr>
            <b/>
            <sz val="9"/>
            <rFont val="宋体"/>
            <charset val="134"/>
          </rPr>
          <t>wangjunhui:
设备按单台（套）填列</t>
        </r>
        <r>
          <rPr>
            <sz val="9"/>
            <rFont val="宋体"/>
            <charset val="134"/>
          </rPr>
          <t xml:space="preserve">
</t>
        </r>
      </text>
    </comment>
    <comment ref="E7" authorId="0">
      <text>
        <r>
          <rPr>
            <b/>
            <sz val="9"/>
            <rFont val="宋体"/>
            <charset val="134"/>
          </rPr>
          <t>wangjunhui:
按设备铭牌填写</t>
        </r>
      </text>
    </comment>
    <comment ref="F7" authorId="0">
      <text>
        <r>
          <rPr>
            <b/>
            <sz val="9"/>
            <rFont val="宋体"/>
            <charset val="134"/>
          </rPr>
          <t>wangjunhui:
按设备铭牌填写，不得以地名或经销商名称替代</t>
        </r>
        <r>
          <rPr>
            <sz val="9"/>
            <rFont val="宋体"/>
            <charset val="134"/>
          </rPr>
          <t xml:space="preserve">
</t>
        </r>
      </text>
    </comment>
    <comment ref="G7" authorId="0">
      <text>
        <r>
          <rPr>
            <b/>
            <sz val="9"/>
            <rFont val="宋体"/>
            <charset val="134"/>
          </rPr>
          <t>wangjunhui:
台、件、套、个等</t>
        </r>
      </text>
    </comment>
    <comment ref="I7" authorId="0">
      <text>
        <r>
          <rPr>
            <b/>
            <sz val="9"/>
            <rFont val="宋体"/>
            <charset val="134"/>
          </rPr>
          <t>wangjunhui:
指购买设备日期，如为二手设备须填写原始购置日。日期填写形式(半角状态下)如：2016-12又如2016/12</t>
        </r>
      </text>
    </comment>
    <comment ref="J7" authorId="0">
      <text>
        <r>
          <rPr>
            <b/>
            <sz val="9"/>
            <rFont val="宋体"/>
            <charset val="134"/>
          </rPr>
          <t>wangjunhui:
指购买设备日期，如为二手设备须填写原始购置日。日期填写形式(半角状态下)如：2016-12又如2016/12</t>
        </r>
      </text>
    </comment>
    <comment ref="S7" authorId="0">
      <text>
        <r>
          <rPr>
            <b/>
            <sz val="9"/>
            <rFont val="宋体"/>
            <charset val="134"/>
          </rPr>
          <t>wangjunhui:
(1)对停用、不需用、待报废、淘汰、盘亏、盘盈等电子设备应在备注栏标明(2)因折旧提超等原因造成负数余额的项目，应简述原因(3)其他</t>
        </r>
        <r>
          <rPr>
            <sz val="9"/>
            <rFont val="宋体"/>
            <charset val="134"/>
          </rPr>
          <t xml:space="preserve">
</t>
        </r>
      </text>
    </comment>
  </commentList>
</comments>
</file>

<file path=xl/comments29.xml><?xml version="1.0" encoding="utf-8"?>
<comments xmlns="http://schemas.openxmlformats.org/spreadsheetml/2006/main">
  <authors>
    <author>未定义</author>
  </authors>
  <commentList>
    <comment ref="B7" authorId="0">
      <text>
        <r>
          <rPr>
            <b/>
            <sz val="9"/>
            <rFont val="宋体"/>
            <charset val="134"/>
          </rPr>
          <t>wangjunhui:
土地使用权证书的编号</t>
        </r>
        <r>
          <rPr>
            <sz val="9"/>
            <rFont val="宋体"/>
            <charset val="134"/>
          </rPr>
          <t xml:space="preserve">
</t>
        </r>
      </text>
    </comment>
    <comment ref="D7" authorId="0">
      <text>
        <r>
          <rPr>
            <b/>
            <sz val="9"/>
            <rFont val="宋体"/>
            <charset val="134"/>
          </rPr>
          <t>wangjunhui:
所填内容应与土地证记录相符</t>
        </r>
        <r>
          <rPr>
            <sz val="9"/>
            <rFont val="宋体"/>
            <charset val="134"/>
          </rPr>
          <t xml:space="preserve">
</t>
        </r>
      </text>
    </comment>
    <comment ref="F7" authorId="0">
      <text>
        <r>
          <rPr>
            <b/>
            <sz val="9"/>
            <rFont val="宋体"/>
            <charset val="134"/>
          </rPr>
          <t>wangjunhui:
所填内容应与土地证记录相符</t>
        </r>
      </text>
    </comment>
    <comment ref="G7" authorId="0">
      <text>
        <r>
          <rPr>
            <b/>
            <sz val="9"/>
            <rFont val="宋体"/>
            <charset val="134"/>
          </rPr>
          <t>wangjunhui:
所填内容应与土地证记录相符</t>
        </r>
      </text>
    </comment>
    <comment ref="I7" authorId="0">
      <text>
        <r>
          <rPr>
            <b/>
            <sz val="9"/>
            <rFont val="宋体"/>
            <charset val="134"/>
          </rPr>
          <t>wangjunhui:
所填内容应与土地证记录相符</t>
        </r>
      </text>
    </comment>
  </commentList>
</comments>
</file>

<file path=xl/comments30.xml><?xml version="1.0" encoding="utf-8"?>
<comments xmlns="http://schemas.openxmlformats.org/spreadsheetml/2006/main">
  <authors>
    <author>未定义</author>
  </authors>
  <commentList>
    <comment ref="G7" authorId="0">
      <text>
        <r>
          <rPr>
            <b/>
            <sz val="9"/>
            <rFont val="宋体"/>
            <charset val="134"/>
          </rPr>
          <t>wangjunhui:
形象进度可以按工程施工进度的四个阶段考虑。（做完前期工程为一个阶段；动工已有一定时间为第二阶段；完成主体工程为第三阶段；由此到竣工为第四阶段。）</t>
        </r>
      </text>
    </comment>
    <comment ref="H7" authorId="0">
      <text>
        <r>
          <rPr>
            <b/>
            <sz val="9"/>
            <rFont val="宋体"/>
            <charset val="134"/>
          </rPr>
          <t>wangjunhui:
指财务实际付款与合同总价款之比</t>
        </r>
      </text>
    </comment>
    <comment ref="U7" authorId="0">
      <text>
        <r>
          <rPr>
            <b/>
            <sz val="9"/>
            <rFont val="宋体"/>
            <charset val="134"/>
          </rPr>
          <t>wangjunhui:
处于非正常状态的在建工程项目应在备注栏标注在建工程的施工状况，如：“停建1年、季节性停建”等</t>
        </r>
      </text>
    </comment>
  </commentList>
</comments>
</file>

<file path=xl/comments31.xml><?xml version="1.0" encoding="utf-8"?>
<comments xmlns="http://schemas.openxmlformats.org/spreadsheetml/2006/main">
  <authors>
    <author>未定义</author>
  </authors>
  <commentList>
    <comment ref="B7" authorId="0">
      <text>
        <r>
          <rPr>
            <b/>
            <sz val="9"/>
            <rFont val="宋体"/>
            <charset val="134"/>
          </rPr>
          <t>wangjunhui:
请按照工程项目整理填列本表，不应按照财务入账时间顺序填列。</t>
        </r>
      </text>
    </comment>
    <comment ref="W7" authorId="0">
      <text>
        <r>
          <rPr>
            <b/>
            <sz val="9"/>
            <rFont val="宋体"/>
            <charset val="134"/>
          </rPr>
          <t>wangjunhui:
处于非正常状态的在建工程项目应在备注栏标注在建工程的施工状况，如：“停建1年、季节性停建”等</t>
        </r>
        <r>
          <rPr>
            <sz val="9"/>
            <rFont val="宋体"/>
            <charset val="134"/>
          </rPr>
          <t xml:space="preserve">
</t>
        </r>
      </text>
    </comment>
  </commentList>
</comments>
</file>

<file path=xl/comments32.xml><?xml version="1.0" encoding="utf-8"?>
<comments xmlns="http://schemas.openxmlformats.org/spreadsheetml/2006/main">
  <authors>
    <author>未定义</author>
  </authors>
  <commentList>
    <comment ref="B7" authorId="0">
      <text>
        <r>
          <rPr>
            <b/>
            <sz val="9"/>
            <rFont val="宋体"/>
            <charset val="134"/>
          </rPr>
          <t>wangjunhui:
土地使用权证书的编号</t>
        </r>
      </text>
    </comment>
    <comment ref="D7" authorId="0">
      <text>
        <r>
          <rPr>
            <b/>
            <sz val="9"/>
            <rFont val="宋体"/>
            <charset val="134"/>
          </rPr>
          <t>wangjunhui:
所填内容应与土地证记录相符</t>
        </r>
      </text>
    </comment>
    <comment ref="E7" authorId="0">
      <text>
        <r>
          <rPr>
            <b/>
            <sz val="9"/>
            <rFont val="宋体"/>
            <charset val="134"/>
          </rPr>
          <t>wangjunhui:
所填内容应与土地证记录相符</t>
        </r>
        <r>
          <rPr>
            <sz val="9"/>
            <rFont val="宋体"/>
            <charset val="134"/>
          </rPr>
          <t xml:space="preserve">
</t>
        </r>
      </text>
    </comment>
    <comment ref="F7" authorId="0">
      <text>
        <r>
          <rPr>
            <b/>
            <sz val="9"/>
            <rFont val="宋体"/>
            <charset val="134"/>
          </rPr>
          <t>wangjunhui:
所填内容应与土地证记录相符</t>
        </r>
        <r>
          <rPr>
            <sz val="9"/>
            <rFont val="宋体"/>
            <charset val="134"/>
          </rPr>
          <t xml:space="preserve">
</t>
        </r>
      </text>
    </comment>
    <comment ref="H7" authorId="0">
      <text>
        <r>
          <rPr>
            <b/>
            <sz val="9"/>
            <rFont val="宋体"/>
            <charset val="134"/>
          </rPr>
          <t>wangjunhui:
所填内容应与土地证记录相符</t>
        </r>
        <r>
          <rPr>
            <sz val="9"/>
            <rFont val="宋体"/>
            <charset val="134"/>
          </rPr>
          <t xml:space="preserve">
</t>
        </r>
      </text>
    </comment>
  </commentList>
</comments>
</file>

<file path=xl/comments33.xml><?xml version="1.0" encoding="utf-8"?>
<comments xmlns="http://schemas.openxmlformats.org/spreadsheetml/2006/main">
  <authors>
    <author>未定义</author>
  </authors>
  <commentList>
    <comment ref="C7" authorId="0">
      <text>
        <r>
          <rPr>
            <b/>
            <sz val="9"/>
            <rFont val="宋体"/>
            <charset val="134"/>
          </rPr>
          <t>wangjunhui:
矿业权证书的编号</t>
        </r>
      </text>
    </comment>
    <comment ref="E7" authorId="0">
      <text>
        <r>
          <rPr>
            <b/>
            <sz val="9"/>
            <rFont val="宋体"/>
            <charset val="134"/>
          </rPr>
          <t>wangjunhui:
所填内容应与矿业权证记录相符</t>
        </r>
        <r>
          <rPr>
            <sz val="9"/>
            <rFont val="宋体"/>
            <charset val="134"/>
          </rPr>
          <t xml:space="preserve">
</t>
        </r>
      </text>
    </comment>
    <comment ref="F7" authorId="0">
      <text>
        <r>
          <rPr>
            <b/>
            <sz val="9"/>
            <rFont val="宋体"/>
            <charset val="134"/>
          </rPr>
          <t>wangjunhui:
所填内容应与矿业权证记录相符</t>
        </r>
        <r>
          <rPr>
            <sz val="9"/>
            <rFont val="宋体"/>
            <charset val="134"/>
          </rPr>
          <t xml:space="preserve">
</t>
        </r>
      </text>
    </comment>
  </commentList>
</comments>
</file>

<file path=xl/comments34.xml><?xml version="1.0" encoding="utf-8"?>
<comments xmlns="http://schemas.openxmlformats.org/spreadsheetml/2006/main">
  <authors>
    <author>未定义</author>
  </authors>
  <commentList>
    <comment ref="B7" authorId="0">
      <text>
        <r>
          <rPr>
            <b/>
            <sz val="9"/>
            <rFont val="宋体"/>
            <charset val="134"/>
          </rPr>
          <t>wangjunhui:
如：“××专利权”、“××软件”等</t>
        </r>
        <r>
          <rPr>
            <sz val="9"/>
            <rFont val="宋体"/>
            <charset val="134"/>
          </rPr>
          <t xml:space="preserve">
</t>
        </r>
      </text>
    </comment>
    <comment ref="K7" authorId="0">
      <text>
        <r>
          <rPr>
            <b/>
            <sz val="9"/>
            <rFont val="宋体"/>
            <charset val="134"/>
          </rPr>
          <t>wangjunhui:
企业实际拥有但基准日未入帐的不应填入本表</t>
        </r>
      </text>
    </comment>
  </commentList>
</comments>
</file>

<file path=xl/comments35.xml><?xml version="1.0" encoding="utf-8"?>
<comments xmlns="http://schemas.openxmlformats.org/spreadsheetml/2006/main">
  <authors>
    <author>未定义</author>
  </authors>
  <commentList>
    <comment ref="O7" authorId="0">
      <text>
        <r>
          <rPr>
            <b/>
            <sz val="9"/>
            <rFont val="宋体"/>
            <charset val="134"/>
          </rPr>
          <t>chenjie:
企业实际拥有但基准日未入帐的不应填入本表</t>
        </r>
      </text>
    </comment>
  </commentList>
</comments>
</file>

<file path=xl/comments36.xml><?xml version="1.0" encoding="utf-8"?>
<comments xmlns="http://schemas.openxmlformats.org/spreadsheetml/2006/main">
  <authors>
    <author>未定义</author>
  </authors>
  <commentList>
    <comment ref="B7" authorId="0">
      <text>
        <r>
          <rPr>
            <b/>
            <sz val="9"/>
            <rFont val="宋体"/>
            <charset val="134"/>
          </rPr>
          <t>wangjunhui:
指摊销期在1年以上的各种费用。如“××租入资产改良款”、“××资产大修费用“等。若填表单位开办费在本科目核算，则除按要求填写本表外，应参照开办费清查评估明细表的要求在备注栏注明费用包括的计提内容和相应金额，或附专项说明亦可。</t>
        </r>
      </text>
    </comment>
    <comment ref="D7" authorId="0">
      <text>
        <r>
          <rPr>
            <b/>
            <sz val="9"/>
            <rFont val="宋体"/>
            <charset val="134"/>
          </rPr>
          <t>wangjunhui:
指开始摊销前的金额。</t>
        </r>
      </text>
    </comment>
  </commentList>
</comments>
</file>

<file path=xl/comments37.xml><?xml version="1.0" encoding="utf-8"?>
<comments xmlns="http://schemas.openxmlformats.org/spreadsheetml/2006/main">
  <authors>
    <author>未定义</author>
  </authors>
  <commentList>
    <comment ref="C7" authorId="0">
      <text>
        <r>
          <rPr>
            <b/>
            <sz val="9"/>
            <rFont val="宋体"/>
            <charset val="134"/>
          </rPr>
          <t>jhwang:
填列最后一笔借方发生额的日期；
日期填写形式(半角状态下)如：2016/12</t>
        </r>
      </text>
    </comment>
  </commentList>
</comments>
</file>

<file path=xl/comments38.xml><?xml version="1.0" encoding="utf-8"?>
<comments xmlns="http://schemas.openxmlformats.org/spreadsheetml/2006/main">
  <authors>
    <author>未定义</author>
  </authors>
  <commentList>
    <comment ref="C7" authorId="0">
      <text>
        <r>
          <rPr>
            <b/>
            <sz val="9"/>
            <rFont val="宋体"/>
            <charset val="134"/>
          </rPr>
          <t>jhwang:
填列最后一笔借方发生额的日期；
日期填写形式(半角状态下)如：2016/12</t>
        </r>
        <r>
          <rPr>
            <sz val="9"/>
            <rFont val="宋体"/>
            <charset val="134"/>
          </rPr>
          <t xml:space="preserve">
</t>
        </r>
      </text>
    </comment>
    <comment ref="H7" authorId="0">
      <text>
        <r>
          <rPr>
            <b/>
            <sz val="9"/>
            <rFont val="宋体"/>
            <charset val="134"/>
          </rPr>
          <t>wangjunhui:
金额较大的项目，在备注栏注明其内容或附说明该项资产的内容和价值构成的专项说明。</t>
        </r>
        <r>
          <rPr>
            <sz val="9"/>
            <rFont val="宋体"/>
            <charset val="134"/>
          </rPr>
          <t xml:space="preserve">
</t>
        </r>
      </text>
    </comment>
  </commentList>
</comments>
</file>

<file path=xl/comments39.xml><?xml version="1.0" encoding="utf-8"?>
<comments xmlns="http://schemas.openxmlformats.org/spreadsheetml/2006/main">
  <authors>
    <author>未定义</author>
  </authors>
  <commentList>
    <comment ref="B7" authorId="0">
      <text>
        <r>
          <rPr>
            <b/>
            <sz val="9"/>
            <rFont val="宋体"/>
            <charset val="134"/>
          </rPr>
          <t>jhwang:
填全称</t>
        </r>
      </text>
    </comment>
    <comment ref="D7" authorId="0">
      <text>
        <r>
          <rPr>
            <b/>
            <sz val="9"/>
            <rFont val="宋体"/>
            <charset val="134"/>
          </rPr>
          <t>jhwang:
指借款合同规定的借款启始日，填列到日</t>
        </r>
        <r>
          <rPr>
            <sz val="9"/>
            <rFont val="宋体"/>
            <charset val="134"/>
          </rPr>
          <t xml:space="preserve">
</t>
        </r>
      </text>
    </comment>
    <comment ref="E7" authorId="0">
      <text>
        <r>
          <rPr>
            <b/>
            <sz val="9"/>
            <rFont val="宋体"/>
            <charset val="134"/>
          </rPr>
          <t>jhwang:
与借款合同规定到期日应一致</t>
        </r>
        <r>
          <rPr>
            <sz val="9"/>
            <rFont val="宋体"/>
            <charset val="134"/>
          </rPr>
          <t xml:space="preserve">
</t>
        </r>
      </text>
    </comment>
    <comment ref="F7" authorId="0">
      <text>
        <r>
          <rPr>
            <b/>
            <sz val="9"/>
            <rFont val="宋体"/>
            <charset val="134"/>
          </rPr>
          <t>jhwang:
与借款合同规定利率应一致</t>
        </r>
        <r>
          <rPr>
            <sz val="9"/>
            <rFont val="宋体"/>
            <charset val="134"/>
          </rPr>
          <t xml:space="preserve">
</t>
        </r>
      </text>
    </comment>
  </commentList>
</comments>
</file>

<file path=xl/comments40.xml><?xml version="1.0" encoding="utf-8"?>
<comments xmlns="http://schemas.openxmlformats.org/spreadsheetml/2006/main">
  <authors>
    <author>未定义</author>
  </authors>
  <commentList>
    <comment ref="B7" authorId="0">
      <text>
        <r>
          <rPr>
            <b/>
            <sz val="9"/>
            <rFont val="宋体"/>
            <charset val="134"/>
          </rPr>
          <t>jhwang:
债权单位名称应填列全称，不应以地名或不明确的简称或业务内容代替</t>
        </r>
      </text>
    </comment>
    <comment ref="C7" authorId="0">
      <text>
        <r>
          <rPr>
            <b/>
            <sz val="9"/>
            <rFont val="宋体"/>
            <charset val="134"/>
          </rPr>
          <t>jhwang:
填列最后一笔贷方发生额的日期；
日期填写形式，如：2016/12</t>
        </r>
        <r>
          <rPr>
            <sz val="9"/>
            <rFont val="宋体"/>
            <charset val="134"/>
          </rPr>
          <t xml:space="preserve">
</t>
        </r>
      </text>
    </comment>
    <comment ref="D7" authorId="0">
      <text>
        <r>
          <rPr>
            <b/>
            <sz val="9"/>
            <rFont val="宋体"/>
            <charset val="134"/>
          </rPr>
          <t>jhwang:
如：“购油款”等</t>
        </r>
      </text>
    </comment>
    <comment ref="J7" authorId="0">
      <text>
        <r>
          <rPr>
            <b/>
            <sz val="9"/>
            <rFont val="宋体"/>
            <charset val="134"/>
          </rPr>
          <t>jhwang:
1）债权单位为关联方、总公司内部或本公司内部单位的，应在备注栏注明“关联方”、“总公司内部”“内部单位”；2） 涉诉款项应在备注中标明；3）评估基准日后已付款的项目，应注明日期。如“2017年1月4日付款”；4）其他填表单位认为应说明的事项</t>
        </r>
      </text>
    </comment>
  </commentList>
</comments>
</file>

<file path=xl/comments41.xml><?xml version="1.0" encoding="utf-8"?>
<comments xmlns="http://schemas.openxmlformats.org/spreadsheetml/2006/main">
  <authors>
    <author>未定义</author>
  </authors>
  <commentList>
    <comment ref="B7" authorId="0">
      <text>
        <r>
          <rPr>
            <b/>
            <sz val="9"/>
            <rFont val="宋体"/>
            <charset val="134"/>
          </rPr>
          <t>jhwang:
债权单位名称应填列全称，不应以地名或不明确的简称或业务内容代替</t>
        </r>
      </text>
    </comment>
    <comment ref="E7" authorId="0">
      <text>
        <r>
          <rPr>
            <b/>
            <sz val="9"/>
            <rFont val="宋体"/>
            <charset val="134"/>
          </rPr>
          <t>jhwang:
填列票据的签发日期；
日期填写形式(半角状态下)如：2016/12/12</t>
        </r>
      </text>
    </comment>
    <comment ref="J7" authorId="0">
      <text>
        <r>
          <rPr>
            <b/>
            <sz val="9"/>
            <rFont val="宋体"/>
            <charset val="134"/>
          </rPr>
          <t>jhwang:
1）债权单位为关联方、总公司内部或本公司内部单位的，应在备注栏注明“关联方”、“总公司内部”“内部单位”；2） 涉诉款项应在备注中标明；3）评估基准日后已付款的项目，应注明日期。如“2017年1月4日付款”；4）已到期尚未支付的，需简要说明原因。</t>
        </r>
        <r>
          <rPr>
            <sz val="9"/>
            <rFont val="宋体"/>
            <charset val="134"/>
          </rPr>
          <t xml:space="preserve">
</t>
        </r>
      </text>
    </comment>
  </commentList>
</comments>
</file>

<file path=xl/comments42.xml><?xml version="1.0" encoding="utf-8"?>
<comments xmlns="http://schemas.openxmlformats.org/spreadsheetml/2006/main">
  <authors>
    <author>未定义</author>
  </authors>
  <commentList>
    <comment ref="B7" authorId="0">
      <text>
        <r>
          <rPr>
            <b/>
            <sz val="9"/>
            <rFont val="宋体"/>
            <charset val="134"/>
          </rPr>
          <t>jhwang:
债权单位名称应填列全称，不应以地名或不明确的简称或业务内容代替</t>
        </r>
        <r>
          <rPr>
            <sz val="9"/>
            <rFont val="宋体"/>
            <charset val="134"/>
          </rPr>
          <t xml:space="preserve">
</t>
        </r>
      </text>
    </comment>
    <comment ref="C7" authorId="0">
      <text>
        <r>
          <rPr>
            <b/>
            <sz val="9"/>
            <rFont val="宋体"/>
            <charset val="134"/>
          </rPr>
          <t>jhwang:
填列最后一笔贷方发生额的日期；
日期填写形式(半角状态下)如：2016/12</t>
        </r>
      </text>
    </comment>
    <comment ref="E7" authorId="0">
      <text>
        <r>
          <rPr>
            <b/>
            <sz val="9"/>
            <rFont val="宋体"/>
            <charset val="134"/>
          </rPr>
          <t>jhwang:
如：“购油款”等</t>
        </r>
        <r>
          <rPr>
            <sz val="9"/>
            <rFont val="宋体"/>
            <charset val="134"/>
          </rPr>
          <t xml:space="preserve">
</t>
        </r>
      </text>
    </comment>
    <comment ref="H7" authorId="0">
      <text>
        <r>
          <rPr>
            <b/>
            <sz val="9"/>
            <rFont val="宋体"/>
            <charset val="134"/>
          </rPr>
          <t>jhwang:
1）债权单位为关联方、总公司内部或本公司内部单位的，应在备注栏注明“关联方”、“总公司内部”“内部单位”；2） 涉诉款项应在备注中标明；3）评估基准日后已付款的项目，应注明日期。如“2017年1月4日付款”；4）其他填表单位认为应说明的事项</t>
        </r>
        <r>
          <rPr>
            <sz val="9"/>
            <rFont val="宋体"/>
            <charset val="134"/>
          </rPr>
          <t xml:space="preserve">
</t>
        </r>
      </text>
    </comment>
  </commentList>
</comments>
</file>

<file path=xl/comments43.xml><?xml version="1.0" encoding="utf-8"?>
<comments xmlns="http://schemas.openxmlformats.org/spreadsheetml/2006/main">
  <authors>
    <author>未定义</author>
  </authors>
  <commentList>
    <comment ref="B7" authorId="0">
      <text>
        <r>
          <rPr>
            <b/>
            <sz val="9"/>
            <rFont val="宋体"/>
            <charset val="134"/>
          </rPr>
          <t>jhwang:
债权单位名称应填列全称，不应以地名或不明确的简称或业务内容代替</t>
        </r>
        <r>
          <rPr>
            <sz val="9"/>
            <rFont val="宋体"/>
            <charset val="134"/>
          </rPr>
          <t xml:space="preserve">
</t>
        </r>
      </text>
    </comment>
    <comment ref="C7" authorId="0">
      <text>
        <r>
          <rPr>
            <b/>
            <sz val="9"/>
            <rFont val="宋体"/>
            <charset val="134"/>
          </rPr>
          <t>jhwang:
填列最后一笔贷方发生额的日期；
日期填写形式(半角状态下)如：2016/12</t>
        </r>
      </text>
    </comment>
    <comment ref="E7" authorId="0">
      <text>
        <r>
          <rPr>
            <b/>
            <sz val="9"/>
            <rFont val="宋体"/>
            <charset val="134"/>
          </rPr>
          <t>jhwang:
如：“购油款”等</t>
        </r>
      </text>
    </comment>
    <comment ref="H7" authorId="0">
      <text>
        <r>
          <rPr>
            <b/>
            <sz val="9"/>
            <rFont val="宋体"/>
            <charset val="134"/>
          </rPr>
          <t>jhwang:
1）债权单位为关联方、总公司内部或本公司内部单位的，应在备注栏注明“关联方”、“总公司内部”“内部单位”；2） 涉诉款项应在备注中标明；3）评估基准日后已付款的项目，应注明日期。如“2017年1月4日付款”；4）其他填表单位认为应说明的事项</t>
        </r>
        <r>
          <rPr>
            <sz val="9"/>
            <rFont val="宋体"/>
            <charset val="134"/>
          </rPr>
          <t xml:space="preserve">
</t>
        </r>
      </text>
    </comment>
  </commentList>
</comments>
</file>

<file path=xl/comments44.xml><?xml version="1.0" encoding="utf-8"?>
<comments xmlns="http://schemas.openxmlformats.org/spreadsheetml/2006/main">
  <authors>
    <author>未定义</author>
  </authors>
  <commentList>
    <comment ref="H7" authorId="0">
      <text>
        <r>
          <rPr>
            <b/>
            <sz val="9"/>
            <rFont val="宋体"/>
            <charset val="134"/>
          </rPr>
          <t>jhwang:
填列最后一笔贷方发生额的日期；
日期填写形式(半角状态下)如：2016/12</t>
        </r>
        <r>
          <rPr>
            <sz val="9"/>
            <rFont val="宋体"/>
            <charset val="134"/>
          </rPr>
          <t xml:space="preserve">
</t>
        </r>
      </text>
    </comment>
  </commentList>
</comments>
</file>

<file path=xl/comments45.xml><?xml version="1.0" encoding="utf-8"?>
<comments xmlns="http://schemas.openxmlformats.org/spreadsheetml/2006/main">
  <authors>
    <author>未定义</author>
  </authors>
  <commentList>
    <comment ref="B7" authorId="0">
      <text>
        <r>
          <rPr>
            <b/>
            <sz val="9"/>
            <rFont val="宋体"/>
            <charset val="134"/>
          </rPr>
          <t>jhwang:
填写所计提的应付工资的具体组成内容，如“工资、住房补贴”等，根据填表单位财务部门的计提应付工资的方式和内容填写</t>
        </r>
      </text>
    </comment>
    <comment ref="C7" authorId="0">
      <text>
        <r>
          <rPr>
            <b/>
            <sz val="9"/>
            <rFont val="宋体"/>
            <charset val="134"/>
          </rPr>
          <t>jhwang:
填写贷方最后一笔发生额的日期</t>
        </r>
        <r>
          <rPr>
            <sz val="9"/>
            <rFont val="宋体"/>
            <charset val="134"/>
          </rPr>
          <t xml:space="preserve">
</t>
        </r>
      </text>
    </comment>
    <comment ref="F7" authorId="0">
      <text>
        <r>
          <rPr>
            <b/>
            <sz val="9"/>
            <rFont val="宋体"/>
            <charset val="134"/>
          </rPr>
          <t>jhwang:
备注中应注明计提依据（如：工效挂钩批准额度×××万元／年）及基准日应付工资帐面余额的滚存期间。</t>
        </r>
        <r>
          <rPr>
            <sz val="9"/>
            <rFont val="宋体"/>
            <charset val="134"/>
          </rPr>
          <t xml:space="preserve">
</t>
        </r>
      </text>
    </comment>
  </commentList>
</comments>
</file>

<file path=xl/comments46.xml><?xml version="1.0" encoding="utf-8"?>
<comments xmlns="http://schemas.openxmlformats.org/spreadsheetml/2006/main">
  <authors>
    <author>未定义</author>
  </authors>
  <commentList>
    <comment ref="B7" authorId="0">
      <text>
        <r>
          <rPr>
            <b/>
            <sz val="9"/>
            <rFont val="宋体"/>
            <charset val="134"/>
          </rPr>
          <t>jhwang:
填表单位的专管税务机关，应填写全称</t>
        </r>
        <r>
          <rPr>
            <sz val="9"/>
            <rFont val="宋体"/>
            <charset val="134"/>
          </rPr>
          <t xml:space="preserve">
</t>
        </r>
      </text>
    </comment>
    <comment ref="C7" authorId="0">
      <text>
        <r>
          <rPr>
            <b/>
            <sz val="9"/>
            <rFont val="宋体"/>
            <charset val="134"/>
          </rPr>
          <t>jhwang:
填写贷方最后一笔发生额的日期</t>
        </r>
        <r>
          <rPr>
            <sz val="9"/>
            <rFont val="宋体"/>
            <charset val="134"/>
          </rPr>
          <t xml:space="preserve">
</t>
        </r>
      </text>
    </comment>
    <comment ref="D7" authorId="0">
      <text>
        <r>
          <rPr>
            <b/>
            <sz val="9"/>
            <rFont val="宋体"/>
            <charset val="134"/>
          </rPr>
          <t>应注明税款所属期间。</t>
        </r>
      </text>
    </comment>
    <comment ref="E7" authorId="0">
      <text>
        <r>
          <rPr>
            <b/>
            <sz val="9"/>
            <rFont val="宋体"/>
            <charset val="134"/>
          </rPr>
          <t>jhwang:
指增值税、消费税、城建税、教育费附加等</t>
        </r>
        <r>
          <rPr>
            <sz val="9"/>
            <rFont val="宋体"/>
            <charset val="134"/>
          </rPr>
          <t xml:space="preserve">
</t>
        </r>
      </text>
    </comment>
  </commentList>
</comments>
</file>

<file path=xl/comments47.xml><?xml version="1.0" encoding="utf-8"?>
<comments xmlns="http://schemas.openxmlformats.org/spreadsheetml/2006/main">
  <authors>
    <author>未定义</author>
  </authors>
  <commentList>
    <comment ref="B7" authorId="0">
      <text>
        <r>
          <rPr>
            <b/>
            <sz val="9"/>
            <rFont val="宋体"/>
            <charset val="134"/>
          </rPr>
          <t>jhwang:
填全称</t>
        </r>
      </text>
    </comment>
    <comment ref="C7" authorId="0">
      <text>
        <r>
          <rPr>
            <b/>
            <sz val="9"/>
            <rFont val="宋体"/>
            <charset val="134"/>
          </rPr>
          <t>jhwang:
发生日期指利息结算日，填列到日。</t>
        </r>
        <r>
          <rPr>
            <sz val="9"/>
            <rFont val="宋体"/>
            <charset val="134"/>
          </rPr>
          <t xml:space="preserve">
</t>
        </r>
      </text>
    </comment>
    <comment ref="E7" authorId="0">
      <text>
        <r>
          <rPr>
            <b/>
            <sz val="9"/>
            <rFont val="宋体"/>
            <charset val="134"/>
          </rPr>
          <t>jhwang:
填列到“日”，如“2016/6/1—2016/12/31”。</t>
        </r>
      </text>
    </comment>
  </commentList>
</comments>
</file>

<file path=xl/comments48.xml><?xml version="1.0" encoding="utf-8"?>
<comments xmlns="http://schemas.openxmlformats.org/spreadsheetml/2006/main">
  <authors>
    <author>未定义</author>
  </authors>
  <commentList>
    <comment ref="C7" authorId="0">
      <text>
        <r>
          <rPr>
            <b/>
            <sz val="9"/>
            <rFont val="宋体"/>
            <charset val="134"/>
          </rPr>
          <t>jhwang:
填列最后一笔贷方发生额的日期；
日期填写形式(半角状态下)如：2016/12</t>
        </r>
        <r>
          <rPr>
            <sz val="9"/>
            <rFont val="宋体"/>
            <charset val="134"/>
          </rPr>
          <t xml:space="preserve">
</t>
        </r>
      </text>
    </comment>
    <comment ref="J7" authorId="0">
      <text>
        <r>
          <rPr>
            <b/>
            <sz val="9"/>
            <rFont val="宋体"/>
            <charset val="134"/>
          </rPr>
          <t>jhwang:
对于长期未付的利润（股利），请在备注栏标明原因</t>
        </r>
      </text>
    </comment>
  </commentList>
</comments>
</file>

<file path=xl/comments49.xml><?xml version="1.0" encoding="utf-8"?>
<comments xmlns="http://schemas.openxmlformats.org/spreadsheetml/2006/main">
  <authors>
    <author>未定义</author>
  </authors>
  <commentList>
    <comment ref="B7" authorId="0">
      <text>
        <r>
          <rPr>
            <b/>
            <sz val="9"/>
            <rFont val="宋体"/>
            <charset val="134"/>
          </rPr>
          <t>jhwang:
债权单位名称应填列全称，不应以地名或不明确的简称或业务内容代替</t>
        </r>
        <r>
          <rPr>
            <sz val="9"/>
            <rFont val="宋体"/>
            <charset val="134"/>
          </rPr>
          <t xml:space="preserve">
</t>
        </r>
      </text>
    </comment>
    <comment ref="C7" authorId="0">
      <text>
        <r>
          <rPr>
            <b/>
            <sz val="9"/>
            <rFont val="宋体"/>
            <charset val="134"/>
          </rPr>
          <t>jhwang:
填列最后一笔贷方发生额的日期；
日期填写形式,如：2016/12</t>
        </r>
        <r>
          <rPr>
            <sz val="9"/>
            <rFont val="宋体"/>
            <charset val="134"/>
          </rPr>
          <t xml:space="preserve">
</t>
        </r>
      </text>
    </comment>
    <comment ref="D7" authorId="0">
      <text>
        <r>
          <rPr>
            <b/>
            <sz val="9"/>
            <rFont val="宋体"/>
            <charset val="134"/>
          </rPr>
          <t>jhwang:
如：“往来款、职工教育经费、工会经费”等</t>
        </r>
      </text>
    </comment>
    <comment ref="G7" authorId="0">
      <text>
        <r>
          <rPr>
            <b/>
            <sz val="9"/>
            <rFont val="宋体"/>
            <charset val="134"/>
          </rPr>
          <t>jhwang:
1）债权单位为关联方、总公司内部或本公司内部单位的，应在备注栏注明“关联方”、“总公司内部”“内部单位”；2） 涉诉款项应在备注中标明；3）评估基准日后已付款的项目，应注明日期。如“2017年1月4日付款”；4）其他填表单位认为应说明的事项</t>
        </r>
      </text>
    </comment>
  </commentList>
</comments>
</file>

<file path=xl/comments50.xml><?xml version="1.0" encoding="utf-8"?>
<comments xmlns="http://schemas.openxmlformats.org/spreadsheetml/2006/main">
  <authors>
    <author>未定义</author>
  </authors>
  <commentList>
    <comment ref="D7" authorId="0">
      <text>
        <r>
          <rPr>
            <b/>
            <sz val="9"/>
            <rFont val="宋体"/>
            <charset val="134"/>
          </rPr>
          <t>jhwang:
填列最后一笔贷方发生额的日期；
日期填写形式,如：2016/12</t>
        </r>
        <r>
          <rPr>
            <sz val="9"/>
            <rFont val="宋体"/>
            <charset val="134"/>
          </rPr>
          <t xml:space="preserve">
</t>
        </r>
      </text>
    </comment>
  </commentList>
</comments>
</file>

<file path=xl/comments51.xml><?xml version="1.0" encoding="utf-8"?>
<comments xmlns="http://schemas.openxmlformats.org/spreadsheetml/2006/main">
  <authors>
    <author>未定义</author>
  </authors>
  <commentList>
    <comment ref="B7" authorId="0">
      <text>
        <r>
          <rPr>
            <b/>
            <sz val="9"/>
            <rFont val="宋体"/>
            <charset val="134"/>
          </rPr>
          <t>jhwang:
参见长期借款表</t>
        </r>
        <r>
          <rPr>
            <sz val="9"/>
            <rFont val="宋体"/>
            <charset val="134"/>
          </rPr>
          <t xml:space="preserve">
</t>
        </r>
      </text>
    </comment>
    <comment ref="C7" authorId="0">
      <text>
        <r>
          <rPr>
            <b/>
            <sz val="9"/>
            <rFont val="宋体"/>
            <charset val="134"/>
          </rPr>
          <t>填列到日</t>
        </r>
        <r>
          <rPr>
            <sz val="9"/>
            <rFont val="宋体"/>
            <charset val="134"/>
          </rPr>
          <t xml:space="preserve">
</t>
        </r>
      </text>
    </comment>
  </commentList>
</comments>
</file>

<file path=xl/comments52.xml><?xml version="1.0" encoding="utf-8"?>
<comments xmlns="http://schemas.openxmlformats.org/spreadsheetml/2006/main">
  <authors>
    <author>未定义</author>
  </authors>
  <commentList>
    <comment ref="C7" authorId="0">
      <text>
        <r>
          <rPr>
            <sz val="9"/>
            <rFont val="宋体"/>
            <charset val="134"/>
          </rPr>
          <t>jhwang:
填列最后一笔贷方发生额的日期；
日期填写形式,如：2016/12</t>
        </r>
      </text>
    </comment>
  </commentList>
</comments>
</file>

<file path=xl/comments53.xml><?xml version="1.0" encoding="utf-8"?>
<comments xmlns="http://schemas.openxmlformats.org/spreadsheetml/2006/main">
  <authors>
    <author>未定义</author>
  </authors>
  <commentList>
    <comment ref="B7" authorId="0">
      <text>
        <r>
          <rPr>
            <b/>
            <sz val="9"/>
            <rFont val="宋体"/>
            <charset val="134"/>
          </rPr>
          <t>jhwang:
填全称</t>
        </r>
      </text>
    </comment>
    <comment ref="C7" authorId="0">
      <text>
        <r>
          <rPr>
            <b/>
            <sz val="9"/>
            <rFont val="宋体"/>
            <charset val="134"/>
          </rPr>
          <t>jhwang:
指借款合同规定的借款启始日，填列到日</t>
        </r>
      </text>
    </comment>
    <comment ref="D7" authorId="0">
      <text>
        <r>
          <rPr>
            <b/>
            <sz val="9"/>
            <rFont val="宋体"/>
            <charset val="134"/>
          </rPr>
          <t>jhwang:
与借款合同规定到期日应一致</t>
        </r>
      </text>
    </comment>
    <comment ref="E7" authorId="0">
      <text>
        <r>
          <rPr>
            <b/>
            <sz val="9"/>
            <rFont val="宋体"/>
            <charset val="134"/>
          </rPr>
          <t>jhwang:
与借款合同规定利率应一致</t>
        </r>
      </text>
    </comment>
  </commentList>
</comments>
</file>

<file path=xl/comments54.xml><?xml version="1.0" encoding="utf-8"?>
<comments xmlns="http://schemas.openxmlformats.org/spreadsheetml/2006/main">
  <authors>
    <author>未定义</author>
  </authors>
  <commentList>
    <comment ref="J7" authorId="0">
      <text>
        <r>
          <rPr>
            <b/>
            <sz val="9"/>
            <rFont val="宋体"/>
            <charset val="134"/>
          </rPr>
          <t>jhwang:
按合同协议确定的开始计算应付款的日期，填列到日。</t>
        </r>
      </text>
    </comment>
  </commentList>
</comments>
</file>

<file path=xl/comments55.xml><?xml version="1.0" encoding="utf-8"?>
<comments xmlns="http://schemas.openxmlformats.org/spreadsheetml/2006/main">
  <authors>
    <author>未定义</author>
    <author>chenjie</author>
  </authors>
  <commentList>
    <comment ref="B7" authorId="0">
      <text>
        <r>
          <rPr>
            <b/>
            <sz val="9"/>
            <rFont val="宋体"/>
            <charset val="134"/>
          </rPr>
          <t>jhwang:
填列债权单位全称</t>
        </r>
      </text>
    </comment>
    <comment ref="C7" authorId="0">
      <text>
        <r>
          <rPr>
            <b/>
            <sz val="9"/>
            <rFont val="宋体"/>
            <charset val="134"/>
          </rPr>
          <t>jhwang:
按合同协议确定的开始计算应付款的日期，填列到日。</t>
        </r>
      </text>
    </comment>
    <comment ref="D7" authorId="0">
      <text>
        <r>
          <rPr>
            <b/>
            <sz val="9"/>
            <rFont val="宋体"/>
            <charset val="134"/>
          </rPr>
          <t>jhwang:
指应付款内容，如“引进××设备款或融资租赁××设备款”等；</t>
        </r>
      </text>
    </comment>
    <comment ref="I9" authorId="1">
      <text>
        <r>
          <rPr>
            <b/>
            <sz val="9"/>
            <rFont val="宋体"/>
            <charset val="134"/>
          </rPr>
          <t>jhwang:</t>
        </r>
        <r>
          <rPr>
            <sz val="9"/>
            <rFont val="宋体"/>
            <charset val="134"/>
          </rPr>
          <t xml:space="preserve">
请注明帐面初始额的构成。</t>
        </r>
      </text>
    </comment>
  </commentList>
</comments>
</file>

<file path=xl/comments56.xml><?xml version="1.0" encoding="utf-8"?>
<comments xmlns="http://schemas.openxmlformats.org/spreadsheetml/2006/main">
  <authors>
    <author>未定义</author>
  </authors>
  <commentList>
    <comment ref="C7" authorId="0">
      <text>
        <r>
          <rPr>
            <b/>
            <sz val="9"/>
            <rFont val="宋体"/>
            <charset val="134"/>
          </rPr>
          <t>jhwang:
填列最后一笔贷方发生额的日期；
日期填写形式,如：2016/12</t>
        </r>
      </text>
    </comment>
  </commentList>
</comments>
</file>

<file path=xl/comments57.xml><?xml version="1.0" encoding="utf-8"?>
<comments xmlns="http://schemas.openxmlformats.org/spreadsheetml/2006/main">
  <authors>
    <author>未定义</author>
  </authors>
  <commentList>
    <comment ref="E7" authorId="0">
      <text>
        <r>
          <rPr>
            <b/>
            <sz val="9"/>
            <rFont val="宋体"/>
            <charset val="134"/>
          </rPr>
          <t xml:space="preserve">jhwang:
填列最后一笔贷方发生额的日期；
日期填写形式,如：2016/12
</t>
        </r>
      </text>
    </comment>
  </commentList>
</comments>
</file>

<file path=xl/comments58.xml><?xml version="1.0" encoding="utf-8"?>
<comments xmlns="http://schemas.openxmlformats.org/spreadsheetml/2006/main">
  <authors>
    <author>未定义</author>
  </authors>
  <commentList>
    <comment ref="C7" authorId="0">
      <text>
        <r>
          <rPr>
            <b/>
            <sz val="9"/>
            <rFont val="宋体"/>
            <charset val="134"/>
          </rPr>
          <t>jhwang:
填列最后一笔贷方发生额的日期；
日期填写形式,如：2016/12</t>
        </r>
        <r>
          <rPr>
            <sz val="9"/>
            <rFont val="宋体"/>
            <charset val="134"/>
          </rPr>
          <t xml:space="preserve">
</t>
        </r>
      </text>
    </comment>
  </commentList>
</comments>
</file>

<file path=xl/comments59.xml><?xml version="1.0" encoding="utf-8"?>
<comments xmlns="http://schemas.openxmlformats.org/spreadsheetml/2006/main">
  <authors>
    <author>未定义</author>
  </authors>
  <commentList>
    <comment ref="C7" authorId="0">
      <text>
        <r>
          <rPr>
            <b/>
            <sz val="9"/>
            <rFont val="宋体"/>
            <charset val="134"/>
          </rPr>
          <t>jhwang:
填列最后一笔贷方发生额的日期；
日期填写形式,如：2016/12</t>
        </r>
        <r>
          <rPr>
            <sz val="9"/>
            <rFont val="宋体"/>
            <charset val="134"/>
          </rPr>
          <t xml:space="preserve">
</t>
        </r>
      </text>
    </comment>
  </commentList>
</comments>
</file>

<file path=xl/sharedStrings.xml><?xml version="1.0" encoding="utf-8"?>
<sst xmlns="http://schemas.openxmlformats.org/spreadsheetml/2006/main" count="12384" uniqueCount="2691">
  <si>
    <t>资产评估明细表索引目录</t>
  </si>
  <si>
    <t>填表说明（填表前请先阅读）</t>
  </si>
  <si>
    <t>企业基本情况表</t>
  </si>
  <si>
    <t>资产负债表</t>
  </si>
  <si>
    <t>汇总表</t>
  </si>
  <si>
    <t>分类汇总表</t>
  </si>
  <si>
    <t>流动资产</t>
  </si>
  <si>
    <t>货币资金</t>
  </si>
  <si>
    <t>现金</t>
  </si>
  <si>
    <t>流动负债</t>
  </si>
  <si>
    <t>短期借款</t>
  </si>
  <si>
    <t>银行存款</t>
  </si>
  <si>
    <t>交易性金融负债</t>
  </si>
  <si>
    <t>其他货币资金</t>
  </si>
  <si>
    <t>衍生金融负债</t>
  </si>
  <si>
    <t>交易性金融资产</t>
  </si>
  <si>
    <t>股票投资</t>
  </si>
  <si>
    <t>应付票据</t>
  </si>
  <si>
    <t>衍生金融资产</t>
  </si>
  <si>
    <t>债券投资</t>
  </si>
  <si>
    <t>应付账款</t>
  </si>
  <si>
    <t>应收票据</t>
  </si>
  <si>
    <t>基金投资</t>
  </si>
  <si>
    <t>预收款项</t>
  </si>
  <si>
    <t>应收账款</t>
  </si>
  <si>
    <t>合同负债</t>
  </si>
  <si>
    <t>应收款项融资</t>
  </si>
  <si>
    <t>职工薪酬</t>
  </si>
  <si>
    <t>预付账款</t>
  </si>
  <si>
    <t>应交税费</t>
  </si>
  <si>
    <t>其他应收款</t>
  </si>
  <si>
    <t>应收利息</t>
  </si>
  <si>
    <t>应付利息</t>
  </si>
  <si>
    <t>应收股利</t>
  </si>
  <si>
    <t>应付股利（应付利润）</t>
  </si>
  <si>
    <t>其他应付款</t>
  </si>
  <si>
    <t>存货</t>
  </si>
  <si>
    <t>材料采购（在途物资）</t>
  </si>
  <si>
    <t>持有待售负债</t>
  </si>
  <si>
    <t>原材料</t>
  </si>
  <si>
    <t>一年内到期的非流动负债</t>
  </si>
  <si>
    <t>在库周转材料</t>
  </si>
  <si>
    <t>其他流动负债</t>
  </si>
  <si>
    <t>委托加工物资</t>
  </si>
  <si>
    <t>产成品（库存商品）</t>
  </si>
  <si>
    <t>在产品（自制半成品）</t>
  </si>
  <si>
    <t>非流动负债</t>
  </si>
  <si>
    <t>长期借款</t>
  </si>
  <si>
    <t>发出商品</t>
  </si>
  <si>
    <t>应付债券</t>
  </si>
  <si>
    <t>在用周转材料</t>
  </si>
  <si>
    <t>租赁负债</t>
  </si>
  <si>
    <t>未结算工程</t>
  </si>
  <si>
    <t>长期应付款</t>
  </si>
  <si>
    <t>消耗性生物性资产</t>
  </si>
  <si>
    <t>预计负债</t>
  </si>
  <si>
    <t>合同资产</t>
  </si>
  <si>
    <t>递延收益</t>
  </si>
  <si>
    <t>持有待售资产</t>
  </si>
  <si>
    <t>递延所得税负债</t>
  </si>
  <si>
    <t>一年到期非流动资产</t>
  </si>
  <si>
    <t>其他非流动负债</t>
  </si>
  <si>
    <t>其他流动资产</t>
  </si>
  <si>
    <t>非流动资产</t>
  </si>
  <si>
    <t>其他债券投资</t>
  </si>
  <si>
    <t>长期应收款</t>
  </si>
  <si>
    <t>长期股权投资</t>
  </si>
  <si>
    <t>其他权益工具投资</t>
  </si>
  <si>
    <t>其他非流动金融资产</t>
  </si>
  <si>
    <t>投资性房地产</t>
  </si>
  <si>
    <t>投资性房地产（成本计量）</t>
  </si>
  <si>
    <t>投资性房地产（公允计量）</t>
  </si>
  <si>
    <t>投资性地产（成本计量）</t>
  </si>
  <si>
    <t>投资性地产(公允计量）</t>
  </si>
  <si>
    <t>固定资产</t>
  </si>
  <si>
    <t>房屋建筑物</t>
  </si>
  <si>
    <t>构筑物及其他辅助设施</t>
  </si>
  <si>
    <t>管道及沟槽</t>
  </si>
  <si>
    <t>机器设备</t>
  </si>
  <si>
    <t>车辆</t>
  </si>
  <si>
    <t>电子设备</t>
  </si>
  <si>
    <t>土地</t>
  </si>
  <si>
    <t>在建工程</t>
  </si>
  <si>
    <t>在建工程-土建工程</t>
  </si>
  <si>
    <t>在建工程-设备安装工程</t>
  </si>
  <si>
    <t>工程物资</t>
  </si>
  <si>
    <t>固定资产清理</t>
  </si>
  <si>
    <t>生产性生物资产</t>
  </si>
  <si>
    <t>油气资产</t>
  </si>
  <si>
    <t>使用权资产</t>
  </si>
  <si>
    <t>无形资产</t>
  </si>
  <si>
    <t>土地使用权</t>
  </si>
  <si>
    <t>无形-矿业权</t>
  </si>
  <si>
    <t>其他无形资产</t>
  </si>
  <si>
    <t>商誉</t>
  </si>
  <si>
    <t>长期待摊费用</t>
  </si>
  <si>
    <t>递延所得税资产</t>
  </si>
  <si>
    <t>其他非流动资产</t>
  </si>
  <si>
    <t>资产评估申报表填表说明</t>
  </si>
  <si>
    <t>一、基本要求</t>
  </si>
  <si>
    <t xml:space="preserve">1、填表范围： </t>
  </si>
  <si>
    <r>
      <rPr>
        <b/>
        <sz val="12"/>
        <rFont val="仿宋_GB2312"/>
        <charset val="134"/>
      </rPr>
      <t xml:space="preserve">   对于纳入评估范围的各科目申报表余额要保证与评估基准日被评估单位的资产负债表（或模拟资产负债表）完全一致，如出现差异，请核对所填报明细是否有误。</t>
    </r>
    <r>
      <rPr>
        <b/>
        <sz val="12"/>
        <color indexed="10"/>
        <rFont val="仿宋_GB2312"/>
        <charset val="134"/>
      </rPr>
      <t>请查看</t>
    </r>
    <r>
      <rPr>
        <b/>
        <u/>
        <sz val="12"/>
        <color indexed="10"/>
        <rFont val="仿宋_GB2312"/>
        <charset val="134"/>
      </rPr>
      <t>2-分类汇总</t>
    </r>
    <r>
      <rPr>
        <b/>
        <sz val="12"/>
        <color indexed="10"/>
        <rFont val="仿宋_GB2312"/>
        <charset val="134"/>
      </rPr>
      <t>表中H列，以核对所有科目申报表数据和资产负债表是否一致。</t>
    </r>
  </si>
  <si>
    <r>
      <rPr>
        <sz val="12"/>
        <rFont val="仿宋_GB2312"/>
        <charset val="134"/>
      </rPr>
      <t>2、“评估基准日”、“被评估单位(或者产权持有单位)名称”、填表人、填表日期,请在“封面”中填列，各明细表会自动生成。单位名称要与该单位的营业执照所列示的名称完全一致,如经检查各明细表与报表的余额数据完全一致，</t>
    </r>
    <r>
      <rPr>
        <sz val="12"/>
        <color indexed="10"/>
        <rFont val="仿宋_GB2312"/>
        <charset val="134"/>
      </rPr>
      <t>填表人员需与评估人员沟通无异议后再在打印好的A4纸每页明细表左上角单位名称处加盖单位公章上报</t>
    </r>
    <r>
      <rPr>
        <sz val="12"/>
        <rFont val="仿宋_GB2312"/>
        <charset val="134"/>
      </rPr>
      <t>。</t>
    </r>
  </si>
  <si>
    <r>
      <rPr>
        <b/>
        <sz val="12"/>
        <rFont val="仿宋_GB2312"/>
        <charset val="134"/>
      </rPr>
      <t>3、对于企业资产负债表中没有的会计科目不必填写相应的评估申报表，</t>
    </r>
    <r>
      <rPr>
        <b/>
        <sz val="12"/>
        <color indexed="10"/>
        <rFont val="仿宋_GB2312"/>
        <charset val="134"/>
      </rPr>
      <t>对应申报表可隐藏但不可删除</t>
    </r>
    <r>
      <rPr>
        <b/>
        <sz val="12"/>
        <rFont val="仿宋_GB2312"/>
        <charset val="134"/>
      </rPr>
      <t>。</t>
    </r>
  </si>
  <si>
    <r>
      <rPr>
        <b/>
        <sz val="12"/>
        <color indexed="10"/>
        <rFont val="仿宋_GB2312"/>
        <charset val="134"/>
      </rPr>
      <t>4、对于各科目评估申报表中“评估价值</t>
    </r>
    <r>
      <rPr>
        <b/>
        <sz val="12"/>
        <color indexed="10"/>
        <rFont val="Times New Roman"/>
        <charset val="134"/>
      </rPr>
      <t>”</t>
    </r>
    <r>
      <rPr>
        <b/>
        <sz val="12"/>
        <color indexed="10"/>
        <rFont val="仿宋_GB2312"/>
        <charset val="134"/>
      </rPr>
      <t>一栏(不含本栏)左方的所有空白栏请企业填写齐全</t>
    </r>
    <r>
      <rPr>
        <b/>
        <sz val="12"/>
        <rFont val="仿宋_GB2312"/>
        <charset val="134"/>
      </rPr>
      <t>。尤其与实物类资产评估作价密切相关的信息必须填报完整，不能出现空白项，该类信息往往包括规格、厂家、单位、数量、产权证号、产权人名称、车辆行驶里程、不良资产实际状态等，此类信息财务人员往往不掌握，需要由资产管理相关部门协助财务人员进行填报。</t>
    </r>
  </si>
  <si>
    <r>
      <rPr>
        <sz val="12"/>
        <rFont val="仿宋_GB2312"/>
        <charset val="134"/>
      </rPr>
      <t>5、评估申报表中填列金额单位为</t>
    </r>
    <r>
      <rPr>
        <sz val="12"/>
        <rFont val="Times New Roman"/>
        <charset val="134"/>
      </rPr>
      <t>“</t>
    </r>
    <r>
      <rPr>
        <sz val="12"/>
        <rFont val="仿宋_GB2312"/>
        <charset val="134"/>
      </rPr>
      <t>人民币元</t>
    </r>
    <r>
      <rPr>
        <sz val="12"/>
        <rFont val="Times New Roman"/>
        <charset val="134"/>
      </rPr>
      <t>”</t>
    </r>
    <r>
      <rPr>
        <sz val="12"/>
        <rFont val="仿宋_GB2312"/>
        <charset val="134"/>
      </rPr>
      <t xml:space="preserve">，精确到小数点后两位。 </t>
    </r>
  </si>
  <si>
    <r>
      <rPr>
        <sz val="12"/>
        <rFont val="仿宋_GB2312"/>
        <charset val="134"/>
      </rPr>
      <t>6、评估申报表中涉及发生日期的项目，根据要求请填至月(如建成年月)或日(如出票日期)，</t>
    </r>
    <r>
      <rPr>
        <b/>
        <sz val="12"/>
        <color indexed="10"/>
        <rFont val="仿宋_GB2312"/>
        <charset val="134"/>
      </rPr>
      <t>填写日期格式</t>
    </r>
    <r>
      <rPr>
        <sz val="12"/>
        <rFont val="仿宋_GB2312"/>
        <charset val="134"/>
      </rPr>
      <t>为“2017-01”（不能写为2017.1）或 “2017-01-01”（不能填为2017.1.1）。</t>
    </r>
  </si>
  <si>
    <t>7、评估申报表中未指明月利率的项目应填写年利率，计量单位为“%”。若原始资料中为月利率或日利率,请换算为年利率。</t>
  </si>
  <si>
    <r>
      <rPr>
        <sz val="12"/>
        <rFont val="仿宋_GB2312"/>
        <charset val="134"/>
      </rPr>
      <t>8、评估申报表和各级汇总表之间的数据已建立链接关系，</t>
    </r>
    <r>
      <rPr>
        <b/>
        <sz val="12"/>
        <color indexed="10"/>
        <rFont val="仿宋_GB2312"/>
        <charset val="134"/>
      </rPr>
      <t>带“汇总”字样的评估申报表不能修改链接、录入数据</t>
    </r>
    <r>
      <rPr>
        <sz val="12"/>
        <rFont val="仿宋_GB2312"/>
        <charset val="134"/>
      </rPr>
      <t>。</t>
    </r>
  </si>
  <si>
    <r>
      <rPr>
        <sz val="12"/>
        <rFont val="仿宋_GB2312"/>
        <charset val="134"/>
      </rPr>
      <t>9、评估申报表对应会计科目的项目超过表中行数时，</t>
    </r>
    <r>
      <rPr>
        <b/>
        <sz val="12"/>
        <color indexed="10"/>
        <rFont val="仿宋_GB2312"/>
        <charset val="134"/>
      </rPr>
      <t>务必请在申报表中间插入行</t>
    </r>
    <r>
      <rPr>
        <sz val="12"/>
        <rFont val="仿宋_GB2312"/>
        <charset val="134"/>
      </rPr>
      <t>。注意，不能在第一行和合计行插入行。</t>
    </r>
  </si>
  <si>
    <t>10、除本说明已明确提到的可修改之处外，请各填表人员不要对申报表进行其他任何修改，如删除和增加列等，对填报中出现的问题应及时与评估人员进行沟通，协商解决。</t>
  </si>
  <si>
    <t>11、请被评估单位以法人为单位同时提供打印稿及电子版各一份(二者应完全一致，打印之前请与评估人员沟通以免浪费纸张)。委托人及被评估单位提供给评估师的书面资料一律以A4版面提供。</t>
  </si>
  <si>
    <t>二、评估明细表填表说明</t>
  </si>
  <si>
    <t>1.流动资产评估申报表填表说明(表3-1至表3-11)</t>
  </si>
  <si>
    <r>
      <rPr>
        <b/>
        <sz val="12"/>
        <rFont val="Times New Roman"/>
        <charset val="134"/>
      </rPr>
      <t xml:space="preserve">1.1  </t>
    </r>
    <r>
      <rPr>
        <b/>
        <sz val="12"/>
        <rFont val="仿宋_GB2312"/>
        <charset val="134"/>
      </rPr>
      <t>表</t>
    </r>
    <r>
      <rPr>
        <b/>
        <sz val="12"/>
        <rFont val="Times New Roman"/>
        <charset val="134"/>
      </rPr>
      <t xml:space="preserve">3-1-1 </t>
    </r>
    <r>
      <rPr>
        <b/>
        <sz val="12"/>
        <rFont val="仿宋_GB2312"/>
        <charset val="134"/>
      </rPr>
      <t>货币资金</t>
    </r>
    <r>
      <rPr>
        <b/>
        <sz val="12"/>
        <rFont val="Times New Roman"/>
        <charset val="134"/>
      </rPr>
      <t>--</t>
    </r>
    <r>
      <rPr>
        <b/>
        <sz val="12"/>
        <rFont val="仿宋_GB2312"/>
        <charset val="134"/>
      </rPr>
      <t>现金</t>
    </r>
  </si>
  <si>
    <t>“存放部门”要求填企业内部不同的现金存放部门，每一个存放部门应分别填列，如“***财务处(科)”；现金表中的外币，应在“账面价值”一栏填换算后的人民币价值。按币种、存放单位填列明细。</t>
  </si>
  <si>
    <r>
      <rPr>
        <b/>
        <sz val="12"/>
        <rFont val="Times New Roman"/>
        <charset val="134"/>
      </rPr>
      <t xml:space="preserve">1.2  </t>
    </r>
    <r>
      <rPr>
        <b/>
        <sz val="12"/>
        <rFont val="仿宋_GB2312"/>
        <charset val="134"/>
      </rPr>
      <t>表</t>
    </r>
    <r>
      <rPr>
        <b/>
        <sz val="12"/>
        <rFont val="Times New Roman"/>
        <charset val="134"/>
      </rPr>
      <t xml:space="preserve">3-1-2 </t>
    </r>
    <r>
      <rPr>
        <b/>
        <sz val="12"/>
        <rFont val="仿宋_GB2312"/>
        <charset val="134"/>
      </rPr>
      <t>货币资金</t>
    </r>
    <r>
      <rPr>
        <b/>
        <sz val="12"/>
        <rFont val="Times New Roman"/>
        <charset val="134"/>
      </rPr>
      <t>--</t>
    </r>
    <r>
      <rPr>
        <b/>
        <sz val="12"/>
        <rFont val="仿宋_GB2312"/>
        <charset val="134"/>
      </rPr>
      <t>银行存款</t>
    </r>
  </si>
  <si>
    <t>要按每一开户银行明细填写银行名称全称、帐号、金额等，对于同一开户行的不同货币种类存款、不同帐户存款也应分别一一列示，并在“外币帐面金额”栏中注明该外币币种的原始币值。</t>
  </si>
  <si>
    <r>
      <rPr>
        <b/>
        <sz val="12"/>
        <rFont val="Times New Roman"/>
        <charset val="134"/>
      </rPr>
      <t xml:space="preserve">1.3  </t>
    </r>
    <r>
      <rPr>
        <b/>
        <sz val="12"/>
        <rFont val="仿宋_GB2312"/>
        <charset val="134"/>
      </rPr>
      <t>表</t>
    </r>
    <r>
      <rPr>
        <b/>
        <sz val="12"/>
        <rFont val="Times New Roman"/>
        <charset val="134"/>
      </rPr>
      <t xml:space="preserve">3-1-3 </t>
    </r>
    <r>
      <rPr>
        <b/>
        <sz val="12"/>
        <rFont val="仿宋_GB2312"/>
        <charset val="134"/>
      </rPr>
      <t>货币资金</t>
    </r>
    <r>
      <rPr>
        <b/>
        <sz val="12"/>
        <rFont val="Times New Roman"/>
        <charset val="134"/>
      </rPr>
      <t>--</t>
    </r>
    <r>
      <rPr>
        <b/>
        <sz val="12"/>
        <rFont val="仿宋_GB2312"/>
        <charset val="134"/>
      </rPr>
      <t>其他货币资金</t>
    </r>
  </si>
  <si>
    <t>其他货币资金包含外埠存款、信用卡存款、信用证保证金存款等，要分类、分笔填写。对各种货币代值卡，要注明发行的金融单位。如为外埠存款或为信用卡存款，则名称及内容栏填写开户行的名称和帐号。</t>
  </si>
  <si>
    <r>
      <rPr>
        <b/>
        <sz val="12"/>
        <rFont val="Times New Roman"/>
        <charset val="134"/>
      </rPr>
      <t xml:space="preserve">1.4  </t>
    </r>
    <r>
      <rPr>
        <b/>
        <sz val="12"/>
        <rFont val="仿宋_GB2312"/>
        <charset val="134"/>
      </rPr>
      <t>表</t>
    </r>
    <r>
      <rPr>
        <b/>
        <sz val="12"/>
        <rFont val="Times New Roman"/>
        <charset val="134"/>
      </rPr>
      <t xml:space="preserve">3-2-1 </t>
    </r>
    <r>
      <rPr>
        <b/>
        <sz val="12"/>
        <rFont val="仿宋_GB2312"/>
        <charset val="134"/>
      </rPr>
      <t>交易性金融资产</t>
    </r>
    <r>
      <rPr>
        <b/>
        <sz val="12"/>
        <rFont val="Times New Roman"/>
        <charset val="134"/>
      </rPr>
      <t>-</t>
    </r>
    <r>
      <rPr>
        <b/>
        <sz val="12"/>
        <rFont val="仿宋_GB2312"/>
        <charset val="134"/>
      </rPr>
      <t>股票投资</t>
    </r>
  </si>
  <si>
    <t>①“被投资单位名称”指股票发行单位全称；</t>
  </si>
  <si>
    <t>②“股票名称”指该股票标准简称，包括代码，如太极集团600129；</t>
  </si>
  <si>
    <t>③“股票性质”指填列限售流通股或流通股；</t>
  </si>
  <si>
    <t>④“投资日期”指企业购买股票的日期或以其他方式(如非货币性交易换入、以债权换入等)取得股权的协议转让日期，非股票发行日期；</t>
  </si>
  <si>
    <r>
      <rPr>
        <b/>
        <sz val="12"/>
        <rFont val="Times New Roman"/>
        <charset val="134"/>
      </rPr>
      <t xml:space="preserve">1.5  </t>
    </r>
    <r>
      <rPr>
        <b/>
        <sz val="12"/>
        <rFont val="仿宋_GB2312"/>
        <charset val="134"/>
      </rPr>
      <t>表</t>
    </r>
    <r>
      <rPr>
        <b/>
        <sz val="12"/>
        <rFont val="Times New Roman"/>
        <charset val="134"/>
      </rPr>
      <t xml:space="preserve">3-2-2 </t>
    </r>
    <r>
      <rPr>
        <b/>
        <sz val="12"/>
        <rFont val="仿宋_GB2312"/>
        <charset val="134"/>
      </rPr>
      <t>交易性金融资产</t>
    </r>
    <r>
      <rPr>
        <b/>
        <sz val="12"/>
        <rFont val="Times New Roman"/>
        <charset val="134"/>
      </rPr>
      <t>—</t>
    </r>
    <r>
      <rPr>
        <b/>
        <sz val="12"/>
        <rFont val="仿宋_GB2312"/>
        <charset val="134"/>
      </rPr>
      <t>债券投资</t>
    </r>
  </si>
  <si>
    <t>债券种类可以按用途（分基建债券、电力债券、专项债券）填列，其他填表情况同表3-2-1。</t>
  </si>
  <si>
    <r>
      <rPr>
        <b/>
        <sz val="12"/>
        <rFont val="Times New Roman"/>
        <charset val="134"/>
      </rPr>
      <t xml:space="preserve">1.6  </t>
    </r>
    <r>
      <rPr>
        <b/>
        <sz val="12"/>
        <rFont val="仿宋_GB2312"/>
        <charset val="134"/>
      </rPr>
      <t>表</t>
    </r>
    <r>
      <rPr>
        <b/>
        <sz val="12"/>
        <rFont val="Times New Roman"/>
        <charset val="134"/>
      </rPr>
      <t xml:space="preserve">3-3 </t>
    </r>
    <r>
      <rPr>
        <b/>
        <sz val="12"/>
        <rFont val="仿宋_GB2312"/>
        <charset val="134"/>
      </rPr>
      <t>应收票据</t>
    </r>
  </si>
  <si>
    <t>①“户名”指债务人的户名全称；</t>
  </si>
  <si>
    <t>②“出票日期”指签发该票据的日期---年月日。</t>
  </si>
  <si>
    <t>注意事项：对于逾期未收回的应收票据，请在“备注”栏中标明未收回的原因。</t>
  </si>
  <si>
    <r>
      <rPr>
        <b/>
        <sz val="12"/>
        <rFont val="Times New Roman"/>
        <charset val="134"/>
      </rPr>
      <t xml:space="preserve">1.7  </t>
    </r>
    <r>
      <rPr>
        <b/>
        <sz val="12"/>
        <rFont val="仿宋_GB2312"/>
        <charset val="134"/>
      </rPr>
      <t>表</t>
    </r>
    <r>
      <rPr>
        <b/>
        <sz val="12"/>
        <rFont val="Times New Roman"/>
        <charset val="134"/>
      </rPr>
      <t>3-4</t>
    </r>
    <r>
      <rPr>
        <b/>
        <sz val="12"/>
        <rFont val="仿宋_GB2312"/>
        <charset val="134"/>
      </rPr>
      <t>应收帐款</t>
    </r>
  </si>
  <si>
    <t>①“业务内容”：指发生应收帐款的相应业务名称，应收帐款不分金额大小一律按照债务人和业务内容逐笔填列，不能出现其他；</t>
  </si>
  <si>
    <t>②“发生日期”：对滚动发生额可按照基准日前最后一次应收帐款发生额的月份月末余额填列；</t>
  </si>
  <si>
    <t>③欠款单位名称应填列全称，不应以地名或不明确的简称代替；</t>
  </si>
  <si>
    <r>
      <rPr>
        <b/>
        <sz val="12"/>
        <rFont val="Times New Roman"/>
        <charset val="134"/>
      </rPr>
      <t xml:space="preserve">1.8  </t>
    </r>
    <r>
      <rPr>
        <b/>
        <sz val="12"/>
        <rFont val="仿宋_GB2312"/>
        <charset val="134"/>
      </rPr>
      <t>表</t>
    </r>
    <r>
      <rPr>
        <b/>
        <sz val="12"/>
        <rFont val="Times New Roman"/>
        <charset val="134"/>
      </rPr>
      <t xml:space="preserve">3-5 </t>
    </r>
    <r>
      <rPr>
        <b/>
        <sz val="12"/>
        <rFont val="仿宋_GB2312"/>
        <charset val="134"/>
      </rPr>
      <t>预付帐款</t>
    </r>
  </si>
  <si>
    <t>参照表3-4。</t>
  </si>
  <si>
    <t>对预付设备款所涉及的实物已到货安装、使用，在清查时应注意与实物管理部门核对，以免出现重复申报或资产非真实盘盈。</t>
  </si>
  <si>
    <r>
      <rPr>
        <b/>
        <sz val="12"/>
        <rFont val="Times New Roman"/>
        <charset val="134"/>
      </rPr>
      <t xml:space="preserve">1.9  </t>
    </r>
    <r>
      <rPr>
        <b/>
        <sz val="12"/>
        <rFont val="仿宋_GB2312"/>
        <charset val="134"/>
      </rPr>
      <t>表</t>
    </r>
    <r>
      <rPr>
        <b/>
        <sz val="12"/>
        <rFont val="Times New Roman"/>
        <charset val="134"/>
      </rPr>
      <t xml:space="preserve">3-7 </t>
    </r>
    <r>
      <rPr>
        <b/>
        <sz val="12"/>
        <rFont val="仿宋_GB2312"/>
        <charset val="134"/>
      </rPr>
      <t>应收股利</t>
    </r>
  </si>
  <si>
    <t>“发生日期”栏所指的是利润或股利分配时间；</t>
  </si>
  <si>
    <t>“股利所属期间”指股利发生的期间，如2017年应收2016年的股利，则该栏目填写“2016年度”。</t>
  </si>
  <si>
    <r>
      <rPr>
        <b/>
        <sz val="12"/>
        <rFont val="Times New Roman"/>
        <charset val="134"/>
      </rPr>
      <t xml:space="preserve">1.10  </t>
    </r>
    <r>
      <rPr>
        <b/>
        <sz val="12"/>
        <rFont val="仿宋_GB2312"/>
        <charset val="134"/>
      </rPr>
      <t>表</t>
    </r>
    <r>
      <rPr>
        <b/>
        <sz val="12"/>
        <rFont val="Times New Roman"/>
        <charset val="134"/>
      </rPr>
      <t xml:space="preserve">3-6 </t>
    </r>
    <r>
      <rPr>
        <b/>
        <sz val="12"/>
        <rFont val="仿宋_GB2312"/>
        <charset val="134"/>
      </rPr>
      <t>应收利息</t>
    </r>
  </si>
  <si>
    <t>参照表3-5。</t>
  </si>
  <si>
    <r>
      <rPr>
        <b/>
        <sz val="12"/>
        <rFont val="Times New Roman"/>
        <charset val="134"/>
      </rPr>
      <t xml:space="preserve">1.11  </t>
    </r>
    <r>
      <rPr>
        <b/>
        <sz val="12"/>
        <rFont val="仿宋_GB2312"/>
        <charset val="134"/>
      </rPr>
      <t>表</t>
    </r>
    <r>
      <rPr>
        <b/>
        <sz val="12"/>
        <rFont val="Times New Roman"/>
        <charset val="134"/>
      </rPr>
      <t xml:space="preserve">3-8 </t>
    </r>
    <r>
      <rPr>
        <b/>
        <sz val="12"/>
        <rFont val="仿宋_GB2312"/>
        <charset val="134"/>
      </rPr>
      <t>其他应收款</t>
    </r>
  </si>
  <si>
    <r>
      <rPr>
        <b/>
        <sz val="12"/>
        <rFont val="Times New Roman"/>
        <charset val="134"/>
      </rPr>
      <t xml:space="preserve">1.12  </t>
    </r>
    <r>
      <rPr>
        <b/>
        <sz val="12"/>
        <rFont val="仿宋_GB2312"/>
        <charset val="134"/>
      </rPr>
      <t>表</t>
    </r>
    <r>
      <rPr>
        <b/>
        <sz val="12"/>
        <rFont val="Times New Roman"/>
        <charset val="134"/>
      </rPr>
      <t>3-9-1</t>
    </r>
    <r>
      <rPr>
        <b/>
        <sz val="12"/>
        <rFont val="仿宋_GB2312"/>
        <charset val="134"/>
      </rPr>
      <t>至</t>
    </r>
    <r>
      <rPr>
        <b/>
        <sz val="12"/>
        <rFont val="Times New Roman"/>
        <charset val="134"/>
      </rPr>
      <t>3-9-10</t>
    </r>
    <r>
      <rPr>
        <b/>
        <sz val="12"/>
        <rFont val="仿宋_GB2312"/>
        <charset val="134"/>
      </rPr>
      <t>存货类</t>
    </r>
  </si>
  <si>
    <t>①存货类原则上按名称或规格型号逐个填列，但如数量过多，则可按小类填列；</t>
  </si>
  <si>
    <t>②按类填列的存货“单价”指平均单价(为倒算值)，即“数量”乘以“单价”，应等于“金额”；</t>
  </si>
  <si>
    <t>③对帐面已没有反映的在用低值易耗品，可根据实际情况填列对生产经营较重要的工具且价值量较大的物品，如仪器仪表等。</t>
  </si>
  <si>
    <r>
      <rPr>
        <b/>
        <sz val="12"/>
        <rFont val="Times New Roman"/>
        <charset val="134"/>
      </rPr>
      <t xml:space="preserve">1.13  </t>
    </r>
    <r>
      <rPr>
        <b/>
        <sz val="12"/>
        <rFont val="仿宋_GB2312"/>
        <charset val="134"/>
      </rPr>
      <t>表</t>
    </r>
    <r>
      <rPr>
        <b/>
        <sz val="12"/>
        <rFont val="Times New Roman"/>
        <charset val="134"/>
      </rPr>
      <t xml:space="preserve">3--10 </t>
    </r>
    <r>
      <rPr>
        <b/>
        <sz val="12"/>
        <rFont val="仿宋_GB2312"/>
        <charset val="134"/>
      </rPr>
      <t>一年内到期的非流动资产</t>
    </r>
  </si>
  <si>
    <t>按照不同的项目内容逐笔填写。</t>
  </si>
  <si>
    <r>
      <rPr>
        <b/>
        <sz val="12"/>
        <rFont val="Times New Roman"/>
        <charset val="134"/>
      </rPr>
      <t xml:space="preserve">1.14  </t>
    </r>
    <r>
      <rPr>
        <b/>
        <sz val="12"/>
        <rFont val="仿宋_GB2312"/>
        <charset val="134"/>
      </rPr>
      <t>表</t>
    </r>
    <r>
      <rPr>
        <b/>
        <sz val="12"/>
        <rFont val="Times New Roman"/>
        <charset val="134"/>
      </rPr>
      <t xml:space="preserve">3--11 </t>
    </r>
    <r>
      <rPr>
        <b/>
        <sz val="12"/>
        <rFont val="仿宋_GB2312"/>
        <charset val="134"/>
      </rPr>
      <t>其他流动资产</t>
    </r>
  </si>
  <si>
    <r>
      <rPr>
        <b/>
        <sz val="12"/>
        <color rgb="FFFF0000"/>
        <rFont val="黑体"/>
        <charset val="134"/>
      </rPr>
      <t>2.</t>
    </r>
    <r>
      <rPr>
        <b/>
        <sz val="12"/>
        <color indexed="10"/>
        <rFont val="黑体"/>
        <charset val="134"/>
      </rPr>
      <t>非流动资产填表说明</t>
    </r>
    <r>
      <rPr>
        <b/>
        <sz val="12"/>
        <color indexed="10"/>
        <rFont val="Times New Roman"/>
        <charset val="134"/>
      </rPr>
      <t>(</t>
    </r>
    <r>
      <rPr>
        <b/>
        <sz val="12"/>
        <color indexed="10"/>
        <rFont val="黑体"/>
        <charset val="134"/>
      </rPr>
      <t>表</t>
    </r>
    <r>
      <rPr>
        <b/>
        <sz val="12"/>
        <color indexed="10"/>
        <rFont val="Times New Roman"/>
        <charset val="134"/>
      </rPr>
      <t>4--1</t>
    </r>
    <r>
      <rPr>
        <b/>
        <sz val="12"/>
        <color indexed="10"/>
        <rFont val="黑体"/>
        <charset val="134"/>
      </rPr>
      <t>至</t>
    </r>
    <r>
      <rPr>
        <b/>
        <sz val="12"/>
        <color indexed="10"/>
        <rFont val="Times New Roman"/>
        <charset val="134"/>
      </rPr>
      <t>4--17)</t>
    </r>
  </si>
  <si>
    <r>
      <rPr>
        <b/>
        <sz val="12"/>
        <rFont val="Times New Roman"/>
        <charset val="134"/>
      </rPr>
      <t xml:space="preserve">2.1  </t>
    </r>
    <r>
      <rPr>
        <b/>
        <sz val="12"/>
        <rFont val="仿宋_GB2312"/>
        <charset val="134"/>
      </rPr>
      <t>表</t>
    </r>
    <r>
      <rPr>
        <b/>
        <sz val="12"/>
        <rFont val="Times New Roman"/>
        <charset val="134"/>
      </rPr>
      <t xml:space="preserve">4--1 </t>
    </r>
    <r>
      <rPr>
        <b/>
        <sz val="12"/>
        <rFont val="仿宋_GB2312"/>
        <charset val="134"/>
      </rPr>
      <t>可供出售金融资产</t>
    </r>
  </si>
  <si>
    <t>*******</t>
  </si>
  <si>
    <r>
      <rPr>
        <b/>
        <sz val="12"/>
        <rFont val="Times New Roman"/>
        <charset val="134"/>
      </rPr>
      <t xml:space="preserve">2.2  </t>
    </r>
    <r>
      <rPr>
        <b/>
        <sz val="12"/>
        <rFont val="仿宋_GB2312"/>
        <charset val="134"/>
      </rPr>
      <t>表</t>
    </r>
    <r>
      <rPr>
        <b/>
        <sz val="12"/>
        <rFont val="Times New Roman"/>
        <charset val="134"/>
      </rPr>
      <t xml:space="preserve">4--2 </t>
    </r>
    <r>
      <rPr>
        <b/>
        <sz val="12"/>
        <rFont val="仿宋_GB2312"/>
        <charset val="134"/>
      </rPr>
      <t>持有至到期投资</t>
    </r>
  </si>
  <si>
    <t>可参照3－2－1股票或表3－2－2债券投资明细表内容进行填列；</t>
  </si>
  <si>
    <r>
      <rPr>
        <b/>
        <sz val="12"/>
        <rFont val="Times New Roman"/>
        <charset val="134"/>
      </rPr>
      <t xml:space="preserve">2.3  </t>
    </r>
    <r>
      <rPr>
        <b/>
        <sz val="12"/>
        <rFont val="仿宋_GB2312"/>
        <charset val="134"/>
      </rPr>
      <t>表</t>
    </r>
    <r>
      <rPr>
        <b/>
        <sz val="12"/>
        <rFont val="Times New Roman"/>
        <charset val="134"/>
      </rPr>
      <t xml:space="preserve">4--3 </t>
    </r>
    <r>
      <rPr>
        <b/>
        <sz val="12"/>
        <rFont val="仿宋_GB2312"/>
        <charset val="134"/>
      </rPr>
      <t>长期应收款</t>
    </r>
  </si>
  <si>
    <t>******</t>
  </si>
  <si>
    <r>
      <rPr>
        <b/>
        <sz val="12"/>
        <rFont val="Times New Roman"/>
        <charset val="134"/>
      </rPr>
      <t xml:space="preserve">2.4  </t>
    </r>
    <r>
      <rPr>
        <b/>
        <sz val="12"/>
        <rFont val="仿宋_GB2312"/>
        <charset val="134"/>
      </rPr>
      <t>表</t>
    </r>
    <r>
      <rPr>
        <b/>
        <sz val="12"/>
        <rFont val="Times New Roman"/>
        <charset val="134"/>
      </rPr>
      <t xml:space="preserve">4--4 </t>
    </r>
    <r>
      <rPr>
        <b/>
        <sz val="12"/>
        <rFont val="仿宋_GB2312"/>
        <charset val="134"/>
      </rPr>
      <t>长期股权投资</t>
    </r>
  </si>
  <si>
    <t>对于有特殊约定的长期投资，在备注栏简述约定的内容。</t>
  </si>
  <si>
    <r>
      <rPr>
        <b/>
        <sz val="12"/>
        <rFont val="Times New Roman"/>
        <charset val="134"/>
      </rPr>
      <t xml:space="preserve">2.5  </t>
    </r>
    <r>
      <rPr>
        <b/>
        <sz val="12"/>
        <rFont val="仿宋_GB2312"/>
        <charset val="134"/>
      </rPr>
      <t>表</t>
    </r>
    <r>
      <rPr>
        <b/>
        <sz val="12"/>
        <rFont val="Times New Roman"/>
        <charset val="134"/>
      </rPr>
      <t xml:space="preserve">4--5 </t>
    </r>
    <r>
      <rPr>
        <b/>
        <sz val="12"/>
        <rFont val="仿宋_GB2312"/>
        <charset val="134"/>
      </rPr>
      <t>投资性房地产</t>
    </r>
  </si>
  <si>
    <t>结合资产类别填报土地或房屋资产相关项目，具体填要求同5－1－1房屋建筑物或表5－3土地评估明细表相关要求。</t>
  </si>
  <si>
    <r>
      <rPr>
        <b/>
        <sz val="12"/>
        <rFont val="Times New Roman"/>
        <charset val="134"/>
      </rPr>
      <t xml:space="preserve">2.6  </t>
    </r>
    <r>
      <rPr>
        <b/>
        <sz val="12"/>
        <rFont val="仿宋_GB2312"/>
        <charset val="134"/>
      </rPr>
      <t>表</t>
    </r>
    <r>
      <rPr>
        <b/>
        <sz val="12"/>
        <rFont val="Times New Roman"/>
        <charset val="134"/>
      </rPr>
      <t xml:space="preserve">4--6 </t>
    </r>
    <r>
      <rPr>
        <b/>
        <sz val="12"/>
        <rFont val="仿宋_GB2312"/>
        <charset val="134"/>
      </rPr>
      <t>固定资产</t>
    </r>
  </si>
  <si>
    <r>
      <rPr>
        <b/>
        <sz val="12"/>
        <rFont val="仿宋"/>
        <charset val="134"/>
      </rPr>
      <t>①</t>
    </r>
    <r>
      <rPr>
        <b/>
        <sz val="12"/>
        <rFont val="仿宋_GB2312"/>
        <charset val="134"/>
      </rPr>
      <t>表</t>
    </r>
    <r>
      <rPr>
        <b/>
        <sz val="12"/>
        <rFont val="Times New Roman"/>
        <charset val="134"/>
      </rPr>
      <t xml:space="preserve">4-6-1 </t>
    </r>
    <r>
      <rPr>
        <b/>
        <sz val="12"/>
        <rFont val="仿宋_GB2312"/>
        <charset val="134"/>
      </rPr>
      <t>固定资产</t>
    </r>
    <r>
      <rPr>
        <b/>
        <sz val="12"/>
        <rFont val="Times New Roman"/>
        <charset val="134"/>
      </rPr>
      <t>-</t>
    </r>
    <r>
      <rPr>
        <b/>
        <sz val="12"/>
        <rFont val="仿宋_GB2312"/>
        <charset val="134"/>
      </rPr>
      <t>房屋建筑物评估申报表</t>
    </r>
  </si>
  <si>
    <t>（1）如因故几项建筑物无法分别标明帐面价值,可统一填写帐面价值,但实物需逐栋填列。</t>
  </si>
  <si>
    <t>（2）“房产证号及对应土地证号”为房产证及土地证上标明的号码，应填写齐全；</t>
  </si>
  <si>
    <t>（3）“建筑物名称”一栏是指该栋房屋现用名称；</t>
  </si>
  <si>
    <t>（4）“用途”指该建筑物目前的用途，如用于生产、办公等；</t>
  </si>
  <si>
    <t>（5）“建筑结构”一栏是指该栋建筑物的建筑结构形式，须填写与现在实际结构状况相一致的名称。</t>
  </si>
  <si>
    <t>现将各种类型结构含义分述如下：</t>
  </si>
  <si>
    <t>A.框架结构，指钢筋混凝土柱、梁、板整体浇注的结构，包括钢筋混凝土预制柱、梁、结点后浇的刚性结点框架结构；表中填写“框架“。</t>
  </si>
  <si>
    <t>B.框剪结构，指钢筋混凝土柱、梁、板、剪力墙现浇的整体结构；表中填写“框剪 “。</t>
  </si>
  <si>
    <t>C.排架结构，一般指预制钢筋混凝土柱、吊车梁、屋架或屋面斜梁的装配式结构，其中屋架可以是钢筋混凝土或钢屋架。表中填写“排架“。</t>
  </si>
  <si>
    <t>D.砖混结构，以砖砌体及钢筋混凝土梁、构造柱、楼板为混合承重体系的结构类型。以砖柱为竖向承重构件的砖排架结构并入“砖混结构”类型内。表中填写“砖混“。</t>
  </si>
  <si>
    <t>E.砖木结构，指砖墙、砖柱及木屋架为联合承重体的结构类型，屋面必须是木屋面板及挂瓦的作法。表中填写“砖木“。</t>
  </si>
  <si>
    <t>F.简易结构，指屋架为轻型钢架或简易木屋架上面直接安设玻璃钢瓦或瓦楞铁皮瓦的简易结构。表中填写“简易“。</t>
  </si>
  <si>
    <t>G.钢棚结构，指无围护墙，或半截围护墙，屋面为轻型钢架搁置的砖柱或轻钢支柱上的棚类结构。表中填写“钢棚“。</t>
  </si>
  <si>
    <t>对于上述结构中，“钢棚结构”属于临时建筑，一般不办理房产证，故该类型的项目一律填在“构筑物”评估表中。</t>
  </si>
  <si>
    <t>在填写结构类型时，一律以上述规定为准，原帐面填写的类型名称与本规定不一致时，应按本规定进行更改。</t>
  </si>
  <si>
    <t>（6）“建筑面积”一栏是指纳入评估范围的建筑物的建筑面积，应同房产证或购房合同面积相一致，如无房产证，填写工程竣工决算书上的面积数，否则就需要重新丈量；对改建、扩建已改变了原有建筑面积，应以现在实有的建筑面积填报，但必须在备注中加以说明，应注意在增加面积的同时，应增加帐面原值及净值。如增加面积的价值未入帐，应在备注中注明未入帐部分的建筑面积。</t>
  </si>
  <si>
    <t>（7）“建成年月”为竣工时间；</t>
  </si>
  <si>
    <t>（8）“成本单价”一栏是指帐面原值与“建筑面积”的比值。
对于盘盈、盘亏、毁损、报废、闲置等非正常资产状况应在备注栏中说明！</t>
  </si>
  <si>
    <r>
      <rPr>
        <b/>
        <sz val="12"/>
        <rFont val="仿宋"/>
        <charset val="134"/>
      </rPr>
      <t>②</t>
    </r>
    <r>
      <rPr>
        <b/>
        <sz val="12"/>
        <rFont val="仿宋_GB2312"/>
        <charset val="134"/>
      </rPr>
      <t>表</t>
    </r>
    <r>
      <rPr>
        <b/>
        <sz val="12"/>
        <rFont val="Times New Roman"/>
        <charset val="134"/>
      </rPr>
      <t xml:space="preserve">4-6-2  </t>
    </r>
    <r>
      <rPr>
        <b/>
        <sz val="12"/>
        <rFont val="仿宋_GB2312"/>
        <charset val="134"/>
      </rPr>
      <t>固定资产</t>
    </r>
    <r>
      <rPr>
        <b/>
        <sz val="12"/>
        <rFont val="Times New Roman"/>
        <charset val="134"/>
      </rPr>
      <t>—</t>
    </r>
    <r>
      <rPr>
        <b/>
        <sz val="12"/>
        <rFont val="仿宋_GB2312"/>
        <charset val="134"/>
      </rPr>
      <t>构筑物及其他辅助设施评估申报表</t>
    </r>
  </si>
  <si>
    <t>构筑物指与建筑物相匹配的场地、水池、围墙、道路等设施。</t>
  </si>
  <si>
    <t>各项目填写要求如下：</t>
  </si>
  <si>
    <r>
      <rPr>
        <sz val="12"/>
        <rFont val="仿宋_GB2312"/>
        <charset val="134"/>
      </rPr>
      <t>(1)水池：单位“个”，材质：砖、钢筋砼等，规格：外形</t>
    </r>
    <r>
      <rPr>
        <sz val="12"/>
        <rFont val="Times New Roman"/>
        <charset val="134"/>
      </rPr>
      <t>”</t>
    </r>
    <r>
      <rPr>
        <sz val="12"/>
        <rFont val="仿宋_GB2312"/>
        <charset val="134"/>
      </rPr>
      <t>长l</t>
    </r>
    <r>
      <rPr>
        <sz val="12"/>
        <rFont val="Symbol"/>
        <charset val="2"/>
      </rPr>
      <t>´</t>
    </r>
    <r>
      <rPr>
        <sz val="12"/>
        <rFont val="仿宋_GB2312"/>
        <charset val="134"/>
      </rPr>
      <t>宽b</t>
    </r>
    <r>
      <rPr>
        <sz val="12"/>
        <rFont val="Symbol"/>
        <charset val="2"/>
      </rPr>
      <t>´</t>
    </r>
    <r>
      <rPr>
        <sz val="12"/>
        <rFont val="仿宋_GB2312"/>
        <charset val="134"/>
      </rPr>
      <t>高h(m)</t>
    </r>
    <r>
      <rPr>
        <sz val="12"/>
        <rFont val="Times New Roman"/>
        <charset val="134"/>
      </rPr>
      <t>”</t>
    </r>
    <r>
      <rPr>
        <sz val="12"/>
        <rFont val="仿宋_GB2312"/>
        <charset val="134"/>
      </rPr>
      <t>，</t>
    </r>
    <r>
      <rPr>
        <sz val="12"/>
        <rFont val="Times New Roman"/>
        <charset val="134"/>
      </rPr>
      <t>”</t>
    </r>
    <r>
      <rPr>
        <sz val="12"/>
        <rFont val="仿宋_GB2312"/>
        <charset val="134"/>
      </rPr>
      <t>容积m3</t>
    </r>
    <r>
      <rPr>
        <sz val="12"/>
        <rFont val="Times New Roman"/>
        <charset val="134"/>
      </rPr>
      <t>”</t>
    </r>
    <r>
      <rPr>
        <sz val="12"/>
        <rFont val="仿宋_GB2312"/>
        <charset val="134"/>
      </rPr>
      <t>,有盖或无盖；例如15</t>
    </r>
    <r>
      <rPr>
        <sz val="12"/>
        <rFont val="Symbol"/>
        <charset val="2"/>
      </rPr>
      <t>´</t>
    </r>
    <r>
      <rPr>
        <sz val="12"/>
        <rFont val="仿宋_GB2312"/>
        <charset val="134"/>
      </rPr>
      <t>55</t>
    </r>
    <r>
      <rPr>
        <sz val="12"/>
        <rFont val="Symbol"/>
        <charset val="2"/>
      </rPr>
      <t>´</t>
    </r>
    <r>
      <rPr>
        <sz val="12"/>
        <rFont val="仿宋_GB2312"/>
        <charset val="134"/>
      </rPr>
      <t>30，22m3，有盖。</t>
    </r>
  </si>
  <si>
    <r>
      <rPr>
        <sz val="12"/>
        <rFont val="仿宋_GB2312"/>
        <charset val="134"/>
      </rPr>
      <t>(2)烟囱、水塔：单位：“座”，材质：“砖，钢筋砼”等，规格：“高h</t>
    </r>
    <r>
      <rPr>
        <sz val="12"/>
        <rFont val="Symbol"/>
        <charset val="2"/>
      </rPr>
      <t>´</t>
    </r>
    <r>
      <rPr>
        <sz val="12"/>
        <rFont val="仿宋_GB2312"/>
        <charset val="134"/>
      </rPr>
      <t>上口直径(m)。”例： 60</t>
    </r>
    <r>
      <rPr>
        <sz val="12"/>
        <rFont val="Symbol"/>
        <charset val="2"/>
      </rPr>
      <t>´</t>
    </r>
    <r>
      <rPr>
        <sz val="12"/>
        <rFont val="仿宋_GB2312"/>
        <charset val="134"/>
      </rPr>
      <t>2.5</t>
    </r>
  </si>
  <si>
    <r>
      <rPr>
        <sz val="12"/>
        <rFont val="仿宋_GB2312"/>
        <charset val="134"/>
      </rPr>
      <t>(3)框架：单位：“座”或“t”(用于钢框架)、材质：“钢筋砼”或“钢结构”等，规格：“长l</t>
    </r>
    <r>
      <rPr>
        <sz val="12"/>
        <rFont val="Symbol"/>
        <charset val="2"/>
      </rPr>
      <t>´</t>
    </r>
    <r>
      <rPr>
        <sz val="12"/>
        <rFont val="仿宋_GB2312"/>
        <charset val="134"/>
      </rPr>
      <t>宽b</t>
    </r>
    <r>
      <rPr>
        <sz val="12"/>
        <rFont val="Symbol"/>
        <charset val="2"/>
      </rPr>
      <t>´</t>
    </r>
    <r>
      <rPr>
        <sz val="12"/>
        <rFont val="仿宋_GB2312"/>
        <charset val="134"/>
      </rPr>
      <t>高h(m)”例：120</t>
    </r>
    <r>
      <rPr>
        <sz val="12"/>
        <rFont val="Symbol"/>
        <charset val="2"/>
      </rPr>
      <t>´</t>
    </r>
    <r>
      <rPr>
        <sz val="12"/>
        <rFont val="仿宋_GB2312"/>
        <charset val="134"/>
      </rPr>
      <t>18</t>
    </r>
    <r>
      <rPr>
        <sz val="12"/>
        <rFont val="Symbol"/>
        <charset val="2"/>
      </rPr>
      <t>´</t>
    </r>
    <r>
      <rPr>
        <sz val="12"/>
        <rFont val="仿宋_GB2312"/>
        <charset val="134"/>
      </rPr>
      <t>50</t>
    </r>
  </si>
  <si>
    <r>
      <rPr>
        <sz val="12"/>
        <rFont val="仿宋_GB2312"/>
        <charset val="134"/>
      </rPr>
      <t>(4)水井：单位：“口”、材质：“砖、钢筋砼”等，规格：深h</t>
    </r>
    <r>
      <rPr>
        <sz val="12"/>
        <rFont val="Symbol"/>
        <charset val="2"/>
      </rPr>
      <t>´</t>
    </r>
    <r>
      <rPr>
        <sz val="12"/>
        <rFont val="仿宋_GB2312"/>
        <charset val="134"/>
      </rPr>
      <t>上口直径D(m)；例：60</t>
    </r>
    <r>
      <rPr>
        <sz val="12"/>
        <rFont val="Symbol"/>
        <charset val="2"/>
      </rPr>
      <t>´</t>
    </r>
    <r>
      <rPr>
        <sz val="12"/>
        <rFont val="仿宋_GB2312"/>
        <charset val="134"/>
      </rPr>
      <t>2；</t>
    </r>
  </si>
  <si>
    <r>
      <rPr>
        <sz val="12"/>
        <rFont val="仿宋_GB2312"/>
        <charset val="134"/>
      </rPr>
      <t>(5)道路：单位“m</t>
    </r>
    <r>
      <rPr>
        <sz val="12"/>
        <rFont val="Times New Roman"/>
        <charset val="134"/>
      </rPr>
      <t>”</t>
    </r>
    <r>
      <rPr>
        <sz val="12"/>
        <rFont val="仿宋_GB2312"/>
        <charset val="134"/>
      </rPr>
      <t>,材质:“砼面、沥青面、砖面”等，规格：“宽b(m)，δ厚(mm)”，例：b =6m，δ=200mm；</t>
    </r>
  </si>
  <si>
    <t>(6)围墙：单位“m”，材质:“砖砌、砖铁栏杆”等，规格：“高h(m),例：h=2 m，对于砖墙还应填写墙厚，例：h=2m，δ=240(mm)；</t>
  </si>
  <si>
    <r>
      <rPr>
        <sz val="12"/>
        <rFont val="仿宋_GB2312"/>
        <charset val="134"/>
      </rPr>
      <t>(7)地沟：单位“m”，材质：“砖、砼”等，规格：“宽b</t>
    </r>
    <r>
      <rPr>
        <sz val="12"/>
        <rFont val="Symbol"/>
        <charset val="2"/>
      </rPr>
      <t>´</t>
    </r>
    <r>
      <rPr>
        <sz val="12"/>
        <rFont val="仿宋_GB2312"/>
        <charset val="134"/>
      </rPr>
      <t>深h(m)</t>
    </r>
    <r>
      <rPr>
        <sz val="12"/>
        <rFont val="Times New Roman"/>
        <charset val="134"/>
      </rPr>
      <t>”</t>
    </r>
    <r>
      <rPr>
        <sz val="12"/>
        <rFont val="仿宋_GB2312"/>
        <charset val="134"/>
      </rPr>
      <t>,例：5</t>
    </r>
    <r>
      <rPr>
        <sz val="12"/>
        <rFont val="Symbol"/>
        <charset val="2"/>
      </rPr>
      <t>´</t>
    </r>
    <r>
      <rPr>
        <sz val="12"/>
        <rFont val="仿宋_GB2312"/>
        <charset val="134"/>
      </rPr>
      <t>2；</t>
    </r>
  </si>
  <si>
    <t>(8)挡土墙：单位“m3”，材质:“毛石、砼”等。</t>
  </si>
  <si>
    <r>
      <rPr>
        <sz val="12"/>
        <rFont val="黑体"/>
        <charset val="134"/>
      </rPr>
      <t>③</t>
    </r>
    <r>
      <rPr>
        <sz val="12"/>
        <rFont val="Times New Roman"/>
        <charset val="134"/>
      </rPr>
      <t xml:space="preserve"> </t>
    </r>
    <r>
      <rPr>
        <sz val="12"/>
        <rFont val="黑体"/>
        <charset val="134"/>
      </rPr>
      <t>表</t>
    </r>
    <r>
      <rPr>
        <sz val="12"/>
        <rFont val="Times New Roman"/>
        <charset val="134"/>
      </rPr>
      <t>4-6-4</t>
    </r>
    <r>
      <rPr>
        <sz val="12"/>
        <rFont val="Times New Roman"/>
        <charset val="134"/>
      </rPr>
      <t xml:space="preserve"> </t>
    </r>
    <r>
      <rPr>
        <sz val="12"/>
        <rFont val="黑体"/>
        <charset val="134"/>
      </rPr>
      <t>机器设备评估申报表</t>
    </r>
  </si>
  <si>
    <t>（1）机器设备原则上按单台(套)填列，即每行只填一台(套)，如有5台（套）相同设备，应填写5行(因为即使购置与启用日期相同，其使用状况或技术状况可能不同)，但当存在同批购入、相同规格型号且使用环境及状况基本相同的多台（套）设备时，可合并填列,并将数量填入数量栏；</t>
  </si>
  <si>
    <t>（2）如购置时为整套购入，可在该设备起始行相应列填写该设备的名称及帐面值（填写整套设备的价值），在其下面各行分别填列该套设备的明细项。</t>
  </si>
  <si>
    <t>（3）对停用、不需用、待报废、淘汰、盘亏、盘盈、二手设备等应在备注栏标明。</t>
  </si>
  <si>
    <t>（4）“设备名称”、“规格型号”、“生产厂家”要按设备铭牌填写。</t>
  </si>
  <si>
    <t>（5）“启用年月”指机器设备的实际启用年月。</t>
  </si>
  <si>
    <t>（6）“存放地点”填写最基层的单位。</t>
  </si>
  <si>
    <r>
      <rPr>
        <sz val="12"/>
        <rFont val="黑体"/>
        <charset val="134"/>
      </rPr>
      <t>④</t>
    </r>
    <r>
      <rPr>
        <sz val="12"/>
        <rFont val="Times New Roman"/>
        <charset val="134"/>
      </rPr>
      <t xml:space="preserve"> </t>
    </r>
    <r>
      <rPr>
        <sz val="12"/>
        <rFont val="黑体"/>
        <charset val="134"/>
      </rPr>
      <t>表</t>
    </r>
    <r>
      <rPr>
        <sz val="12"/>
        <rFont val="Times New Roman"/>
        <charset val="134"/>
      </rPr>
      <t>4-5-5</t>
    </r>
    <r>
      <rPr>
        <sz val="12"/>
        <rFont val="Times New Roman"/>
        <charset val="134"/>
      </rPr>
      <t xml:space="preserve"> </t>
    </r>
    <r>
      <rPr>
        <sz val="12"/>
        <rFont val="黑体"/>
        <charset val="134"/>
      </rPr>
      <t>车辆评估申报表</t>
    </r>
  </si>
  <si>
    <t>车辆牌号指当地交管部门颁发的车辆牌照号；已行驶公里数可圆整至百位即可，如53441公里或申报为“53400”；仪表盘、发动机等发生更换的应在备注栏注明。</t>
  </si>
  <si>
    <r>
      <rPr>
        <sz val="12"/>
        <rFont val="黑体"/>
        <charset val="134"/>
      </rPr>
      <t>⑤</t>
    </r>
    <r>
      <rPr>
        <sz val="12"/>
        <rFont val="Times New Roman"/>
        <charset val="134"/>
      </rPr>
      <t xml:space="preserve"> </t>
    </r>
    <r>
      <rPr>
        <sz val="12"/>
        <rFont val="黑体"/>
        <charset val="134"/>
      </rPr>
      <t>表</t>
    </r>
    <r>
      <rPr>
        <sz val="12"/>
        <rFont val="Times New Roman"/>
        <charset val="134"/>
      </rPr>
      <t>5-6-6</t>
    </r>
    <r>
      <rPr>
        <sz val="12"/>
        <rFont val="Times New Roman"/>
        <charset val="134"/>
      </rPr>
      <t xml:space="preserve"> </t>
    </r>
    <r>
      <rPr>
        <sz val="12"/>
        <rFont val="黑体"/>
        <charset val="134"/>
      </rPr>
      <t>电子设备评估申报表</t>
    </r>
  </si>
  <si>
    <t>电子设备是指自动化办公设备及家用电器，如计算机、打印机、复印机、传真机、空调、冰柜、碎纸机、手机、寻呼机、电视机、音响设备、摄像机、开水器等。</t>
  </si>
  <si>
    <t>规格型号应填写主要技术参数(配置)，如电脑应填写主频、内存、硬盘、显示器；</t>
  </si>
  <si>
    <t>其他可参照表5-2-1填写。</t>
  </si>
  <si>
    <r>
      <rPr>
        <sz val="12"/>
        <rFont val="宋体"/>
        <charset val="134"/>
      </rPr>
      <t>⑥</t>
    </r>
    <r>
      <rPr>
        <sz val="12"/>
        <rFont val="Times New Roman"/>
        <charset val="134"/>
      </rPr>
      <t xml:space="preserve"> </t>
    </r>
    <r>
      <rPr>
        <sz val="12"/>
        <rFont val="宋体"/>
        <charset val="134"/>
      </rPr>
      <t>表</t>
    </r>
    <r>
      <rPr>
        <sz val="12"/>
        <rFont val="Times New Roman"/>
        <charset val="134"/>
      </rPr>
      <t>4-8</t>
    </r>
    <r>
      <rPr>
        <sz val="12"/>
        <rFont val="Times New Roman"/>
        <charset val="134"/>
      </rPr>
      <t xml:space="preserve"> </t>
    </r>
    <r>
      <rPr>
        <sz val="12"/>
        <rFont val="黑体"/>
        <charset val="134"/>
      </rPr>
      <t>工程物资评估申报表</t>
    </r>
  </si>
  <si>
    <r>
      <rPr>
        <sz val="12"/>
        <rFont val="仿宋_GB2312"/>
        <charset val="134"/>
      </rPr>
      <t>工程物资的填列参照存货</t>
    </r>
    <r>
      <rPr>
        <sz val="12"/>
        <rFont val="Times New Roman"/>
        <charset val="134"/>
      </rPr>
      <t>--</t>
    </r>
    <r>
      <rPr>
        <sz val="12"/>
        <rFont val="仿宋_GB2312"/>
        <charset val="134"/>
      </rPr>
      <t>原材料。</t>
    </r>
  </si>
  <si>
    <r>
      <rPr>
        <sz val="12"/>
        <rFont val="宋体"/>
        <charset val="134"/>
      </rPr>
      <t>⑦</t>
    </r>
    <r>
      <rPr>
        <sz val="12"/>
        <rFont val="Times New Roman"/>
        <charset val="134"/>
      </rPr>
      <t xml:space="preserve"> </t>
    </r>
    <r>
      <rPr>
        <sz val="12"/>
        <rFont val="宋体"/>
        <charset val="134"/>
      </rPr>
      <t>表</t>
    </r>
    <r>
      <rPr>
        <sz val="12"/>
        <rFont val="Times New Roman"/>
        <charset val="134"/>
      </rPr>
      <t>4-7-1</t>
    </r>
    <r>
      <rPr>
        <sz val="12"/>
        <rFont val="Times New Roman"/>
        <charset val="134"/>
      </rPr>
      <t xml:space="preserve"> </t>
    </r>
    <r>
      <rPr>
        <sz val="12"/>
        <rFont val="黑体"/>
        <charset val="134"/>
      </rPr>
      <t>在建工程</t>
    </r>
    <r>
      <rPr>
        <sz val="12"/>
        <rFont val="Times New Roman"/>
        <charset val="134"/>
      </rPr>
      <t>—</t>
    </r>
    <r>
      <rPr>
        <sz val="12"/>
        <rFont val="仿宋_GB2312"/>
        <charset val="134"/>
      </rPr>
      <t>土建工程评估申报表</t>
    </r>
  </si>
  <si>
    <t>“付款比例”是指该工程评估基准日时已付金额与概算总投资额之比；</t>
  </si>
  <si>
    <t>“形象进度”是指该工程评估基准日的实际完工程度；</t>
  </si>
  <si>
    <t>在备注栏标注在建工程的施工状况，比如：停工项目、竣工项目、施工项目；如已完工但尚未进行竣工决算，也请在备注中标明。</t>
  </si>
  <si>
    <r>
      <rPr>
        <sz val="12"/>
        <rFont val="黑体"/>
        <charset val="134"/>
      </rPr>
      <t>⑧</t>
    </r>
    <r>
      <rPr>
        <sz val="12"/>
        <rFont val="Times New Roman"/>
        <charset val="134"/>
      </rPr>
      <t xml:space="preserve"> </t>
    </r>
    <r>
      <rPr>
        <sz val="12"/>
        <rFont val="黑体"/>
        <charset val="134"/>
      </rPr>
      <t>表</t>
    </r>
    <r>
      <rPr>
        <sz val="12"/>
        <rFont val="Times New Roman"/>
        <charset val="134"/>
      </rPr>
      <t>4-7-2</t>
    </r>
    <r>
      <rPr>
        <sz val="12"/>
        <rFont val="Times New Roman"/>
        <charset val="134"/>
      </rPr>
      <t xml:space="preserve"> </t>
    </r>
    <r>
      <rPr>
        <sz val="12"/>
        <rFont val="黑体"/>
        <charset val="134"/>
      </rPr>
      <t>在建工程</t>
    </r>
    <r>
      <rPr>
        <sz val="12"/>
        <rFont val="Times New Roman"/>
        <charset val="134"/>
      </rPr>
      <t>—</t>
    </r>
    <r>
      <rPr>
        <sz val="12"/>
        <rFont val="仿宋_GB2312"/>
        <charset val="134"/>
      </rPr>
      <t>设备安装工程评估申报表</t>
    </r>
  </si>
  <si>
    <t>“项目名称”应与安装合同所列示的项目名称一致；“设备名称”是指设备安装工程中包含设备的名称；</t>
  </si>
  <si>
    <t>“资金成本”指资本化的利息。</t>
  </si>
  <si>
    <t xml:space="preserve"> 请按照工程项目整理填列本表，不应按照财务入账时间顺序填列。</t>
  </si>
  <si>
    <r>
      <rPr>
        <b/>
        <sz val="12"/>
        <rFont val="宋体"/>
        <charset val="134"/>
      </rPr>
      <t>⑨</t>
    </r>
    <r>
      <rPr>
        <b/>
        <sz val="12"/>
        <rFont val="Times New Roman"/>
        <charset val="134"/>
      </rPr>
      <t xml:space="preserve"> </t>
    </r>
    <r>
      <rPr>
        <b/>
        <sz val="12"/>
        <rFont val="宋体"/>
        <charset val="134"/>
      </rPr>
      <t>土地使用权评估申报表填表说明</t>
    </r>
    <r>
      <rPr>
        <b/>
        <sz val="12"/>
        <rFont val="Times New Roman"/>
        <charset val="134"/>
      </rPr>
      <t>(</t>
    </r>
    <r>
      <rPr>
        <b/>
        <sz val="12"/>
        <rFont val="宋体"/>
        <charset val="134"/>
      </rPr>
      <t>表</t>
    </r>
    <r>
      <rPr>
        <b/>
        <sz val="12"/>
        <rFont val="Times New Roman"/>
        <charset val="134"/>
      </rPr>
      <t>4-5</t>
    </r>
    <r>
      <rPr>
        <b/>
        <sz val="12"/>
        <rFont val="宋体"/>
        <charset val="134"/>
      </rPr>
      <t>投资性房地产中部分内容，</t>
    </r>
    <r>
      <rPr>
        <b/>
        <sz val="12"/>
        <rFont val="Times New Roman"/>
        <charset val="134"/>
      </rPr>
      <t>4-6-7</t>
    </r>
    <r>
      <rPr>
        <b/>
        <sz val="12"/>
        <rFont val="宋体"/>
        <charset val="134"/>
      </rPr>
      <t>固定资产土地，表</t>
    </r>
    <r>
      <rPr>
        <b/>
        <sz val="12"/>
        <rFont val="Times New Roman"/>
        <charset val="134"/>
      </rPr>
      <t>4-12-1</t>
    </r>
    <r>
      <rPr>
        <b/>
        <sz val="12"/>
        <rFont val="宋体"/>
        <charset val="134"/>
      </rPr>
      <t>无形资产土地</t>
    </r>
    <r>
      <rPr>
        <b/>
        <sz val="12"/>
        <rFont val="Times New Roman"/>
        <charset val="134"/>
      </rPr>
      <t>)</t>
    </r>
  </si>
  <si>
    <t>各表中土地使用权帐面值应按评估基准日财务帐列示的金额填列；</t>
  </si>
  <si>
    <t>“土地开发程度”指基准日达到的状态，如“七通一平”；</t>
  </si>
  <si>
    <t>“用地性质”指划拨地或出让地；</t>
  </si>
  <si>
    <t>“土地用途”指“工业、商业、住宅、综合”等；</t>
  </si>
  <si>
    <t>“宗地面积”指纳入本次评估范围的地块面积；</t>
  </si>
  <si>
    <t>“他项权利”指是否存在抵押等他项权利；</t>
  </si>
  <si>
    <t>“土地使用起始时间”是指第一个使用权人取得土地使用权的日期；</t>
  </si>
  <si>
    <t>如果有专业土地评估机构参与本项目，除帐面值以外的内容按土地评估机构的要求填列。</t>
  </si>
  <si>
    <r>
      <rPr>
        <b/>
        <sz val="12"/>
        <rFont val="宋体"/>
        <charset val="134"/>
      </rPr>
      <t>⑩</t>
    </r>
    <r>
      <rPr>
        <b/>
        <sz val="12"/>
        <rFont val="Times New Roman"/>
        <charset val="134"/>
      </rPr>
      <t xml:space="preserve"> </t>
    </r>
    <r>
      <rPr>
        <b/>
        <sz val="12"/>
        <rFont val="宋体"/>
        <charset val="134"/>
      </rPr>
      <t>表</t>
    </r>
    <r>
      <rPr>
        <b/>
        <sz val="12"/>
        <rFont val="Times New Roman"/>
        <charset val="134"/>
      </rPr>
      <t xml:space="preserve">4-9  </t>
    </r>
    <r>
      <rPr>
        <b/>
        <sz val="12"/>
        <rFont val="宋体"/>
        <charset val="134"/>
      </rPr>
      <t>固定资产清理评估申报表</t>
    </r>
  </si>
  <si>
    <t>此表根据具体内容分笔填列。</t>
  </si>
  <si>
    <r>
      <rPr>
        <b/>
        <sz val="12"/>
        <rFont val="Times New Roman"/>
        <charset val="134"/>
      </rPr>
      <t xml:space="preserve">2.7 </t>
    </r>
    <r>
      <rPr>
        <b/>
        <sz val="12"/>
        <rFont val="仿宋_GB2312"/>
        <charset val="134"/>
      </rPr>
      <t>表</t>
    </r>
    <r>
      <rPr>
        <b/>
        <sz val="12"/>
        <rFont val="Times New Roman"/>
        <charset val="134"/>
      </rPr>
      <t xml:space="preserve">4-12-3  </t>
    </r>
    <r>
      <rPr>
        <b/>
        <sz val="12"/>
        <rFont val="仿宋_GB2312"/>
        <charset val="134"/>
      </rPr>
      <t>无形资产</t>
    </r>
    <r>
      <rPr>
        <b/>
        <sz val="12"/>
        <rFont val="Times New Roman"/>
        <charset val="134"/>
      </rPr>
      <t>—</t>
    </r>
    <r>
      <rPr>
        <b/>
        <sz val="12"/>
        <rFont val="仿宋_GB2312"/>
        <charset val="134"/>
      </rPr>
      <t>其他无形资产评估申报表</t>
    </r>
  </si>
  <si>
    <t>内容名称应与所对应的无形资产证书或其他证明文件(如发票)上的名称相符。</t>
  </si>
  <si>
    <r>
      <rPr>
        <b/>
        <sz val="12"/>
        <rFont val="Times New Roman"/>
        <charset val="134"/>
      </rPr>
      <t xml:space="preserve">2.8 </t>
    </r>
    <r>
      <rPr>
        <b/>
        <sz val="12"/>
        <rFont val="仿宋_GB2312"/>
        <charset val="134"/>
      </rPr>
      <t>表</t>
    </r>
    <r>
      <rPr>
        <b/>
        <sz val="12"/>
        <rFont val="Times New Roman"/>
        <charset val="134"/>
      </rPr>
      <t xml:space="preserve">4-13  </t>
    </r>
    <r>
      <rPr>
        <b/>
        <sz val="12"/>
        <rFont val="仿宋_GB2312"/>
        <charset val="134"/>
      </rPr>
      <t>开发支出评估申报表</t>
    </r>
  </si>
  <si>
    <t>*********</t>
  </si>
  <si>
    <r>
      <rPr>
        <b/>
        <sz val="12"/>
        <rFont val="Times New Roman"/>
        <charset val="134"/>
      </rPr>
      <t xml:space="preserve">2.9 </t>
    </r>
    <r>
      <rPr>
        <b/>
        <sz val="12"/>
        <rFont val="仿宋_GB2312"/>
        <charset val="134"/>
      </rPr>
      <t>表</t>
    </r>
    <r>
      <rPr>
        <b/>
        <sz val="12"/>
        <rFont val="Times New Roman"/>
        <charset val="134"/>
      </rPr>
      <t xml:space="preserve">4-14  </t>
    </r>
    <r>
      <rPr>
        <b/>
        <sz val="12"/>
        <rFont val="仿宋_GB2312"/>
        <charset val="134"/>
      </rPr>
      <t>商誉评估申报表</t>
    </r>
  </si>
  <si>
    <r>
      <rPr>
        <b/>
        <sz val="12"/>
        <rFont val="Times New Roman"/>
        <charset val="134"/>
      </rPr>
      <t xml:space="preserve">2.10 </t>
    </r>
    <r>
      <rPr>
        <b/>
        <sz val="12"/>
        <rFont val="仿宋_GB2312"/>
        <charset val="134"/>
      </rPr>
      <t>表</t>
    </r>
    <r>
      <rPr>
        <b/>
        <sz val="12"/>
        <rFont val="Times New Roman"/>
        <charset val="134"/>
      </rPr>
      <t xml:space="preserve">4-15 </t>
    </r>
    <r>
      <rPr>
        <b/>
        <sz val="12"/>
        <rFont val="仿宋_GB2312"/>
        <charset val="134"/>
      </rPr>
      <t>长期待摊费用评估申报表</t>
    </r>
  </si>
  <si>
    <t>费用名称或内容应详细填列,如“**租入设备改良款”、“**设备大修费用“等。</t>
  </si>
  <si>
    <r>
      <rPr>
        <b/>
        <sz val="12"/>
        <rFont val="Times New Roman"/>
        <charset val="134"/>
      </rPr>
      <t xml:space="preserve">2.11 </t>
    </r>
    <r>
      <rPr>
        <b/>
        <sz val="12"/>
        <rFont val="仿宋_GB2312"/>
        <charset val="134"/>
      </rPr>
      <t>表</t>
    </r>
    <r>
      <rPr>
        <b/>
        <sz val="12"/>
        <rFont val="Times New Roman"/>
        <charset val="134"/>
      </rPr>
      <t xml:space="preserve">4-16 </t>
    </r>
    <r>
      <rPr>
        <b/>
        <sz val="12"/>
        <rFont val="仿宋_GB2312"/>
        <charset val="134"/>
      </rPr>
      <t>递延所得税评估申报表</t>
    </r>
  </si>
  <si>
    <r>
      <rPr>
        <sz val="12"/>
        <rFont val="Times New Roman"/>
        <charset val="134"/>
      </rPr>
      <t xml:space="preserve">2.12 </t>
    </r>
    <r>
      <rPr>
        <sz val="12"/>
        <rFont val="黑体"/>
        <charset val="134"/>
      </rPr>
      <t>表</t>
    </r>
    <r>
      <rPr>
        <sz val="12"/>
        <rFont val="Times New Roman"/>
        <charset val="134"/>
      </rPr>
      <t xml:space="preserve">4-17 </t>
    </r>
    <r>
      <rPr>
        <sz val="12"/>
        <rFont val="黑体"/>
        <charset val="134"/>
      </rPr>
      <t>其他非流动资产评估申报表</t>
    </r>
  </si>
  <si>
    <t>参照其他流动资产。</t>
  </si>
  <si>
    <r>
      <rPr>
        <b/>
        <sz val="12"/>
        <color rgb="FFFF0000"/>
        <rFont val="黑体"/>
        <charset val="134"/>
      </rPr>
      <t>3</t>
    </r>
    <r>
      <rPr>
        <b/>
        <sz val="12"/>
        <color indexed="10"/>
        <rFont val="黑体"/>
        <charset val="134"/>
      </rPr>
      <t>.负债类填表说明(表5-1至表6-7)</t>
    </r>
  </si>
  <si>
    <r>
      <rPr>
        <sz val="12"/>
        <rFont val="Times New Roman"/>
        <charset val="134"/>
      </rPr>
      <t xml:space="preserve">3.1 </t>
    </r>
    <r>
      <rPr>
        <sz val="12"/>
        <rFont val="黑体"/>
        <charset val="134"/>
      </rPr>
      <t>长、短期借款（表</t>
    </r>
    <r>
      <rPr>
        <sz val="12"/>
        <rFont val="Times New Roman"/>
        <charset val="134"/>
      </rPr>
      <t>5-1</t>
    </r>
    <r>
      <rPr>
        <sz val="12"/>
        <rFont val="黑体"/>
        <charset val="134"/>
      </rPr>
      <t>，表</t>
    </r>
    <r>
      <rPr>
        <sz val="12"/>
        <rFont val="Times New Roman"/>
        <charset val="134"/>
      </rPr>
      <t>6-1</t>
    </r>
    <r>
      <rPr>
        <sz val="12"/>
        <rFont val="黑体"/>
        <charset val="134"/>
      </rPr>
      <t>）</t>
    </r>
  </si>
  <si>
    <t>“放款银行或机构名称”应填写全称；</t>
  </si>
  <si>
    <r>
      <rPr>
        <sz val="12"/>
        <rFont val="Times New Roman"/>
        <charset val="134"/>
      </rPr>
      <t xml:space="preserve">3.2 </t>
    </r>
    <r>
      <rPr>
        <sz val="12"/>
        <rFont val="黑体"/>
        <charset val="134"/>
      </rPr>
      <t>交易性金融负债（表</t>
    </r>
    <r>
      <rPr>
        <sz val="12"/>
        <rFont val="Times New Roman"/>
        <charset val="134"/>
      </rPr>
      <t>5-2</t>
    </r>
    <r>
      <rPr>
        <sz val="12"/>
        <rFont val="黑体"/>
        <charset val="134"/>
      </rPr>
      <t>）</t>
    </r>
  </si>
  <si>
    <t>“金融机构名称”应填写全称；</t>
  </si>
  <si>
    <t>“发生日期”填列票据的签发日期；</t>
  </si>
  <si>
    <r>
      <rPr>
        <b/>
        <sz val="12"/>
        <rFont val="Times New Roman"/>
        <charset val="134"/>
      </rPr>
      <t xml:space="preserve">3.3 </t>
    </r>
    <r>
      <rPr>
        <b/>
        <sz val="12"/>
        <rFont val="宋体"/>
        <charset val="134"/>
      </rPr>
      <t>应付帐款（表</t>
    </r>
    <r>
      <rPr>
        <b/>
        <sz val="12"/>
        <rFont val="Times New Roman"/>
        <charset val="134"/>
      </rPr>
      <t>5-4</t>
    </r>
    <r>
      <rPr>
        <b/>
        <sz val="12"/>
        <rFont val="宋体"/>
        <charset val="134"/>
      </rPr>
      <t>）、预收帐款（表</t>
    </r>
    <r>
      <rPr>
        <b/>
        <sz val="12"/>
        <rFont val="Times New Roman"/>
        <charset val="134"/>
      </rPr>
      <t>5-5</t>
    </r>
    <r>
      <rPr>
        <b/>
        <sz val="12"/>
        <rFont val="宋体"/>
        <charset val="134"/>
      </rPr>
      <t>）、其他应付款（表</t>
    </r>
    <r>
      <rPr>
        <b/>
        <sz val="12"/>
        <rFont val="Times New Roman"/>
        <charset val="134"/>
      </rPr>
      <t>5-10</t>
    </r>
    <r>
      <rPr>
        <b/>
        <sz val="12"/>
        <rFont val="宋体"/>
        <charset val="134"/>
      </rPr>
      <t>）</t>
    </r>
  </si>
  <si>
    <t>参照“应收帐款”；</t>
  </si>
  <si>
    <r>
      <rPr>
        <sz val="12"/>
        <rFont val="Times New Roman"/>
        <charset val="134"/>
      </rPr>
      <t xml:space="preserve">3.4 </t>
    </r>
    <r>
      <rPr>
        <sz val="12"/>
        <rFont val="黑体"/>
        <charset val="134"/>
      </rPr>
      <t>应付职工薪酬（表</t>
    </r>
    <r>
      <rPr>
        <sz val="12"/>
        <rFont val="Times New Roman"/>
        <charset val="134"/>
      </rPr>
      <t>5-6</t>
    </r>
    <r>
      <rPr>
        <sz val="12"/>
        <rFont val="黑体"/>
        <charset val="134"/>
      </rPr>
      <t>）</t>
    </r>
  </si>
  <si>
    <t>发生日期填写基准日前贷方最后一笔发生额的日期；备注中应注明计提依据(如：工效挂钩批准额度／年***万元)及基准日应付工资账面余额的滚存期间。</t>
  </si>
  <si>
    <r>
      <rPr>
        <sz val="12"/>
        <rFont val="Times New Roman"/>
        <charset val="134"/>
      </rPr>
      <t xml:space="preserve">3.5 </t>
    </r>
    <r>
      <rPr>
        <sz val="12"/>
        <rFont val="黑体"/>
        <charset val="134"/>
      </rPr>
      <t>应交税费（表</t>
    </r>
    <r>
      <rPr>
        <sz val="12"/>
        <rFont val="Times New Roman"/>
        <charset val="134"/>
      </rPr>
      <t>5-7</t>
    </r>
    <r>
      <rPr>
        <sz val="12"/>
        <rFont val="黑体"/>
        <charset val="134"/>
      </rPr>
      <t>）</t>
    </r>
  </si>
  <si>
    <t>征税机关指被评估单位的专管税务机关，应填写全称；发生日期填写贷方最后一笔发生额的日期；税种指增值税、消费税、城建税等；备注中应注明税款所属期间。</t>
  </si>
  <si>
    <r>
      <rPr>
        <sz val="12"/>
        <rFont val="Times New Roman"/>
        <charset val="134"/>
      </rPr>
      <t xml:space="preserve">3.6 </t>
    </r>
    <r>
      <rPr>
        <sz val="12"/>
        <rFont val="黑体"/>
        <charset val="134"/>
      </rPr>
      <t>应付利息、应付股利（表</t>
    </r>
    <r>
      <rPr>
        <sz val="12"/>
        <rFont val="Times New Roman"/>
        <charset val="134"/>
      </rPr>
      <t>5-8</t>
    </r>
    <r>
      <rPr>
        <sz val="12"/>
        <rFont val="黑体"/>
        <charset val="134"/>
      </rPr>
      <t>、表</t>
    </r>
    <r>
      <rPr>
        <sz val="12"/>
        <rFont val="Times New Roman"/>
        <charset val="134"/>
      </rPr>
      <t>5</t>
    </r>
    <r>
      <rPr>
        <sz val="12"/>
        <rFont val="黑体"/>
        <charset val="134"/>
      </rPr>
      <t>－</t>
    </r>
    <r>
      <rPr>
        <sz val="12"/>
        <rFont val="Times New Roman"/>
        <charset val="134"/>
      </rPr>
      <t>9</t>
    </r>
    <r>
      <rPr>
        <sz val="12"/>
        <rFont val="黑体"/>
        <charset val="134"/>
      </rPr>
      <t>）</t>
    </r>
  </si>
  <si>
    <t>参照应收利息、应收股利</t>
  </si>
  <si>
    <r>
      <rPr>
        <sz val="12"/>
        <rFont val="Times New Roman"/>
        <charset val="134"/>
      </rPr>
      <t xml:space="preserve">3.7 </t>
    </r>
    <r>
      <rPr>
        <sz val="12"/>
        <rFont val="黑体"/>
        <charset val="134"/>
      </rPr>
      <t>一年内到期的非流动负债（表</t>
    </r>
    <r>
      <rPr>
        <sz val="12"/>
        <rFont val="Times New Roman"/>
        <charset val="134"/>
      </rPr>
      <t>5-11</t>
    </r>
    <r>
      <rPr>
        <sz val="12"/>
        <rFont val="黑体"/>
        <charset val="134"/>
      </rPr>
      <t>）</t>
    </r>
  </si>
  <si>
    <t>参照长期借款</t>
  </si>
  <si>
    <r>
      <rPr>
        <sz val="12"/>
        <rFont val="Times New Roman"/>
        <charset val="134"/>
      </rPr>
      <t xml:space="preserve">3.8 </t>
    </r>
    <r>
      <rPr>
        <sz val="12"/>
        <rFont val="黑体"/>
        <charset val="134"/>
      </rPr>
      <t>应付债券（表</t>
    </r>
    <r>
      <rPr>
        <sz val="12"/>
        <rFont val="Times New Roman"/>
        <charset val="134"/>
      </rPr>
      <t>6-2</t>
    </r>
    <r>
      <rPr>
        <sz val="12"/>
        <rFont val="黑体"/>
        <charset val="134"/>
      </rPr>
      <t>）</t>
    </r>
  </si>
  <si>
    <t>参照债券投资</t>
  </si>
  <si>
    <r>
      <rPr>
        <sz val="12"/>
        <rFont val="Times New Roman"/>
        <charset val="134"/>
      </rPr>
      <t xml:space="preserve">3.9 </t>
    </r>
    <r>
      <rPr>
        <sz val="12"/>
        <rFont val="黑体"/>
        <charset val="134"/>
      </rPr>
      <t>递延所得税负债（表</t>
    </r>
    <r>
      <rPr>
        <sz val="12"/>
        <rFont val="Times New Roman"/>
        <charset val="134"/>
      </rPr>
      <t>6-6</t>
    </r>
    <r>
      <rPr>
        <sz val="12"/>
        <rFont val="黑体"/>
        <charset val="134"/>
      </rPr>
      <t>）</t>
    </r>
  </si>
  <si>
    <r>
      <rPr>
        <sz val="12"/>
        <rFont val="Times New Roman"/>
        <charset val="134"/>
      </rPr>
      <t xml:space="preserve">3.10 </t>
    </r>
    <r>
      <rPr>
        <sz val="12"/>
        <rFont val="黑体"/>
        <charset val="134"/>
      </rPr>
      <t>其他非流动负债（表</t>
    </r>
    <r>
      <rPr>
        <sz val="12"/>
        <rFont val="Times New Roman"/>
        <charset val="134"/>
      </rPr>
      <t>6-7</t>
    </r>
    <r>
      <rPr>
        <sz val="12"/>
        <rFont val="黑体"/>
        <charset val="134"/>
      </rPr>
      <t>）</t>
    </r>
  </si>
  <si>
    <r>
      <rPr>
        <u/>
        <sz val="10"/>
        <rFont val="宋体"/>
        <charset val="134"/>
      </rPr>
      <t>返回索引目录</t>
    </r>
  </si>
  <si>
    <t>企业填写以下内容：</t>
  </si>
  <si>
    <t>被评估单位名称：</t>
  </si>
  <si>
    <t>中文</t>
  </si>
  <si>
    <t>法定代表人</t>
  </si>
  <si>
    <t>移动电话</t>
  </si>
  <si>
    <t>英文</t>
  </si>
  <si>
    <t>财务负责人</t>
  </si>
  <si>
    <t>固定电话</t>
  </si>
  <si>
    <t>法定地址</t>
  </si>
  <si>
    <t>邮政编码</t>
  </si>
  <si>
    <t>手机</t>
  </si>
  <si>
    <t>办公地址</t>
  </si>
  <si>
    <t>主要填表人</t>
  </si>
  <si>
    <t>联系人办公电话</t>
  </si>
  <si>
    <t>传真</t>
  </si>
  <si>
    <t>E-mail</t>
  </si>
  <si>
    <t>经营范围</t>
  </si>
  <si>
    <t>成立日期</t>
  </si>
  <si>
    <t xml:space="preserve">      年   月   日</t>
  </si>
  <si>
    <t>经营期限</t>
  </si>
  <si>
    <t xml:space="preserve">      年   月  日至    年   月  日</t>
  </si>
  <si>
    <t>企业股东名称</t>
  </si>
  <si>
    <t>注册资本</t>
  </si>
  <si>
    <t>实收资本</t>
  </si>
  <si>
    <t>金额（万元）</t>
  </si>
  <si>
    <t>出资比例%</t>
  </si>
  <si>
    <r>
      <rPr>
        <sz val="10"/>
        <rFont val="宋体"/>
        <charset val="134"/>
      </rPr>
      <t>合计</t>
    </r>
  </si>
  <si>
    <t>下属长期投资单位（或异地分支机构）名称</t>
  </si>
  <si>
    <t>地址</t>
  </si>
  <si>
    <t>注册资金%</t>
  </si>
  <si>
    <t>持股比例%</t>
  </si>
  <si>
    <t>核算方式</t>
  </si>
  <si>
    <t>返回索引目录</t>
  </si>
  <si>
    <t>金额单位：人民币元</t>
  </si>
  <si>
    <t>资产</t>
  </si>
  <si>
    <t>序号</t>
  </si>
  <si>
    <t>期初数</t>
  </si>
  <si>
    <t>期末数</t>
  </si>
  <si>
    <t>备注</t>
  </si>
  <si>
    <t>负债及所有者权益</t>
  </si>
  <si>
    <t>流动资产：</t>
  </si>
  <si>
    <t>流动负债：</t>
  </si>
  <si>
    <t>预付款项</t>
  </si>
  <si>
    <t>应付职工薪酬</t>
  </si>
  <si>
    <t>一年内到期的非流动资产</t>
  </si>
  <si>
    <t>流动资产合计</t>
  </si>
  <si>
    <t>流动负债合计</t>
  </si>
  <si>
    <t>非流动资产：</t>
  </si>
  <si>
    <t>非流动负债：</t>
  </si>
  <si>
    <t>债权投资</t>
  </si>
  <si>
    <t>其他债权投资</t>
  </si>
  <si>
    <t>非流动负债合计</t>
  </si>
  <si>
    <t>负债合计</t>
  </si>
  <si>
    <t>开发支出</t>
  </si>
  <si>
    <t>实收资本（或股本）</t>
  </si>
  <si>
    <t>其他权益工具</t>
  </si>
  <si>
    <t xml:space="preserve">   其中：优先股</t>
  </si>
  <si>
    <t xml:space="preserve">        永续债</t>
  </si>
  <si>
    <t>资本公积</t>
  </si>
  <si>
    <t>减：库存股</t>
  </si>
  <si>
    <t>其他综合收益</t>
  </si>
  <si>
    <t>专项储备</t>
  </si>
  <si>
    <t>盈余公积</t>
  </si>
  <si>
    <t>未分配利润</t>
  </si>
  <si>
    <t>所有者权益合计</t>
  </si>
  <si>
    <t>非流动资产合计</t>
  </si>
  <si>
    <t>资产总计</t>
  </si>
  <si>
    <t>负债及所有者权益合计</t>
  </si>
  <si>
    <r>
      <rPr>
        <sz val="10"/>
        <color indexed="10"/>
        <rFont val="宋体"/>
        <charset val="134"/>
      </rPr>
      <t>财务主管：</t>
    </r>
  </si>
  <si>
    <r>
      <rPr>
        <sz val="10"/>
        <color indexed="10"/>
        <rFont val="宋体"/>
        <charset val="134"/>
      </rPr>
      <t>负责人：</t>
    </r>
  </si>
  <si>
    <t>货币资金评估汇总表</t>
  </si>
  <si>
    <r>
      <rPr>
        <b/>
        <sz val="10"/>
        <rFont val="Times New Roman"/>
        <charset val="134"/>
      </rPr>
      <t>编号</t>
    </r>
  </si>
  <si>
    <r>
      <rPr>
        <b/>
        <sz val="10"/>
        <rFont val="Times New Roman"/>
        <charset val="134"/>
      </rPr>
      <t>科目名称</t>
    </r>
  </si>
  <si>
    <r>
      <rPr>
        <b/>
        <sz val="10"/>
        <rFont val="Times New Roman"/>
        <charset val="134"/>
      </rPr>
      <t>账面价值</t>
    </r>
  </si>
  <si>
    <r>
      <rPr>
        <b/>
        <sz val="10"/>
        <rFont val="Times New Roman"/>
        <charset val="134"/>
      </rPr>
      <t>评估价值</t>
    </r>
  </si>
  <si>
    <r>
      <rPr>
        <b/>
        <sz val="10"/>
        <rFont val="宋体"/>
        <charset val="134"/>
      </rPr>
      <t>增减值</t>
    </r>
  </si>
  <si>
    <r>
      <rPr>
        <b/>
        <sz val="10"/>
        <rFont val="Times New Roman"/>
        <charset val="134"/>
      </rPr>
      <t>增值率</t>
    </r>
    <r>
      <rPr>
        <b/>
        <sz val="10"/>
        <rFont val="Arial Narrow"/>
        <charset val="134"/>
      </rPr>
      <t>%</t>
    </r>
  </si>
  <si>
    <r>
      <rPr>
        <b/>
        <sz val="10"/>
        <rFont val="宋体"/>
        <charset val="134"/>
      </rPr>
      <t>备注</t>
    </r>
  </si>
  <si>
    <t>3-1-1</t>
  </si>
  <si>
    <t>3-1-2</t>
  </si>
  <si>
    <t>3-1-3</t>
  </si>
  <si>
    <t>合     计</t>
  </si>
  <si>
    <t>存放部门（单位)</t>
  </si>
  <si>
    <t>币种</t>
  </si>
  <si>
    <t>外币账面金额</t>
  </si>
  <si>
    <t>评估基准日汇率</t>
  </si>
  <si>
    <t>账面价值</t>
  </si>
  <si>
    <t>评估价值</t>
  </si>
  <si>
    <t>增减值</t>
  </si>
  <si>
    <t>增值率%</t>
  </si>
  <si>
    <t>核算单位</t>
  </si>
  <si>
    <t>合         计</t>
  </si>
  <si>
    <t>开户银行</t>
  </si>
  <si>
    <t>账号</t>
  </si>
  <si>
    <t>银行对账单户名</t>
  </si>
  <si>
    <t>调节表调节后余额</t>
  </si>
  <si>
    <t>是否质押冻结</t>
  </si>
  <si>
    <t>合             计</t>
  </si>
  <si>
    <t>名称及内容</t>
  </si>
  <si>
    <t>用途</t>
  </si>
  <si>
    <t>对账单户名</t>
  </si>
  <si>
    <r>
      <rPr>
        <sz val="10"/>
        <rFont val="宋体"/>
        <charset val="134"/>
      </rPr>
      <t>合</t>
    </r>
    <r>
      <rPr>
        <sz val="10"/>
        <rFont val="Times New Roman"/>
        <charset val="134"/>
      </rPr>
      <t xml:space="preserve">             </t>
    </r>
    <r>
      <rPr>
        <sz val="10"/>
        <rFont val="宋体"/>
        <charset val="134"/>
      </rPr>
      <t>计</t>
    </r>
  </si>
  <si>
    <t>交易性金融资产评估汇总表</t>
  </si>
  <si>
    <t>编号</t>
  </si>
  <si>
    <t>科目名称</t>
  </si>
  <si>
    <t>3-2-1</t>
  </si>
  <si>
    <t>交易性金融资产-股票投资</t>
  </si>
  <si>
    <t>3-2-2</t>
  </si>
  <si>
    <t>交易性金融资产-债券投资</t>
  </si>
  <si>
    <t>3-2-3</t>
  </si>
  <si>
    <t>交易性金融资产-基金投资</t>
  </si>
  <si>
    <t>合      计</t>
  </si>
  <si>
    <t>被投资单位名称</t>
  </si>
  <si>
    <t>股票名称</t>
  </si>
  <si>
    <t>股票性质</t>
  </si>
  <si>
    <t>投资日期</t>
  </si>
  <si>
    <t>持股数量</t>
  </si>
  <si>
    <t>成  本</t>
  </si>
  <si>
    <t>基准日收盘价元/股</t>
  </si>
  <si>
    <t>合          计</t>
  </si>
  <si>
    <t>债券种类</t>
  </si>
  <si>
    <t>发行日期</t>
  </si>
  <si>
    <t>票面利率%</t>
  </si>
  <si>
    <t>成本</t>
  </si>
  <si>
    <t>基金发行单位</t>
  </si>
  <si>
    <t>基金名称</t>
  </si>
  <si>
    <t>基金代码</t>
  </si>
  <si>
    <t>基金类型</t>
  </si>
  <si>
    <t>基准日净值/份</t>
  </si>
  <si>
    <t>工具种类</t>
  </si>
  <si>
    <t>合同名称</t>
  </si>
  <si>
    <t>合同号</t>
  </si>
  <si>
    <t>合同对方</t>
  </si>
  <si>
    <t>合同日期</t>
  </si>
  <si>
    <t>初始计量</t>
  </si>
  <si>
    <r>
      <rPr>
        <sz val="10"/>
        <rFont val="宋体"/>
        <charset val="134"/>
      </rPr>
      <t>合</t>
    </r>
    <r>
      <rPr>
        <sz val="10"/>
        <rFont val="Arial Narrow"/>
        <charset val="134"/>
      </rPr>
      <t xml:space="preserve">          </t>
    </r>
    <r>
      <rPr>
        <sz val="10"/>
        <rFont val="宋体"/>
        <charset val="134"/>
      </rPr>
      <t>计</t>
    </r>
  </si>
  <si>
    <t>户名（结算对象)</t>
  </si>
  <si>
    <t>出票日期</t>
  </si>
  <si>
    <t>到期日期</t>
  </si>
  <si>
    <t>票据种类</t>
  </si>
  <si>
    <t>票据号</t>
  </si>
  <si>
    <t>是否为关联方</t>
  </si>
  <si>
    <t>基准日后是否贴现</t>
  </si>
  <si>
    <t>是否质押</t>
  </si>
  <si>
    <t>是否背书</t>
  </si>
  <si>
    <t>贴现是否附连带责任</t>
  </si>
  <si>
    <t>背书是否附连带责任</t>
  </si>
  <si>
    <t>合            计</t>
  </si>
  <si>
    <t>减：应收票据坏账准备</t>
  </si>
  <si>
    <t>放入备注中说明</t>
  </si>
  <si>
    <t>欠款单位名称（结算对象)</t>
  </si>
  <si>
    <t>业务内容</t>
  </si>
  <si>
    <t>发生日期</t>
  </si>
  <si>
    <t>账龄</t>
  </si>
  <si>
    <t>1年以内金额</t>
  </si>
  <si>
    <t>1~2年金额</t>
  </si>
  <si>
    <t>2~3年金额</t>
  </si>
  <si>
    <t>3~4年金额</t>
  </si>
  <si>
    <t>4~5年金额</t>
  </si>
  <si>
    <t>5年以上金额</t>
  </si>
  <si>
    <t>账龄总数与账面价值差异(应等于0)</t>
  </si>
  <si>
    <t>是否仍有业务往来</t>
  </si>
  <si>
    <t>长期挂账原因</t>
  </si>
  <si>
    <t>对方单位是否破产/注销</t>
  </si>
  <si>
    <t>减：应收账款坏账准备</t>
  </si>
  <si>
    <t>减：评估风险损失</t>
  </si>
  <si>
    <t>融资单位名称</t>
  </si>
  <si>
    <t>融资合同号</t>
  </si>
  <si>
    <t>融资内容</t>
  </si>
  <si>
    <t>应收款项结算对方名称</t>
  </si>
  <si>
    <t>减：应收款项融资坏账准备</t>
  </si>
  <si>
    <t>收款单位名称（结算对象)</t>
  </si>
  <si>
    <t>最后一次变动日期</t>
  </si>
  <si>
    <t>减：预付账款坏账准备</t>
  </si>
  <si>
    <t>其他应收款评估汇总表</t>
  </si>
  <si>
    <t>3-8-1</t>
  </si>
  <si>
    <t>3-9-2</t>
  </si>
  <si>
    <t>3-9-3</t>
  </si>
  <si>
    <t>合计</t>
  </si>
  <si>
    <t>减：坏账准备</t>
  </si>
  <si>
    <t>本金</t>
  </si>
  <si>
    <t>利息所属期间</t>
  </si>
  <si>
    <t>利息率%</t>
  </si>
  <si>
    <t>股利（利润）所属期间</t>
  </si>
  <si>
    <t>欠款单位（人）名称（结算对象)</t>
  </si>
  <si>
    <t>减：其他应收款坏账准备</t>
  </si>
  <si>
    <t>名称</t>
  </si>
  <si>
    <t>规格型号</t>
  </si>
  <si>
    <t>计量单位</t>
  </si>
  <si>
    <t>供货单位名称</t>
  </si>
  <si>
    <t>采购日期</t>
  </si>
  <si>
    <t>是否关联方</t>
  </si>
  <si>
    <t>数量</t>
  </si>
  <si>
    <t>单价</t>
  </si>
  <si>
    <t>金额</t>
  </si>
  <si>
    <t>实际数量</t>
  </si>
  <si>
    <t>评估单价</t>
  </si>
  <si>
    <t>1</t>
  </si>
  <si>
    <t>2019/12</t>
  </si>
  <si>
    <t>小计</t>
  </si>
  <si>
    <t>减：跌价准备</t>
  </si>
  <si>
    <t>标的资产明细表</t>
  </si>
  <si>
    <t>评估数量</t>
  </si>
  <si>
    <t>实物存放地点</t>
  </si>
  <si>
    <t>实物保管人、联系电话</t>
  </si>
  <si>
    <t>离心压缩机本体零件,干气密封维修包,157648-704,索拉</t>
  </si>
  <si>
    <t>套</t>
  </si>
  <si>
    <t>压缩机关键备件储备库</t>
  </si>
  <si>
    <r>
      <rPr>
        <sz val="10"/>
        <color theme="1"/>
        <rFont val="方正书宋_GBK"/>
        <charset val="134"/>
      </rPr>
      <t>强雪娟</t>
    </r>
    <r>
      <rPr>
        <sz val="10"/>
        <color theme="1"/>
        <rFont val="Arial Narrow"/>
        <charset val="134"/>
      </rPr>
      <t xml:space="preserve"> 18691852359</t>
    </r>
  </si>
  <si>
    <t>气动执行机构零件,接线端子,DN 2P TN 255,RMG</t>
  </si>
  <si>
    <t>个</t>
  </si>
  <si>
    <t>靖边作业区库</t>
  </si>
  <si>
    <r>
      <rPr>
        <sz val="10"/>
        <color theme="1"/>
        <rFont val="方正书宋_GBK"/>
        <charset val="134"/>
      </rPr>
      <t>于德淼</t>
    </r>
    <r>
      <rPr>
        <sz val="10"/>
        <color theme="1"/>
        <rFont val="Arial Narrow"/>
        <charset val="134"/>
      </rPr>
      <t xml:space="preserve"> 15691910029</t>
    </r>
  </si>
  <si>
    <t>离心压缩机辅助系统零件,喷嘴,L31810G04,GE</t>
  </si>
  <si>
    <t>离心压缩机本体零件,推力轴承,210B528001,罗罗</t>
  </si>
  <si>
    <t>离心压缩机本体零件,热力旁通阀,APSEM320-MA,GE</t>
  </si>
  <si>
    <t>气动执行机构零件,安全栅,LRTZ-50A</t>
  </si>
  <si>
    <t>阀门本体零件,密封件,6-415-anr-20,丹尼尔</t>
  </si>
  <si>
    <t>高陵作业区库</t>
  </si>
  <si>
    <r>
      <rPr>
        <sz val="10"/>
        <color theme="1"/>
        <rFont val="方正书宋_GBK"/>
        <charset val="134"/>
      </rPr>
      <t>张彦宏</t>
    </r>
    <r>
      <rPr>
        <sz val="10"/>
        <color theme="1"/>
        <rFont val="Arial Narrow"/>
        <charset val="134"/>
      </rPr>
      <t>18391305796</t>
    </r>
  </si>
  <si>
    <t>离心压缩机本体零件,电机,R29-LW17395,罗罗</t>
  </si>
  <si>
    <t>台</t>
  </si>
  <si>
    <t>离心压缩机本体零件,运算器&amp;编程器,IQQ010080199,GE</t>
  </si>
  <si>
    <t>离心压缩机辅助系统零件,电动机,RMO46182,GE</t>
  </si>
  <si>
    <t>离心压缩机辅助系统零件,流量计,RTO34401,GE</t>
  </si>
  <si>
    <t>离心压缩机本体零件,流量元件,RDO51845,GE</t>
  </si>
  <si>
    <t>离心压缩机本体零件,燃机输入输出块,IS220PTURH1A,GE</t>
  </si>
  <si>
    <t>延川压气站</t>
  </si>
  <si>
    <r>
      <rPr>
        <sz val="10"/>
        <color theme="1"/>
        <rFont val="方正书宋_GBK"/>
        <charset val="134"/>
      </rPr>
      <t>段震</t>
    </r>
    <r>
      <rPr>
        <sz val="10"/>
        <color theme="1"/>
        <rFont val="Arial Narrow"/>
        <charset val="134"/>
      </rPr>
      <t xml:space="preserve"> 18220152554</t>
    </r>
  </si>
  <si>
    <t>离心压缩机本体零件,电动机,RMO515614011A,GE</t>
  </si>
  <si>
    <t>控制系统模块,冗余程终端模块,CWREDCPU-4-12-2,BRISTOL</t>
  </si>
  <si>
    <t>离心压缩机本体零件,管卡,RFR00789,GE</t>
  </si>
  <si>
    <t>沁水作业区</t>
  </si>
  <si>
    <r>
      <rPr>
        <sz val="10"/>
        <color theme="1"/>
        <rFont val="方正书宋_GBK"/>
        <charset val="134"/>
      </rPr>
      <t>郭月香</t>
    </r>
    <r>
      <rPr>
        <sz val="10"/>
        <color theme="1"/>
        <rFont val="Arial Narrow"/>
        <charset val="134"/>
      </rPr>
      <t xml:space="preserve"> 18734718527</t>
    </r>
  </si>
  <si>
    <t>离心压缩机本体零件,数字量输入端子板,IS200TBCIH2CAA,GE</t>
  </si>
  <si>
    <t>块</t>
  </si>
  <si>
    <t>离心压缩机本体零件,电动机,ISM990647951,GE</t>
  </si>
  <si>
    <t>离心压缩机本体零件,UPS部分换流器,RRE005946,罗罗</t>
  </si>
  <si>
    <t>离心压缩机本体零件,挠性管,SMO9923661,GE</t>
  </si>
  <si>
    <t>离心压缩机本体零件,振动输入模块,IS220PVIBH1A,GE</t>
  </si>
  <si>
    <t>离心压缩机本体零件</t>
  </si>
  <si>
    <t>离心压缩机本体零件,停车端子板,IS200TRPGH1BDD,GE</t>
  </si>
  <si>
    <t>离心压缩机本体零件,矿物油分离器风扇,IRF316711132,GE</t>
  </si>
  <si>
    <t>离心压缩机本体零件,串行通讯板,IS200SSCAH2ABA,GE</t>
  </si>
  <si>
    <t>离心压缩机本体零件,GENIUS输入/输出模块,RQO14215,GE</t>
  </si>
  <si>
    <t>电力设备零件,STS 吸收板,UFSTS1003Z-UFSTS1003A21</t>
  </si>
  <si>
    <t>蒲县作业区</t>
  </si>
  <si>
    <r>
      <rPr>
        <sz val="10"/>
        <color theme="1"/>
        <rFont val="方正书宋_GBK"/>
        <charset val="134"/>
      </rPr>
      <t>曹红艳</t>
    </r>
    <r>
      <rPr>
        <sz val="10"/>
        <color theme="1"/>
        <rFont val="Arial Narrow"/>
        <charset val="134"/>
      </rPr>
      <t>13994754502</t>
    </r>
  </si>
  <si>
    <t>离心压缩机本体零件,航空跳机端子板,IS210TREAH1A,GE</t>
  </si>
  <si>
    <t>控制系统模块,控制器模块,IS200TDBTH2ACD,GE</t>
  </si>
  <si>
    <t>离心压缩机本体零件,热电偶端子板,IS200STTCH2AAA,GE</t>
  </si>
  <si>
    <t>离心压缩机本体零件,电机,6614411,罗罗</t>
  </si>
  <si>
    <t>离心压缩机本体零件,热电偶端子板,IS200TBTCH1B,GE</t>
  </si>
  <si>
    <t>离心压缩机本体零件,网关,IS220PPRFH1A,GE</t>
  </si>
  <si>
    <t>离心压缩机本体零件,检测器,R29-LW19356,罗罗</t>
  </si>
  <si>
    <t>离心压缩机本体零件,电磁阀,2-05V-557-005,罗罗</t>
  </si>
  <si>
    <t>离心压缩机本体零件,温度压力探头,L50030P01,GE</t>
  </si>
  <si>
    <t>离心压缩机辅助系统零件,油泵,1058423-100,索拉</t>
  </si>
  <si>
    <t>离心压缩机本体零件,挡油圈,SWS5860900,GE</t>
  </si>
  <si>
    <t>离心压缩机本体零件,板卡,IRQ140000033,GE</t>
  </si>
  <si>
    <t>离心压缩机本体部件,合成油分离器过滤器滤芯,IRF316711137,GE</t>
  </si>
  <si>
    <t>离心压缩机本体零件,维修包,2-08P-810-100,罗罗</t>
  </si>
  <si>
    <t>离心压缩机本体部件,滤芯组件,LW17267,罗罗</t>
  </si>
  <si>
    <t>离心压缩机本体零件,GENIUS输入/输出模块,RQO14214,GE</t>
  </si>
  <si>
    <t>离心压缩机本体零件,监视屏,2-04J-183-002,罗罗</t>
  </si>
  <si>
    <t>离心压缩机本体零件,控制箱,E-01A-285-055,罗罗</t>
  </si>
  <si>
    <t>离心压缩机本体零件,数字量输入端子板,IS220PDIAH1A,GE</t>
  </si>
  <si>
    <t>离心压缩机本体零件,显示屏,E-88E-090-004,罗罗</t>
  </si>
  <si>
    <t>离心压缩机本体零件,干气密封密封环,RTO7685278,GE</t>
  </si>
  <si>
    <t>离心压缩机本体零件,流量计,1065717-100,索拉</t>
  </si>
  <si>
    <t>离心压缩机本体零件,点火线圈,2-02J-199-001,罗罗</t>
  </si>
  <si>
    <t>离心压缩机本体零件,挠性管,SMO9923660,GE</t>
  </si>
  <si>
    <t>条</t>
  </si>
  <si>
    <t>离心压缩机本体零件,液位传感器,RTO806276921,GE</t>
  </si>
  <si>
    <t>离心压缩机本体零件,流量计,2-04J-031-007,罗罗</t>
  </si>
  <si>
    <t>离心压缩机本体零件,挠性管,SMO9923659,GE</t>
  </si>
  <si>
    <t>离心压缩机本体零件,中央处理器模块,IC695CPU320-HU,GE</t>
  </si>
  <si>
    <t>离心压缩机本体零件,差压变送器,ISM990647929,GE</t>
  </si>
  <si>
    <t>离心压缩机本体零件,差压变送器,ISM990647927,GE</t>
  </si>
  <si>
    <t>离心压缩机本体零件,差压变送器,ISM990647928,GE</t>
  </si>
  <si>
    <t>离心压缩机本体零件,多功能模块,211L005001,罗罗</t>
  </si>
  <si>
    <t>离心压缩机本体零件,PCLA模块,IS220PCLAH1A,GE</t>
  </si>
  <si>
    <t>离心压缩机本体零件,电源分配输出模块,IS220PPDAH1A,GE</t>
  </si>
  <si>
    <t>离心压缩机本体零件,CPU模块,IC695CMU310,GE</t>
  </si>
  <si>
    <t>离心压缩机本体零件,冗余模块,2-88E-116-418,罗罗</t>
  </si>
  <si>
    <t>离心压缩机本体零件,速度保护IO包,IS220PPRAH1A,GE</t>
  </si>
  <si>
    <t>离心压缩机本体零件,主停车端子板,IS200TRPGH1B,GE</t>
  </si>
  <si>
    <t>离心压缩机本体零件,气动薄膜调节阀,24588SB-DVC6200,GE</t>
  </si>
  <si>
    <t>离心压缩机本体零件,Himatrix集成中央单元,PES F35 01,GE</t>
  </si>
  <si>
    <t>离心压缩机本体零件,挠性管,SMO9923667,GE</t>
  </si>
  <si>
    <t>离心压缩机本体零件,紧急停车端子板,IS200TREGH2B,GE</t>
  </si>
  <si>
    <t>离心压缩机本体零件,挠性管,SMO9923666,GE</t>
  </si>
  <si>
    <t>离心压缩机本体零件,整流变压器,IRC0079634,GE</t>
  </si>
  <si>
    <t>离心压缩机本体零件,挠性管,SMO9923668,GE</t>
  </si>
  <si>
    <t>离心压缩机本体零件,挠性管,SMO9923664,GE</t>
  </si>
  <si>
    <t>离心压缩机本体零件,挠性管,SMO9923662,GE</t>
  </si>
  <si>
    <t>离心压缩机本体零件,电磁阀,2-05V-557-006,罗罗</t>
  </si>
  <si>
    <t>离心压缩机本体零件,流量计,H250/RRL/M40/ESK4/Exd/AIR/R1/R2,GE</t>
  </si>
  <si>
    <t>离心压缩机本体零件,驱动模块,2-02G-166-001,罗罗</t>
  </si>
  <si>
    <t>离心压缩机本体零件,E/P远程调节器,IRV2399713,GE</t>
  </si>
  <si>
    <t>离心压缩机本体零件,薄膜调节阀,32-24588,Fisher</t>
  </si>
  <si>
    <t>离心压缩机本体零件,挠性管,SMO9923665,GE</t>
  </si>
  <si>
    <t>离心压缩机本体零件,电磁阀,R29-S400004,罗罗</t>
  </si>
  <si>
    <t>离心压缩机本体零件,串行通讯块,IS220PSCAH1A,GE</t>
  </si>
  <si>
    <t>离心压缩机本体零件,处理器,E-01E-001-031,罗罗</t>
  </si>
  <si>
    <t>离心压缩机本体零件,端子板,IS200TBAIH1C,GE</t>
  </si>
  <si>
    <t>离心压缩机本体零件,挠性管,SMO9923674,GE</t>
  </si>
  <si>
    <t>离心压缩机本体部件,密封总成,IRP0565703,GE</t>
  </si>
  <si>
    <t>离心压缩机本体零件,伺服端子板,IS200TSVCH1ACB,GE</t>
  </si>
  <si>
    <t>离心压缩机本体零件,马达,2-01G-870-002,罗罗</t>
  </si>
  <si>
    <t>离心压缩机本体零件,液位计,ISM4119640,GE</t>
  </si>
  <si>
    <t>离心压缩机本体零件,接口模块,2-04C-510-1359,罗罗</t>
  </si>
  <si>
    <t>离心压缩机本体零件,传感器,R29-LW18760,罗罗</t>
  </si>
  <si>
    <t>离心压缩机本体零件,马达,0605-495583,罗罗</t>
  </si>
  <si>
    <t>离心压缩机本体零件,监测元件,RB211 2-04J-183-002 3R7265</t>
  </si>
  <si>
    <t>离心压缩机本体零件,燃机端子板,IS200TTURH1CBB,GE</t>
  </si>
  <si>
    <t>离心压缩机本体零件,伺服端子板,IS200TSVCH2A,GE</t>
  </si>
  <si>
    <t>离心压缩机本体零件,继电器,RJO065981000,GE</t>
  </si>
  <si>
    <t>离心压缩机本体零件,DCIO模块,RRE005916,罗罗</t>
  </si>
  <si>
    <t>离心压缩机本体零件,保护端子板,IS200SPROH1A,GE</t>
  </si>
  <si>
    <t>离心压缩机本体零件,温控卡,RJO081821100,GE</t>
  </si>
  <si>
    <t>离心压缩机本体零件,控制模块,IQQ070090031,GE</t>
  </si>
  <si>
    <t>离心压缩机本体零件,电源分配板,IS200JPDDG1AAA,GE</t>
  </si>
  <si>
    <t>离心压缩机本体零件,火灾控制模块,1056244-11,索拉</t>
  </si>
  <si>
    <t>离心压缩机本体零件,端子板,IS200TTURH1C,GE</t>
  </si>
  <si>
    <t>离心压缩机本体零件,端子板,IS200TBAIH1CDC,GE</t>
  </si>
  <si>
    <t>离心压缩机本体零件,模块,IRQ1376836,GE</t>
  </si>
  <si>
    <t>离心压缩机本体零件,直流电源模块,IQQ060170042,GE</t>
  </si>
  <si>
    <t>离心压缩机本体零件,压力变送器,RTO916455030,GE</t>
  </si>
  <si>
    <t>件</t>
  </si>
  <si>
    <t>离心压缩机本体零件,振动开关,39CGAF1-6(RF36-37-21),罗罗</t>
  </si>
  <si>
    <t>离心压缩机本体零件,数字量输入端子板,IS200TRLYH1B,GE</t>
  </si>
  <si>
    <t>离心压缩机本体零件,数字量IO包,IS220PDIOH1A,GE</t>
  </si>
  <si>
    <t>离心压缩机本体零件,PLC模块,IRQ1179012,GE</t>
  </si>
  <si>
    <t>离心压缩机本体零件,电机,ISK258388003,GE</t>
  </si>
  <si>
    <t>离心压缩机本体零件,风扇,ISM990647959,GE</t>
  </si>
  <si>
    <t>离心压缩机本体零件,数字量输入端子板,IS200TBCIH2C,GE</t>
  </si>
  <si>
    <t>离心压缩机本体零件,差压指示器,ISM4119634,GE</t>
  </si>
  <si>
    <t>离心压缩机本体零件,电子卡,IRC0935201,GE</t>
  </si>
  <si>
    <t>离心压缩机本体零件,SRLY选择板,IS200WROBH1A,GE</t>
  </si>
  <si>
    <t>离心压缩机本体零件,变压器,L21454P04,GE</t>
  </si>
  <si>
    <t>支</t>
  </si>
  <si>
    <t>离心压缩机辅助系统零件,PLC控制器,1046415-56,索拉</t>
  </si>
  <si>
    <t>离心压缩机本体零件,通讯模板,1046415-23,索拉</t>
  </si>
  <si>
    <t>离心压缩机本体零件,流量计,RJO269725000,GE</t>
  </si>
  <si>
    <t>离心压缩机本体零件,变送器,RJO269724000,GE</t>
  </si>
  <si>
    <t>离心压缩机本体零件,压力开关,RRE008635,罗罗</t>
  </si>
  <si>
    <t>离心压缩机本体零件,液位变送器,RTO065740903,GE</t>
  </si>
  <si>
    <t>离心压缩机本体零件,数字人机界面,IRC0079622,GE</t>
  </si>
  <si>
    <t>离心压缩机本体零件,电机主电极,IRM503910111,GE</t>
  </si>
  <si>
    <t>离心压缩机本体零件,电池监控屏,IRC0079630,GE</t>
  </si>
  <si>
    <t>离心压缩机本体零件,电磁阀,2-05V-601-002,罗罗</t>
  </si>
  <si>
    <t>离心压缩机辅助系统零件,加热器,1039242-23,索拉</t>
  </si>
  <si>
    <t>离心压缩机本体零件,电磁阀,SV96405/4-TAGXY-100,GE</t>
  </si>
  <si>
    <t>离心压缩机本体零件,电磁阀,2-05V-601-001,罗罗</t>
  </si>
  <si>
    <t>离心压缩机本体零件,电加热器,ISM990647957,GE</t>
  </si>
  <si>
    <t>离心压缩机本体零件,热电偶端子板,IS200TBTCH1BBB,GE</t>
  </si>
  <si>
    <t>离心压缩机本体零件,旁通变压器,IRC007960124,GE</t>
  </si>
  <si>
    <t>离心压缩机本体零件,通道监视器,IRJ186086491,GE</t>
  </si>
  <si>
    <t>离心压缩机本体零件,模块,IRQ100857448,GE</t>
  </si>
  <si>
    <t>离心压缩机本体零件,热电偶,R29-LW18210,罗罗</t>
  </si>
  <si>
    <t>离心压缩机本体零件,热电偶输入模块,2-88E-116-410,罗罗</t>
  </si>
  <si>
    <t>离心压缩机本体零件,电加热器,1D</t>
  </si>
  <si>
    <t>离心压缩机本体零件,电源,IQQ070090017,GE</t>
  </si>
  <si>
    <t>离心压缩机本体零件,液位开关,ISM150866009,GE</t>
  </si>
  <si>
    <t>离心压缩机本体零件,风机,YYLQFJGZFS18L4/G-ZFS18L4-Vs7.5,GE</t>
  </si>
  <si>
    <t>离心压缩机本体零件,油冷器风机,TF18L4-V57.5,GE</t>
  </si>
  <si>
    <t>离心压缩机本体零件,电脑,2-88E-116-405,罗罗</t>
  </si>
  <si>
    <t>离心压缩机本体零件,逆变变压器,IRC0079633,GE</t>
  </si>
  <si>
    <t>离心压缩机本体零件,探头,R29-LW18854,罗罗</t>
  </si>
  <si>
    <t>离心压缩机本体零件,电源报警卡,IRC0079623,GE</t>
  </si>
  <si>
    <t>离心压缩机本体零件,电源分配卡件,IS200JPDSG1A,GE</t>
  </si>
  <si>
    <t>离心压缩机本体零件,位移监视器,IRJ186086444,GE</t>
  </si>
  <si>
    <t>离心压缩机本体零件,可燃气体探测器,RFO340430212,GE</t>
  </si>
  <si>
    <t>离心压缩机本体零件,电加热器,D18001001000005,GE</t>
  </si>
  <si>
    <t>离心压缩机本体零件,模拟量输出模块,IC660BBA025,GE</t>
  </si>
  <si>
    <t>离心压缩机本体零件,燃气发生器热电偶,LW17607,罗罗</t>
  </si>
  <si>
    <t>离心压缩机本体零件,直流转换器,IRC007960102,GE</t>
  </si>
  <si>
    <t>离心压缩机本体零件,差压变送器,RTO713101050,GE</t>
  </si>
  <si>
    <t>离心压缩机本体零件,数字量输入端子板,IS200TRLYH1BGG,GE</t>
  </si>
  <si>
    <t>离心压缩机本体零件,管卡,9014M79P256,GE</t>
  </si>
  <si>
    <t>离心压缩机本体零件,压差开关,ISM996988903,GE</t>
  </si>
  <si>
    <t>离心压缩机本体零件,流量指示器,H250/RR/M9,西门子</t>
  </si>
  <si>
    <t>离心压缩机本体零件,表压变送器,ISM990647931,GE</t>
  </si>
  <si>
    <t>离心压缩机本体零件,供电子板,IS200WNPSH1AAA,GE</t>
  </si>
  <si>
    <t>离心压缩机本体零件,压力变送器,RTO846151030,GE</t>
  </si>
  <si>
    <t>离心压缩机本体零件,控制器,RRE009900,罗罗</t>
  </si>
  <si>
    <t>离心压缩机本体零件,气体调节阀维修包,IRV2535801,GE</t>
  </si>
  <si>
    <t>离心压缩机本体零件,数字量输出端子板,IS200TRLYH1BGE,GE</t>
  </si>
  <si>
    <t>离心压缩机本体零件,逻辑卡件,IRC0079602,GE</t>
  </si>
  <si>
    <t>离心压缩机本体零件,电磁阀,SMO41196/4-TAGXY-200,GE</t>
  </si>
  <si>
    <t>离心压缩机本体零件,位移监视器,IRJ186086445,GE</t>
  </si>
  <si>
    <t>离心压缩机本体零件,管卡,SMR31613,GE</t>
  </si>
  <si>
    <t>离心压缩机本体零件,电缆,9600M37P12,GE</t>
  </si>
  <si>
    <t>离心压缩机本体零件,前置器,350501-00-00-00-01-05,BENTLY NEVADA</t>
  </si>
  <si>
    <t>离心压缩机本体零件,电缆,RCO43954,GE</t>
  </si>
  <si>
    <t>离心压缩机本体零件,电磁阀,REO044990000,GE</t>
  </si>
  <si>
    <t>离心压缩机本体零件,软管,2-01H-134-029,罗罗</t>
  </si>
  <si>
    <t>离心压缩机本体零件,电缆,2-04J-183-003,罗罗</t>
  </si>
  <si>
    <t>离心压缩机本体零件,网关总线模块,RJO054964110,GE</t>
  </si>
  <si>
    <t>离心压缩机本体零件,JPDH卡件,IS200JPDHG1A,GE</t>
  </si>
  <si>
    <t>离心压缩机本体零件,检查灯,2-06E-073-001,罗罗</t>
  </si>
  <si>
    <t>离心压缩机本体零件,干气密封维修包,H288C-2190-B-G1671,GE</t>
  </si>
  <si>
    <t>离心压缩机本体零件,干气密封维修包,H288C-2190-B-G1672,GE</t>
  </si>
  <si>
    <t>离心压缩机本体零件,静态开关,IRC0079614,GE</t>
  </si>
  <si>
    <t>离心压缩机本体零件,干气密封套件,IRF2128301</t>
  </si>
  <si>
    <t>离心压缩机本体零件,滤网,38-18604-2025-3,GE</t>
  </si>
  <si>
    <t>离心压缩机本体零件,火灾I/O模块,1056244-3,索拉</t>
  </si>
  <si>
    <t>离心压缩机本体零件,压力变送器,RTO916454030,GE</t>
  </si>
  <si>
    <t>离心压缩机本体零件,数字量模块,IQQ010080200,GE</t>
  </si>
  <si>
    <t>离心压缩机本体零件,软管,2-01H-134-030,罗罗</t>
  </si>
  <si>
    <t>离心压缩机本体零件,热电阻,ISM4119643,GE</t>
  </si>
  <si>
    <t>离心压缩机本体零件,信号灯,E-01A-285-143,罗罗</t>
  </si>
  <si>
    <t>离心压缩机本体零件,压力变送器,RTO846141030,GE</t>
  </si>
  <si>
    <t>离心压缩机本体零件,电磁阀,RRE008479,罗罗</t>
  </si>
  <si>
    <t>离心压缩机本体零件,电源,2-88E-116-106,罗罗</t>
  </si>
  <si>
    <t>离心压缩机本体零件,防喘振控制阀维修包,IRV2399701,GE</t>
  </si>
  <si>
    <t>离心压缩机本体零件,变送器,RTO846161030,GE</t>
  </si>
  <si>
    <t>离心压缩机本体零件,电阻,IRC007960133,GE</t>
  </si>
  <si>
    <t>离心压缩机本体零件,差压变送器,1052120-2,solar</t>
  </si>
  <si>
    <t>离心压缩机本体零件,滤光灯,E-01A-285-141,罗罗</t>
  </si>
  <si>
    <t>离心压缩机本体零件,温度开关,ISM990647950,GE</t>
  </si>
  <si>
    <t>离心压缩机本体零件,仪表维修包,RJ004211/RJ004208,GE</t>
  </si>
  <si>
    <t>离心压缩机本体零件,软管,2-01H-134-101,罗罗</t>
  </si>
  <si>
    <t>离心压缩机本体零件,电源分配板,IS200JPDPG1AAA,GE</t>
  </si>
  <si>
    <t>离心压缩机本体零件,报警器,E-01A-285-142,罗罗</t>
  </si>
  <si>
    <t>离心压缩机本体零件,电阻,2-88E-058-228,罗罗</t>
  </si>
  <si>
    <t>离心压缩机本体零件,电子卡,IRC0074613,GE</t>
  </si>
  <si>
    <t>离心压缩机本体零件,压力变送器,RTO846151655,GE</t>
  </si>
  <si>
    <t>离心压缩机本体零件,软管,2-01H-134-019,罗罗</t>
  </si>
  <si>
    <t>离心压缩机本体零件,PLC部件,2-88E-116-005,罗罗</t>
  </si>
  <si>
    <t>离心压缩机辅助系统零件,电磁阀,EFG552G417,索拉</t>
  </si>
  <si>
    <t>离心压缩机本体零件,模拟量输出模块,2-88E-058-248,罗罗</t>
  </si>
  <si>
    <t>离心压缩机本体零件,过程控制器,988-A-22CD-AARG,罗罗</t>
  </si>
  <si>
    <t>离心压缩机本体零件,通讯卡,2-88E-116-004,罗罗</t>
  </si>
  <si>
    <t>离心压缩机本体零件,探测器,E-01A-285-031,罗罗</t>
  </si>
  <si>
    <t>离心压缩机本体零件,电缆,RCO43932,GE</t>
  </si>
  <si>
    <t>离心压缩机本体零件,断路器,IRC0079663,GE</t>
  </si>
  <si>
    <t>离心压缩机辅助系统零件,压力变送器,RTO779262030,GE</t>
  </si>
  <si>
    <t>离心压缩机本体零件,温度元件,RPO263601600,GE</t>
  </si>
  <si>
    <t>离心压缩机辅助系统零件,电机,190463-8,索拉</t>
  </si>
  <si>
    <t>离心压缩机本体零件,电机,190463-8,德莱塞兰</t>
  </si>
  <si>
    <t>离心压缩机本体零件,电源,IRQ119520915,GE</t>
  </si>
  <si>
    <t>离心压缩机本体零件,数字接口,IQQ010080201,GE</t>
  </si>
  <si>
    <t>离心压缩机本体零件,控制器,IRC0073617,GE</t>
  </si>
  <si>
    <t>离心压缩机本体零件,限位开关,ISM595344601,GE</t>
  </si>
  <si>
    <t>离心压缩机本体零件,电源转换器,2-01E-294-105,罗罗</t>
  </si>
  <si>
    <t>离心压缩机本体零件,逆变器逻辑箱,IRC007960166,GE</t>
  </si>
  <si>
    <t>离心压缩机本体零件,熔断器,IRC007960139,GE</t>
  </si>
  <si>
    <t>离心压缩机本体零件,模拟量输入/输出块,IS220PAICH1A,GE</t>
  </si>
  <si>
    <t>离心压缩机本体零件,频率输入模块,2-88E-058-245,罗罗</t>
  </si>
  <si>
    <t>离心压缩机本体零件,电源分配板,IS200JDPL,GE</t>
  </si>
  <si>
    <t>离心压缩机本体零件,变送器,RTO846031030,GE</t>
  </si>
  <si>
    <t>离心压缩机本体零件,以太网交换机,ET-GT-5ES-1,罗罗</t>
  </si>
  <si>
    <t>离心压缩机本体零件,控制卡,IRC0079605,GE</t>
  </si>
  <si>
    <t>离心压缩机本体零件,端子板,IS200SRTDH2ABA,GE</t>
  </si>
  <si>
    <t>离心压缩机本体零件,数字量输出模块,2-88E-116-402,罗罗</t>
  </si>
  <si>
    <t>离心压缩机本体零件,整流器箱,IRC0079645,GE</t>
  </si>
  <si>
    <t>离心压缩机本体零件,转换器,IQQ020080012,GE</t>
  </si>
  <si>
    <t>离心压缩机本体零件,保护端子板,IS200SPROH1AAB,GE</t>
  </si>
  <si>
    <t>离心压缩机本体部件,滤芯,RRR-S-125-D-SPG-V,罗罗</t>
  </si>
  <si>
    <t>离心压缩机本体零件,温度开关,ISM150866006,GE</t>
  </si>
  <si>
    <t>离心压缩机本体零件,模拟量输入模块,2-88E-058-215,罗罗</t>
  </si>
  <si>
    <t>离心压缩机本体零件,电子卡,IRC0065353,GE</t>
  </si>
  <si>
    <t>气液联动执行机构零件,控制单元,111455-1,SHAFER</t>
  </si>
  <si>
    <t>阀门本体零件,阀杆,ET 6"class150,Fisher</t>
  </si>
  <si>
    <t>阀门本体零件,阀座环,NPS8ET,FISHER</t>
  </si>
  <si>
    <t>阀门本体零件,备件包,1420BB NPS12 CL600</t>
  </si>
  <si>
    <t>气动执行机构零件,电动头,502,RMG</t>
  </si>
  <si>
    <t>阀门本体零件,阀座环,4 Inch,FISHER</t>
  </si>
  <si>
    <t>气动执行机构零件,备件包,SY2043 SR5</t>
  </si>
  <si>
    <t>旋启式止回阀,CL600,RF,A350 LF2 CL1,DN80,NZK</t>
  </si>
  <si>
    <t>气动执行机构零件,温度控制器,KS40-1 KS40-100-0000E-000</t>
  </si>
  <si>
    <t>气动执行机构零件,温度控制器,KS40-1 KS40-102-0000E-000</t>
  </si>
  <si>
    <t>气液联动执行机构零件,闪存,W202017X0012</t>
  </si>
  <si>
    <t>气液联动执行机构零件,液晶显示板,111461,SHAFER</t>
  </si>
  <si>
    <t>气动执行机构零件,可控硅触发器,AP1/2/Type CB18</t>
  </si>
  <si>
    <t>气动执行机构零件,可控硅触发器,AP3/Type CB17,博斯特</t>
  </si>
  <si>
    <t>气动执行机构零件,漏电保护器,KA1/FCM Series 470,博斯特</t>
  </si>
  <si>
    <t>阀门本体零件,阀位指示器,RMG503 DN25,RMG</t>
  </si>
  <si>
    <t>气液联动执行机构零件,两位常闭活塞阀,55379-F,SHAFER</t>
  </si>
  <si>
    <t>气液联动执行机构零件,DO插卡,VA001-104-50,SHAFER</t>
  </si>
  <si>
    <t>电动执行机构零件,主板,MX-A10(53),利密托克</t>
  </si>
  <si>
    <t>电动执行机构零件,电源板,MX-A85(3),利密托克</t>
  </si>
  <si>
    <t>电动执行机构零件,主板,MX-A85(3),利密托克</t>
  </si>
  <si>
    <t>气动执行机构零件,电动头备件包,502,RMG</t>
  </si>
  <si>
    <t>控制系统零件,远程维护单元,RMU-4216</t>
  </si>
  <si>
    <t>控制系统零件,数据转发器,DCM4216</t>
  </si>
  <si>
    <t>控制系统零件,热备套件,140CHS21000,施耐德</t>
  </si>
  <si>
    <t>系统控制与通信板,Metro1000</t>
  </si>
  <si>
    <t>控制系统模块,数字量输出模块,F2 DO 8 01,HIMA</t>
  </si>
  <si>
    <t>控制系统模块,通讯模块,4207-MNET-HART,ProSoft</t>
  </si>
  <si>
    <t>控制系统零件,传感器,330801-28-04-040-00-02,本特利</t>
  </si>
  <si>
    <t>电力设备零件,UPS主控板,F06819201,索科曼</t>
  </si>
  <si>
    <t>燃气热电偶发电设备零件,限压器,6300-25357,加拿大热电</t>
  </si>
  <si>
    <t>电力设备零件,UPS电源板,S6829203,索科曼</t>
  </si>
  <si>
    <t>电力设备零件,UPS逆变板,S06828201,索科曼</t>
  </si>
  <si>
    <t>控制系统模块,处理器模块,F30 01,HIMatrix</t>
  </si>
  <si>
    <t>带颈对焊法兰,CL600,DN500,12mm,M,ASME B16.5,F62,ASTM A182</t>
  </si>
  <si>
    <t>流体用无缝钢管,Φ89,5mm,TP304L,ASTM A312/A312M,PE,ASME B36.19M</t>
  </si>
  <si>
    <t>吨</t>
  </si>
  <si>
    <t>西安维抢修中心库房</t>
  </si>
  <si>
    <r>
      <rPr>
        <sz val="10"/>
        <color theme="1"/>
        <rFont val="方正书宋_GBK"/>
        <charset val="134"/>
      </rPr>
      <t>党凯</t>
    </r>
    <r>
      <rPr>
        <sz val="10"/>
        <color theme="1"/>
        <rFont val="Arial Narrow"/>
        <charset val="134"/>
      </rPr>
      <t>18700588801</t>
    </r>
  </si>
  <si>
    <t>控制系统模块,串口通讯模块,AB7006,HMS</t>
  </si>
  <si>
    <t>电力设备零件,UPS BOOST板,6830204/X04,索科曼</t>
  </si>
  <si>
    <t>控制系统模块,通讯模块,MVI56-MNET,ProSoft</t>
  </si>
  <si>
    <t>控制系统模块,防浪涌模块,90898</t>
  </si>
  <si>
    <t>电力设备零件,整流模块,APR24</t>
  </si>
  <si>
    <t>控制系统模块,模拟量输入模块,396604-01-3,BB</t>
  </si>
  <si>
    <t>电力设备零件,驱动板,S06953103</t>
  </si>
  <si>
    <t>45°弯头（R=1.5D）（焊）,DN200,12mm,R=1.5D,BW,GB/T12459Ⅰ,L245,GB/T9711,GB/T13401,无缝</t>
  </si>
  <si>
    <t>45°弯头（R=1.5D）（焊）,DN150,7mm,R=1.5D,BW,GB/T12459Ⅰ,WFHY-245,SY/T0609,GB/T13401,无缝</t>
  </si>
  <si>
    <t>8字盲板,CL900,DN50,RF,HG/T21547,20#,GB/T47008</t>
  </si>
  <si>
    <t>90°弯头,DN15,1.6MPa,SW,GB/T14383Ⅰ,GB/T5629,316,NB/T47008</t>
  </si>
  <si>
    <t>90°弯头（R=1.5D）（焊）,DN25,5mm,R=1.5D,BW,20#,无缝</t>
  </si>
  <si>
    <t>90°弯头（R=1.5D）（焊）,DN25,4mm,R=1.5D,BW,022Cr17Ni12Mo2,无缝</t>
  </si>
  <si>
    <t>90°弯头（R=1.5D）（焊）,DN25,5.5mm,R=1.5D,BW,16Mn,无缝</t>
  </si>
  <si>
    <t>OTN光传输系统配件,电源接口板,SSA2APIU01</t>
  </si>
  <si>
    <t>SDH光传输系统配件,STM-1e/E3/T3/FE接口桥接板,S385光端机,BIE3</t>
  </si>
  <si>
    <t>SDH光传输系统配件,Qx接口板,ZXMP S385 QxI</t>
  </si>
  <si>
    <t>SDH光传输系统配件,以太网电接口倒换板,ZXMP S385 ESFEx8</t>
  </si>
  <si>
    <t>SDH光传输系统配件,以太网电接口桥接板,ZXMP S325 BIFE</t>
  </si>
  <si>
    <t>SDH光接口板,SSN1SL1A 1×STM-1(L-1.2,LC),单路</t>
  </si>
  <si>
    <t>SDH光接口板,OIS1×8(S-1.1,LC),8路</t>
  </si>
  <si>
    <t>SDH光接口板,OIS1 6×STM-1,6路</t>
  </si>
  <si>
    <t>SDH光接口板,SS-OI2-S 1×STM-1(L-1.2,SC),单路</t>
  </si>
  <si>
    <t>SDH光接口板,SS-SL64 1×STM-64(L-64.2b,SC),单路</t>
  </si>
  <si>
    <t>SDH光接口板,SS-SLO1 8×STM-1(L-1.1 LC),8路</t>
  </si>
  <si>
    <t>SDH光接口板,SS-SLO1 8×STM-1(S-1.1 LC),8路</t>
  </si>
  <si>
    <t>SDH光接口板,SS-OI2-D 2×STM-1(S-1.1,SC),双路</t>
  </si>
  <si>
    <t>按钮,EB6-BA31</t>
  </si>
  <si>
    <t>按钮,EB6-BA42</t>
  </si>
  <si>
    <t>按钮,EB6-BA41</t>
  </si>
  <si>
    <t>按钮,XB2BA31C</t>
  </si>
  <si>
    <t>按钮,XB2BA42C</t>
  </si>
  <si>
    <t>按钮,SCADA</t>
  </si>
  <si>
    <t>安装配线材料,光纤绝缘热缩管,6CM</t>
  </si>
  <si>
    <t>安装配线材料,黄蜡管,10mm</t>
  </si>
  <si>
    <t>变频器辅助系统元器件,轴承,D-534111/D-534112-20,西门子</t>
  </si>
  <si>
    <t>变频器辅助系统元器件,数字输入模块,6ES7131-4BD01-0AB0,西门子</t>
  </si>
  <si>
    <t>变频器辅助系统元器件,校准接线端,USLKG5N,西门子</t>
  </si>
  <si>
    <t>程控交换系统配件,RJ11连接头,6P4C</t>
  </si>
  <si>
    <t>带颈对焊法兰,PN16,DN100,STD,M,GB/T9124.1Ⅰ,20#,NB/T47008</t>
  </si>
  <si>
    <t>带颈对焊法兰,CL600,DN250,20mm,RF,ASME B16.5,16Mn,NB/T47008</t>
  </si>
  <si>
    <t>带颈对焊法兰,CL600,DN100,7.2mm,RF,ASME B16.5,16Mn,NB/T47008</t>
  </si>
  <si>
    <t>带颈对焊法兰,PN16,DN100,8mm,RF,HG/T20592Ⅰ,16Mn,NB/T47008</t>
  </si>
  <si>
    <t>带颈对焊法兰,CL600,DN50,7mm,RF,ASME B16.5,16Mn,NB/T47008</t>
  </si>
  <si>
    <t>带颈对焊法兰,PN16,DN80,8mm,RF,HG/T20592Ⅰ,16Mn,NB/T47008</t>
  </si>
  <si>
    <t>带颈对焊法兰,PN16,DN50,6mm,RF,HG/T20592Ⅰ,16Mn,NB/T47008</t>
  </si>
  <si>
    <t>带颈对焊法兰,PN100,DN80,XS,M,HG/T20592Ⅰ,20#,NB/T47008</t>
  </si>
  <si>
    <t>带颈对焊法兰,PN16,DN25,3.5mm,RF,HG/T20592Ⅰ,16Mn,NB/T47008</t>
  </si>
  <si>
    <t>带颈对焊法兰,CL600,DN80,XS,RF,ASME B16.5,20#,NB/T47008</t>
  </si>
  <si>
    <t>等径三通,DN15,NPT</t>
  </si>
  <si>
    <t>等径三通（焊）,DN50,5mm,BW,GB/T12459Ⅱ,WP316L,ASTM A403,无缝</t>
  </si>
  <si>
    <t>等径三通（焊）,DN80,5mm,BW,GB/T12459,L245NB,GB/T9711,无缝</t>
  </si>
  <si>
    <t>电伴热温控器,E507S-LS,单通道,开关量,220V,是</t>
  </si>
  <si>
    <t>电磁阀,两位五通电磁阀,VCEFCM8551G321</t>
  </si>
  <si>
    <t>电磁阀,两位三通电磁阀,NPT1/4",EFB223A125</t>
  </si>
  <si>
    <t>电磁阀,电磁阀,2LH050-15</t>
  </si>
  <si>
    <t>电动执行机构零件,速度控制板,IQT 6C,ROTORK</t>
  </si>
  <si>
    <t>电动执行机构零件,电源模块,MOD6C IQ10-35,ROTORK</t>
  </si>
  <si>
    <t>电动执行机构零件,全套密封维护件,IQT500 11A,ROTORK</t>
  </si>
  <si>
    <t>电动执行机构零件,阀位计数板,IQT 1E,ROTORK</t>
  </si>
  <si>
    <t>电动执行机构零件,维护件总成,IQ10-18,ROTORK</t>
  </si>
  <si>
    <t>电动执行机构零件,阀位计数板,第二代IQM,ROTORK</t>
  </si>
  <si>
    <t>电动执行机构零件,IQT保险管,IQT 20A,罗托克</t>
  </si>
  <si>
    <t>电动执行机构零件,IQT保险管,IQT 1.6A,罗托克</t>
  </si>
  <si>
    <t>电动执行机构零件,保险丝,250mA,ROTORK</t>
  </si>
  <si>
    <t>电动执行机构零件,IQT保险管,IQT 100mA,罗托克</t>
  </si>
  <si>
    <t>电动执行机构零件,电源板,MOD6B,ROTORK</t>
  </si>
  <si>
    <t>电动执行机构零件,力矩传感器,第二代IQ/IQM20-25 1J,ROTORK</t>
  </si>
  <si>
    <t>电动执行机构零件,电源板,第二代IQ10-35-6B,ROTORK</t>
  </si>
  <si>
    <t>电动执行机构零件,计数器齿轮组件,IQ90,ROTORK</t>
  </si>
  <si>
    <t>电动执行机构零件,PCB分解器模块,1H,ROTORK</t>
  </si>
  <si>
    <t>电动执行机构零件,防雷模块,IQ,ROTORK</t>
  </si>
  <si>
    <t>电动执行机构零件,顶手轮密封件,MOD4C IQ/IQM-40,ROTORK</t>
  </si>
  <si>
    <t>电动执行机构零件,顶手轮密封件,IQ35、IQM35 MOD4C,ROTORK</t>
  </si>
  <si>
    <t>电动执行机构零件,手轮密封圈,IQ20,ROTORK</t>
  </si>
  <si>
    <t>电动执行机构零件,现场控制器,MOD20B,ROTORK</t>
  </si>
  <si>
    <t>电动执行机构零件,手轮密封件,IQ12,ROTORK</t>
  </si>
  <si>
    <t>电动执行机构零件,就地控制板,MOD 20B,ROTORK</t>
  </si>
  <si>
    <t>电动执行机构零件,手轮密封件,IQ10,ROTORK</t>
  </si>
  <si>
    <t>电动执行机构零件,维护件总成,IQ20-25,ROTORK</t>
  </si>
  <si>
    <t>电动执行机构零件,手轮密封圈,IQ25,ROTORK</t>
  </si>
  <si>
    <t>电加热器本体零件,温度压力安全阀,FVMX-5C 3/4" (150PSI),AO史密斯</t>
  </si>
  <si>
    <t>电力设备零件,智能控制器,DUM23-48 DKD09</t>
  </si>
  <si>
    <t>电力设备零件,抽屉式开关,200A</t>
  </si>
  <si>
    <t>电力设备零件,UPS通讯板,S06839104,索科曼</t>
  </si>
  <si>
    <t>电力设备零件,IGBT功率板,S06820101</t>
  </si>
  <si>
    <t>电力设备零件,UPS保险,100A SU-DIDYS-B004</t>
  </si>
  <si>
    <t>电力设备零件,UPS保险,2A SU-DIDYS-B001,索科曼</t>
  </si>
  <si>
    <t>电力设备零件,聚合推动器(直流电容),SU-DIDYS-B006,索科曼</t>
  </si>
  <si>
    <t>电力设备零件,UPS保险,50A 500V,索科曼</t>
  </si>
  <si>
    <t>电力设备零件,温湿度控制器,SK-ZEB(TH)</t>
  </si>
  <si>
    <t>电力设备零件,控制器,KHS-3-2T2</t>
  </si>
  <si>
    <t>电力设备零件,机构操作手柄,NS100/250(29338)</t>
  </si>
  <si>
    <t>电力设备零件,柜门锁,29131105SA</t>
  </si>
  <si>
    <t>电力设备零件,柜门锁,29131105SB</t>
  </si>
  <si>
    <t>电力设备零件,柜门把手,51127501</t>
  </si>
  <si>
    <t>电力设备零件,母排绝缘支撑,705658</t>
  </si>
  <si>
    <t>电力设备零件,信号接口板,ULS366SI1-ULS366SZ,艾默生</t>
  </si>
  <si>
    <t>电力设备零件,监控板,UHA241U23-ULK366SZ,艾默生</t>
  </si>
  <si>
    <t>电能表,三相,380V,5A</t>
  </si>
  <si>
    <t>电容器,0.25kV,CA50FV28,±10%,50/60Hz,圆柱形,50μF,47MΩ</t>
  </si>
  <si>
    <t>电容器,50V,DC03,50/60Hz,1000μF</t>
  </si>
  <si>
    <t>电液执行机构零件,位置变送板,S96132,瑞柯萨</t>
  </si>
  <si>
    <t>电液执行机构零件,单向节流截止阀,DRV10-1-10B/2</t>
  </si>
  <si>
    <t>电源接口板,S325 -48V PWRA</t>
  </si>
  <si>
    <t>电子元器件,可控硅,27B/12E 32P027120F 1300V 50A</t>
  </si>
  <si>
    <t>低压电器元件附件,熔断器插拔手柄,NT00</t>
  </si>
  <si>
    <t>低压电器元件附件,辅助触头,LA1-DN22</t>
  </si>
  <si>
    <t>低压电器元件附件,熔断器芯,32A,NT00</t>
  </si>
  <si>
    <t>低压电器元件附件,配套模块,PM8M22,电力测量仪表配件</t>
  </si>
  <si>
    <t>低压电器元件附件,开关位置指示器,PIL-ADWZ25-K/2</t>
  </si>
  <si>
    <t>动力箱,380V,50Hz,碳钢,落地,IP55</t>
  </si>
  <si>
    <t>断路器,NS250N/3P,3P,380V,50Hz,空气,塑壳,50kA</t>
  </si>
  <si>
    <t>断路器,NS100N/3P,3P,380V,50Hz,空气,塑壳,50kA</t>
  </si>
  <si>
    <t>断路器,NSX100N-3P-TM16D-F,3P,16A,380V,50Hz,空气,塑壳,50kA</t>
  </si>
  <si>
    <t>断路器,NS100N,3P,25A,750V,50Hz,空气,塑壳,50kA</t>
  </si>
  <si>
    <t>对焊支管台,DN300,DN50,10MPa,BW,MSS SP97,16Mn,JB4726,碗型</t>
  </si>
  <si>
    <t>对焊支管台,DN800,DN50,10MPa,BW,MSS SP97,16Mn,JB4726,碗型</t>
  </si>
  <si>
    <t>对焊支管台,DN200,DN80,PN63,BW,MSS SP97,20#,NB/T47008,碗型</t>
  </si>
  <si>
    <t>对焊支管台,DN200,DN50,PN100,BW,MSS SP97,20#,NB/T47008,碗型</t>
  </si>
  <si>
    <t>对焊支管台,DN200,DN50,PN63,BW,MSS SP97,20#,NB/T47008,碗型</t>
  </si>
  <si>
    <t>对焊支管台,DN150,DN50,PN50,BW,MSS SP97,20#,NB/T47008,碗型</t>
  </si>
  <si>
    <t>对焊支管台,DN200,DN25,PN63,BW,MSS SP97,20#,NB/T47008,碗型</t>
  </si>
  <si>
    <t>对焊支管台,DN250,DN25,6.3MPa,BW,MSS SP97,16Mn,JB4726,碗型</t>
  </si>
  <si>
    <t>对焊支管台,DN150,DN25,6.3MPa,BW,MSS SP97,20#,NB/T47008,碗型</t>
  </si>
  <si>
    <t>对焊支管台,DN150,DN25,PN100,BW,20#,NB/T47008</t>
  </si>
  <si>
    <t>对焊支管台,DN100,DN25,PN63,BW,MSS SP97,20#,NB/T47008,碗型</t>
  </si>
  <si>
    <t>对焊支管台,DN600,DN15,PN100,BW,MSS SP97,16Mn,NB/T47008,碗型</t>
  </si>
  <si>
    <t>对焊支管台,DN500,DN15,PN100,BW,MSS SP97,16Mn,NB/T47008,碗型</t>
  </si>
  <si>
    <t>对焊支管台,DN700,DN15,10MPa,BW,MSS SP97,16Mn,JB4726,碗型</t>
  </si>
  <si>
    <t>镀锌铁丝,8#,Q235,YB/T5294</t>
  </si>
  <si>
    <t>KG</t>
  </si>
  <si>
    <t>商洛作业区库</t>
  </si>
  <si>
    <r>
      <rPr>
        <sz val="10"/>
        <color theme="1"/>
        <rFont val="方正书宋_GBK"/>
        <charset val="134"/>
      </rPr>
      <t>李雪妮</t>
    </r>
    <r>
      <rPr>
        <sz val="10"/>
        <color theme="1"/>
        <rFont val="Arial Narrow"/>
        <charset val="134"/>
      </rPr>
      <t>15760977278</t>
    </r>
  </si>
  <si>
    <t>防爆隔离密封盒,G1"</t>
  </si>
  <si>
    <t>防爆接线盒,PMKG-LSC,ExdⅡBT6,IP66</t>
  </si>
  <si>
    <t>防爆接线盒,PMKG-LTC,ExdⅡBT6,IP66</t>
  </si>
  <si>
    <t>防爆接线盒,BHR81A/15F/1</t>
  </si>
  <si>
    <t>防爆接线盒,JBN,ExdⅡ BT4,IP54</t>
  </si>
  <si>
    <t>防爆控制箱,BZA51-A2S,IP55,ExdeⅡBT6,24V,6A</t>
  </si>
  <si>
    <t>防爆挠性连接管,Ⅲ(不锈钢网),ExdⅡBT4,IP65,700mm G1外-G1内</t>
  </si>
  <si>
    <t>防爆挠性连接管,Ⅲ(不锈钢网),ExdⅡBT4,IP65,20-1500mm G3/4(内)-G3/4</t>
  </si>
  <si>
    <t>防爆照明开关,220/380V,10A,ExedⅡBT5,IP65</t>
  </si>
  <si>
    <t>防护罩,防爆防护罩,ExibⅡCT6,IP68</t>
  </si>
  <si>
    <t>阀门本体零件,喷嘴及销组件,10000061/00017197,RMG</t>
  </si>
  <si>
    <t>阀门本体零件,阀门密封件,NPS20EWT CL900 13B8317X012</t>
  </si>
  <si>
    <t>阀门本体零件,排放阀,U12E06140RC00,GROVE</t>
  </si>
  <si>
    <t>阀门本体零件,阀座组件,Q347F NPS4/NPS3</t>
  </si>
  <si>
    <t>阀门本体零件,备件包,RMG201 DN50,RMG</t>
  </si>
  <si>
    <t>阀门本体零件,排污阀,NPS1 BXGNAYH30C100,GROVE</t>
  </si>
  <si>
    <t>阀门本体零件,阀杆动密封圈,134 CB2J33720LZ01,GROVE</t>
  </si>
  <si>
    <t>阀门本体零件,阀门密封环,06.3365.073,Tyco</t>
  </si>
  <si>
    <t>阀门本体零件,阀座组件,Q347F NPS2</t>
  </si>
  <si>
    <t>阀门本体零件,阀杆动密封圈,134 CB2J43720L101,GROVE</t>
  </si>
  <si>
    <t>阀门本体零件,备件包,RMG300a-25/1-k1a-11/1L/1,RMG</t>
  </si>
  <si>
    <t>阀门本体零件,阀杆填料,1A-GP0006 NPS2,CAT PUMPS</t>
  </si>
  <si>
    <t>阀门本体零件,备件包,GR600-GS CL600 NPS10/NPS8,耐莱斯</t>
  </si>
  <si>
    <t>阀门本体零件,填料包,HVG633 950(CAN)</t>
  </si>
  <si>
    <t>阀门本体零件,阀杆密封,508053-09-80,CAMERON</t>
  </si>
  <si>
    <t>阀门本体零件,螺钉,1A-S-8850</t>
  </si>
  <si>
    <t>阀门本体零件,备件包,GR600-GS CL600 NPS6/NPT4,耐莱斯</t>
  </si>
  <si>
    <t>阀门本体零件,主阀密封圈,00020843 RMG512 DN50,RMG</t>
  </si>
  <si>
    <t>阀门本体零件,膜片,RMG650/670/630,RMG</t>
  </si>
  <si>
    <t>阀门本体零件,阀杆O型圈,CB2J43720TP00,GROVE</t>
  </si>
  <si>
    <t>阀门本体零件,阀门密封环,04.4749.065,Tyco</t>
  </si>
  <si>
    <t>阀门本体零件,阀底排污阀,DVB-00 NPT NPS3/4</t>
  </si>
  <si>
    <t>阀门本体零件,阀杆填料,TP41F TL-150</t>
  </si>
  <si>
    <t>阀门本体零件,阀杆填料,TP41F TL-100</t>
  </si>
  <si>
    <t>阀门本体零件,阀杆填料,TP41F TL-50</t>
  </si>
  <si>
    <t>阀门本体零件,阀座密封圈,FJ41Y CL600C DN50</t>
  </si>
  <si>
    <t>阀门本体零件,阀杆导向,Orbit NPS8 CL600 1A-ZE679302</t>
  </si>
  <si>
    <t>阀门本体零件,排污阀,U12E061206V00 NPS1/2,GROVE</t>
  </si>
  <si>
    <t>阀门本体零件,安全泄放阀,U14E06620UX00 NPS1/2,GROVE</t>
  </si>
  <si>
    <t>阀门本体零件,阀杆导向,Orbit NPS10Cla600 1A-YA6706</t>
  </si>
  <si>
    <t>阀门本体零件,压盖垫片,Orbit NPS6 CL600 1A-S10361</t>
  </si>
  <si>
    <t>阀门本体零件,阀杆导向,Orbit NPS3 Cla600 1A-DA679300</t>
  </si>
  <si>
    <t>阀门本体零件,阀杆导向,Orbit NPS4 CL600 1A-PA679300</t>
  </si>
  <si>
    <t>阀门本体零件,阀杆导向,Orbit NPS6 CL600 1A-RA6700</t>
  </si>
  <si>
    <t>阀门本体零件,阀杆密封,508053-07-80,CAMERON</t>
  </si>
  <si>
    <t>阀门本体零件,U形填料环,025-02409,GROVE</t>
  </si>
  <si>
    <t>阀门本体零件,U形填料环,025-01708,GROVE</t>
  </si>
  <si>
    <t>阀门本体零件,U形填料环,025-03006,GROVE</t>
  </si>
  <si>
    <t>阀门本体零件,填料止回阀和填料螺丝,HVG633CC NPS14,AUDCO</t>
  </si>
  <si>
    <t>阀门本体零件,阀杆,GH600-S-75-2736KV-K-7-08 NPT1/4</t>
  </si>
  <si>
    <t>阀门本体零件,垫片,GH600-S-75-2736KV-K-7-08 CL600 NPS1</t>
  </si>
  <si>
    <t>阀门本体零件,阀杆销钉,Orbit NPS10Cla600 1A-S-1407</t>
  </si>
  <si>
    <t>阀门本体零件,阀杆销钉,1A-S-1160</t>
  </si>
  <si>
    <t>阀门本体零件,阀杆润滑器,QF347 3/8NPTx49</t>
  </si>
  <si>
    <t>阀门本体零件,阀座密封圈,FJ41Y F-100 CY/JL017-04</t>
  </si>
  <si>
    <t>阀门通用零件,放空阀,CL1500 DN25</t>
  </si>
  <si>
    <t>阀门通用零件,阀门密封垫,Φ125×Φ72×10mm</t>
  </si>
  <si>
    <t>阀门通用零件,阀门密封垫,Φ73×Φ36×10mm</t>
  </si>
  <si>
    <t>阀门通用零件,阀门密封垫,Φ50×Φ18×10mm</t>
  </si>
  <si>
    <t>阀门通用零件,阀底泄放阀,DN25 NPT</t>
  </si>
  <si>
    <t>阀门通用零件,排污阀,DN15 NPT</t>
  </si>
  <si>
    <t>阀门通用零件,排污嘴,QF347 DVAI-00 NPT3/4"</t>
  </si>
  <si>
    <t>分析化验仪器配件,水露点分析仪,普通制冷集成,CH13-0068</t>
  </si>
  <si>
    <t>分析化验仪器配件,水露点分析仪,光学集成,13-1214</t>
  </si>
  <si>
    <t>分析化验仪器配件,水露点分析仪,充电器,13-2019</t>
  </si>
  <si>
    <t>分析化验仪器配件,水露点分析仪,棱镜集成,13-1217</t>
  </si>
  <si>
    <t>分析化验仪器配件,硫化氢分析仪,单向阀,SS-4CA-50,swagelok</t>
  </si>
  <si>
    <t>分析化验仪器配件,水露点分析仪,反光镜,13-0215</t>
  </si>
  <si>
    <t>分析化验仪器配件,水露点分析仪,电池集成,13-1274</t>
  </si>
  <si>
    <t>分析化验仪器配件,水露点分析仪,开关/电池集成,13-1276</t>
  </si>
  <si>
    <t>分析化验仪器配件,水露点分析仪,眼杯,P-2822</t>
  </si>
  <si>
    <t>分析化验仪器配件,水露点分析仪,电池/充电器接线集成,13-1277</t>
  </si>
  <si>
    <t>分析化验仪器配件,水露点分析仪,230伏插头转换器包,C08846</t>
  </si>
  <si>
    <t>分析化验仪器配件,水露点分析仪,乙二醇过滤器滤芯,CHC08435</t>
  </si>
  <si>
    <t>分析化验仪器配件,水露点分析仪,充电器接头帽,C11003</t>
  </si>
  <si>
    <t>分析化验仪器配件,水露点分析仪,O环,P-2820</t>
  </si>
  <si>
    <t>分析化验仪器配件,水露点分析仪,O环,P-0221</t>
  </si>
  <si>
    <t>分支器,二分支</t>
  </si>
  <si>
    <t>钢化玻璃,GB15763.2,平面,5mm,363mm×19.5mm</t>
  </si>
  <si>
    <t>钢瓶减压阀,YQE-03T,内螺纹G5/8"-外螺纹M16×1.5,1.6MPa,0.15MPa,黄铜,乙炔</t>
  </si>
  <si>
    <t>高压避雷器,0.28kV,50Hz,配电型,0.22kV,1.3kV</t>
  </si>
  <si>
    <t>高压避雷器,0.28kV,50Hz,0.22kV,1.38kV</t>
  </si>
  <si>
    <t>隔离式安全栅,模拟量输入,一进一出</t>
  </si>
  <si>
    <t>隔膜压力表,隔膜压力表,Φ100,304,0~1.6MPa,1.6级,M20×1.5,径向,316</t>
  </si>
  <si>
    <t>工程机具设备本体零件,切割蜗轮箱,TRAV-L,02-020-00</t>
  </si>
  <si>
    <t>工程机具设备本体零件,机箱护罩,TRAV-L,02-179-00</t>
  </si>
  <si>
    <t>工程机具设备本体零件,底座驱动轴,TRAV-L-(HE),02-090-00</t>
  </si>
  <si>
    <t>工程机具设备本体零件,链轮,TRAV-L,02-086-00,合金钢</t>
  </si>
  <si>
    <t>工程机具设备本体零件,左手倒角割具,TRAV-L,02-608-LH/5"×30°</t>
  </si>
  <si>
    <t>工程机具设备本体零件,右手倒角割具,TRAV-L,02-608-RH/5"×30°</t>
  </si>
  <si>
    <t>工程机具设备本体零件,刀具安装盘,TRAV-L,02-022-01</t>
  </si>
  <si>
    <t>工程机具设备本体零件,套筒垫,TRAV-L,02-087-00</t>
  </si>
  <si>
    <t>工程机具设备本体零件,球轴承,TRAV-L,02-076-00,合金钢</t>
  </si>
  <si>
    <t>工程机具设备本体零件,球轴承,TRAV-L,02-060-00,合金钢</t>
  </si>
  <si>
    <t>工程机具设备本体零件,切割主轴箱大油封,TRAV-L,CR-15142-USA</t>
  </si>
  <si>
    <t>工程机具设备本体零件,接合器,TDWT101B,ZG60×150mm两头扣00-0706-0015</t>
  </si>
  <si>
    <t>工程机具设备本体零件,开孔机开孔锯,TDWT101B,00-1151-0005/1-1/4",合金钢</t>
  </si>
  <si>
    <t>工程机具设备本体零件,油封,TRAV-L-(HE),02-062-00</t>
  </si>
  <si>
    <t>工程机具设备本体零件,滚针轴承,TRAV-L,02-064-00,合金钢</t>
  </si>
  <si>
    <t>工程机具设备本体零件,球轴承,TRAV-L,02-074-00,合金钢</t>
  </si>
  <si>
    <t>工程机具设备本体零件,刀具安装盘销子,TRAV-L,02-021-01</t>
  </si>
  <si>
    <t>工程机具设备本体零件,柴油滤芯,TRAV-L,2175.198,滤纸</t>
  </si>
  <si>
    <t>工程机具设备本体零件,开孔机限位弹簧,TDWT101B,TDW-05-0184-0027,合金钢</t>
  </si>
  <si>
    <t>工程机具设备本体零件,键,TRAV-L,90-067-11,合金钢</t>
  </si>
  <si>
    <t>公务电话板,S385 OW</t>
  </si>
  <si>
    <t>工业电视系统配件,手动变焦镜头,T6Z5710AIDC-CS</t>
  </si>
  <si>
    <t>工业电视系统配件,手动变焦镜头,TG10Z0513FCS</t>
  </si>
  <si>
    <t>工业电视系统配件,防爆防护罩支架,BH20MK2</t>
  </si>
  <si>
    <t>光电转换模块,MM3-2FXS2/2TX1,单模</t>
  </si>
  <si>
    <t>光电转换模块,MOXA EDS-205A-M-SC 1300nm 0.8GHz,多模 SC</t>
  </si>
  <si>
    <t>光功率放大板,OBA14(mini,LC),单路</t>
  </si>
  <si>
    <t>光功率放大板,前置放大板 OPA38(mini,LC),单路</t>
  </si>
  <si>
    <t>光功率放大板,OBA12(mini,LC),单路</t>
  </si>
  <si>
    <t>光功率放大板,SS-ABA2-S,双路,17dBm</t>
  </si>
  <si>
    <t>光衰减器,固定式,10dB,SC/PC</t>
  </si>
  <si>
    <t>光衰减器,固定式,15dB,SC/PC</t>
  </si>
  <si>
    <t>管道施工机械配件,清管器备用球,GLQ-914,914mm</t>
  </si>
  <si>
    <t>滚动轴承,GB/T276,6308-2RZ</t>
  </si>
  <si>
    <t>滚动轴承,GB/T276,6206-2Z/C3AC</t>
  </si>
  <si>
    <t>滚动轴承,GB/T276,6205-2RS</t>
  </si>
  <si>
    <t>滚动轴承,GB/T283,NU319EM</t>
  </si>
  <si>
    <t>滚动轴承,GB/T276,6205-RZ</t>
  </si>
  <si>
    <t>过程校验仪表零件,假负载,PS-1</t>
  </si>
  <si>
    <t>过程校验仪表零件,电源/远传板,AP1/DC-1</t>
  </si>
  <si>
    <t>过程校验仪表零件,防雷输入板模板,AP3/DC-1</t>
  </si>
  <si>
    <t>过程校验仪表零件,电源板,AP2/DC-1</t>
  </si>
  <si>
    <t>过程校验仪表零件,限流板,PS-1LC</t>
  </si>
  <si>
    <t>过程校验仪表零件,转换板,PS-1LC</t>
  </si>
  <si>
    <t>过程校验仪表零件,触发板,PS-1LC</t>
  </si>
  <si>
    <t>过程校验仪表零件,比较板,PS-1LC</t>
  </si>
  <si>
    <t>过程校验仪表零件,电源板,PS-1LC</t>
  </si>
  <si>
    <t>过程校验仪表零件,数字面板表,SM-43/200mV</t>
  </si>
  <si>
    <t>过程校验仪表零件,数字面板表,SM-43/2V</t>
  </si>
  <si>
    <t>过程校验仪表零件,数字面板表,SM-43(3V)</t>
  </si>
  <si>
    <t>过程校验仪表零件,测试软线,2芯</t>
  </si>
  <si>
    <t>过程校验仪表零件,防雷板,PS-1LC</t>
  </si>
  <si>
    <t>过滤元件,CLR-001</t>
  </si>
  <si>
    <t>过滤元件,PLR-001</t>
  </si>
  <si>
    <t>过滤元件,Φ122,200mm</t>
  </si>
  <si>
    <t>骨架油封,Φ45,Φ60,7mm,NBR</t>
  </si>
  <si>
    <t>骨架油封,Φ35,Φ50,7mm,NBR</t>
  </si>
  <si>
    <t>行程开关,直动柱塞型,ExdⅡBT6</t>
  </si>
  <si>
    <t>行程开关,滚动转臂型,ExdⅡBT4</t>
  </si>
  <si>
    <t>行程开关,摇臂式,ExdⅡBT4</t>
  </si>
  <si>
    <t>恒功率电伴热带,PSB,220V,15W</t>
  </si>
  <si>
    <t>回转压缩机本体零件,电磁阀,21W6ZV400,复盛</t>
  </si>
  <si>
    <t>回转压缩机本体零件,高压软管组立,71141212-66010-75,复盛</t>
  </si>
  <si>
    <t>回转压缩机本体零件,温度开关,9322127-71N1100,复盛</t>
  </si>
  <si>
    <t>回转压缩机本体零件,控制板,2108100183,复盛</t>
  </si>
  <si>
    <t>回转压缩机本体零件,维持阀,71131111-47001,复盛</t>
  </si>
  <si>
    <t>回转压缩机本体零件,热控制阀,9316517-202906-76,复盛</t>
  </si>
  <si>
    <t>回转压缩机本体零件,温控阀芯,9316417-202108-71,复盛</t>
  </si>
  <si>
    <t>回转压缩机本体零件,控制阀,15531-DN40211,复盛</t>
  </si>
  <si>
    <t>回转压缩机本体零件,正比例容调阀,9312715-224104-H,复盛</t>
  </si>
  <si>
    <t>回转压缩机本体零件,压差开关,9324322-22011-A,复盛</t>
  </si>
  <si>
    <t>回转压缩机本体零件,电磁阀,17721-DN40003,复盛</t>
  </si>
  <si>
    <t>回转压缩机本体零件,伺服气缸膜片,9315717-224564-1,复盛</t>
  </si>
  <si>
    <t>回转压缩机本体零件,皮带,9382081-0750,复盛</t>
  </si>
  <si>
    <t>回转压缩机本体零件,皮带,9382081-0710,复盛</t>
  </si>
  <si>
    <t>回转压缩机本体零件,O型密封圈,9360187-350317,复盛</t>
  </si>
  <si>
    <t>活接头,活接头,外螺纹,NPT1/4",双卡套,Φ12,PN100,304</t>
  </si>
  <si>
    <t>火灾探测器,感温式,JTY-BD-ZM5551</t>
  </si>
  <si>
    <t>火灾探测器,感烟式,JTYB-GD-PA1211</t>
  </si>
  <si>
    <t>火灾探测器,感烟式,FDK38ZZ</t>
  </si>
  <si>
    <t>火灾探测器,感温式,FDL25ZZ</t>
  </si>
  <si>
    <t>火灾自动报警系统配件,双光束激光对射,JP-DA-2-EX</t>
  </si>
  <si>
    <t>火灾自动报警系统配件,单光束激光对射,JP-DA-1</t>
  </si>
  <si>
    <t>火灾自动报警系统配件,警铃,SSM24-6</t>
  </si>
  <si>
    <t>交叉时钟板,S385 CSF(V2.4&amp;V3.0,支持扩展子架)</t>
  </si>
  <si>
    <t>交叉时钟板,S385 CSF(V2.4&amp;V3.0,不支持扩展子架)</t>
  </si>
  <si>
    <t>交叉时钟板,S385 TCS128 128×128(20G)</t>
  </si>
  <si>
    <t>交叉时钟板,低阶交叉 S385 CSA(含5G时分)</t>
  </si>
  <si>
    <t>交叉时钟板,S325 STM-4 OCS4(L-1.2,LC)</t>
  </si>
  <si>
    <t>交叉时钟板,超级交叉时钟板 高阶交叉200G低阶交叉20G SSND0SXCSA11</t>
  </si>
  <si>
    <t>交叉时钟板,混合交叉连接与时钟处理板 120G+20G交叉容量 EMXS</t>
  </si>
  <si>
    <t>交流接触器,DILM50C,空气,380V,50Hz,80A</t>
  </si>
  <si>
    <t>交流接触器,LC1-D0910-M5C,空气,380V,50Hz,80A</t>
  </si>
  <si>
    <t>交流接触器,LC1-D2510,空气,380V,50Hz,80A</t>
  </si>
  <si>
    <t>交流接触器,CJX2-3201,空气,380V,50Hz,32A</t>
  </si>
  <si>
    <t>金属缠绕垫片,CL600,DN450,D,304,304,FG,304,HG/T20631,4.5mm</t>
  </si>
  <si>
    <t>金属缠绕垫片,CL600,DN750,D,304,304,FG,304,HG/T20631,4.5mm</t>
  </si>
  <si>
    <t>金属缠绕垫片,CL600,DN100,D,CRS,304,FG,CRS,HG/T20631,4.5mm</t>
  </si>
  <si>
    <t>金属缠绕垫片,PN63,DN25,D,304,304,FG,304,HG/T20610</t>
  </si>
  <si>
    <t>金属缠绕垫片,PN100,DN25,D,304,304,FG,304,GB/T4622.1,4.5mm</t>
  </si>
  <si>
    <t>金属缠绕垫片,PN100,DN350,D,304,304,FG,304,HG/T20610</t>
  </si>
  <si>
    <t>金属缠绕垫片,PN63,DN50,D,304,304,FG,304,HG/T20610</t>
  </si>
  <si>
    <t>金属缠绕垫片,CL600,DN100,D,304,304,FG,304</t>
  </si>
  <si>
    <t>金属缠绕垫片,PN100,DN50,D,304,304,FG,304,HG/T20610</t>
  </si>
  <si>
    <t>金属缠绕垫片,PN100,DN100,D,304,304,FG,304,HG/T20631,4.5mm</t>
  </si>
  <si>
    <t>金属缠绕垫片,CL900,DN50,D,304,304,FG,304,HG/T20631,4.5mm</t>
  </si>
  <si>
    <t>金属缠绕垫片,PN16,DN40,D,304,304,FG,304,HG/T20610</t>
  </si>
  <si>
    <t>金属缠绕垫片,PN100,DN25,B,316,316,FG,HG/T20610,3.2mm</t>
  </si>
  <si>
    <t>金属缠绕垫片,PN100,DN300,D,304,304,FG,304,HG/T20610</t>
  </si>
  <si>
    <t>金属缠绕垫片,CL600,DN25,D,CRS,304,FG,304,HG/T20631,4.5mm</t>
  </si>
  <si>
    <t>金属缠绕垫片,PN100,DN20,B,316,316,FG,HG/T20610,3.2mm</t>
  </si>
  <si>
    <t>金属缠绕垫片,CL400,DN50,D,304,304,FG,304,SH/T3407,4.5mm</t>
  </si>
  <si>
    <t>金属缠绕垫片,CL600,DN300,D,304,304,FG,304,HG/T20631,4.5mm</t>
  </si>
  <si>
    <t>金属缠绕垫片,CL600,DN500,D,304,304,FG,304</t>
  </si>
  <si>
    <t>金属缠绕垫片,PN100,DN350,D,316,316,FG,316,HG/T20610</t>
  </si>
  <si>
    <t>金属缠绕垫片,CL600,DN350,D,304,304,FG,304,HG/T20631,4.5mm</t>
  </si>
  <si>
    <t>金属缠绕垫片,CL600,DN300,D,316,316,FG,316,HG/T20631,4.5mm</t>
  </si>
  <si>
    <t>金属缠绕垫片,CL600,DN500,D,304,304,FG,304,HG/T20631,4.5mm</t>
  </si>
  <si>
    <t>金属缠绕垫片,CL600,DN200,D,304,304,FG,304,HG/T20631,4.5mm</t>
  </si>
  <si>
    <t>金属缠绕垫片,CL600,DN500,D,CRS,304,FG,CRS,HG/T20631,4.5mm</t>
  </si>
  <si>
    <t>金属缠绕垫片,CL150,DN80,D,304,304,FG,304,HG/T20631,4.5mm</t>
  </si>
  <si>
    <t>金属缠绕垫片,CL600,DN50,D,304,304,FG,304,HG/T20631,4.5mm</t>
  </si>
  <si>
    <t>金属缠绕垫片,CL600,DN50,D,CRS,CRS,FG,CRS,HG/T20631,4.5mm</t>
  </si>
  <si>
    <t>金属缠绕垫片,CL150,DN50,D,304,304,FG,304,HG/T20631,4.5mm</t>
  </si>
  <si>
    <t>金属缠绕垫片,CL600,DN80,D,CRS,304,FG,304,HG/T20631,4.5mm</t>
  </si>
  <si>
    <t>金属缠绕垫片,CL600,DN25,D,304,304,FG,304,HG/T20631,4.5mm</t>
  </si>
  <si>
    <t>金属缠绕垫片,CL150,DN40,D,CRS,304,ASB,CRS,HG/T20631,4.5mm</t>
  </si>
  <si>
    <t>金属缠绕垫片,CL150,DN25,D,304,304,PTFE,304,HG/T20631,4.5mm</t>
  </si>
  <si>
    <t>金属缠绕垫片,CL150,DN20,D,CRS,304,PTFE,304,HG/T20631,4.5mm</t>
  </si>
  <si>
    <t>金属缠绕垫片,PN63,DN300,A,304,FG,HGT20610,3.2mm</t>
  </si>
  <si>
    <t>金属缠绕垫片,CL600,DN65,D,304,304,FG,304,HG/T20631,4.5mm</t>
  </si>
  <si>
    <t>金属缠绕垫片,CL600,DN80,D,CRS,304,FG,CRS,HG/T20631,4.5mm</t>
  </si>
  <si>
    <t>金属缠绕垫片,CL900,DN80,D,CRS,CRS,FG,316L,HG/T20631,4.5mm</t>
  </si>
  <si>
    <t>金属缠绕垫片,CL600,DN250,D,CRS,316L,FG,316L,HG/T20631,4.5mm</t>
  </si>
  <si>
    <t>金属缠绕垫片,PN100,DN25,D,316L,316L,FG,316L,HG/T20610</t>
  </si>
  <si>
    <t>金属缠绕垫片,CL600,DN80,D,304,304,FG,304,HG/T20631,4.5mm</t>
  </si>
  <si>
    <t>金属缠绕垫片,PN160,DN25,D,CRS,304,FG,304,HG/T20610</t>
  </si>
  <si>
    <t>金属缠绕垫片,PN200,DN25,D,304,304,FG,304,HG/T20610</t>
  </si>
  <si>
    <t>金属缠绕垫片,CL300,DN25,D,CRS,304L,ASB,CRS,HG/T20631,4.5mm</t>
  </si>
  <si>
    <t>金属缠绕垫片,PN200,DN20,D,304,304,FG,304,HG/T20610</t>
  </si>
  <si>
    <t>继电器,过流继电器,MY2N,无,250V,座式,底座安装,7A</t>
  </si>
  <si>
    <t>继电器,中间继电器,T92S11D22-24,DC24V</t>
  </si>
  <si>
    <t>绝缘接头,SY/T 0516,4H,13.8MPa,螺纹,316SS,DELTA,1/4ALOK</t>
  </si>
  <si>
    <t>开关,组合开关,AC380V,HZ10-10/3,10A</t>
  </si>
  <si>
    <t>空调机组配件,空冷器丝堵,M30×49</t>
  </si>
  <si>
    <t>控制系统零件,机架,396560-01-6,BB</t>
  </si>
  <si>
    <t>控制系统零件,安全栅,GS8013-EX</t>
  </si>
  <si>
    <t>控制系统零件,RS485浪涌保护器,SD07R</t>
  </si>
  <si>
    <t>控制系统零件,转换器,TCC-80,MOXA</t>
  </si>
  <si>
    <t>控制系统零件,机架,1756-A7,AB</t>
  </si>
  <si>
    <t>控制系统零件,可编程BM85板,141CPS21400,施耐德</t>
  </si>
  <si>
    <t>控制系统零件,背板,140XBP01600,施耐德</t>
  </si>
  <si>
    <t>控制系统零件,背板,140XBP01000,施耐德</t>
  </si>
  <si>
    <t>控制系统零件,远程通信单元,UNO-2059 SUSE8.3,研华</t>
  </si>
  <si>
    <t>控制系统零件,RCI串口卡,16口</t>
  </si>
  <si>
    <t>控制系统零件,有源三通,T-splitter Lsu_3,CEGELEC</t>
  </si>
  <si>
    <t>控制系统零件,机架,AS-HDTA-201,施耐德</t>
  </si>
  <si>
    <t>控制系统零件,同轴电缆分支器,MA-0185-100,施耐德</t>
  </si>
  <si>
    <t>控制系统零件,干缆终止器,52-0422-000,施耐德</t>
  </si>
  <si>
    <t>控制系统零件,连接器,MA-0329-001,施耐德</t>
  </si>
  <si>
    <t>控制系统零件,电池,6500576100</t>
  </si>
  <si>
    <t>控制系统零件,报警器,Alarm Horn</t>
  </si>
  <si>
    <t>控制系统零件,1RIO 站适配器S908 RIO双电缆,140CRA93200,施耐德</t>
  </si>
  <si>
    <t>控制系统模块,模拟量输入模块,1756-IF8,A-B</t>
  </si>
  <si>
    <t>控制系统模块,扩展模块,MB-2T,赫思曼</t>
  </si>
  <si>
    <t>控制系统模块,输入模块,1756-IR6I,AB</t>
  </si>
  <si>
    <t>控制系统模块</t>
  </si>
  <si>
    <t>控制系统模块,模拟量输出模块,1756-OF8,AB</t>
  </si>
  <si>
    <t>控制系统模块,通讯模块,1756-ENBT,A-B</t>
  </si>
  <si>
    <t>控制系统模块,电源模块,1756-PA72,A-B</t>
  </si>
  <si>
    <t>控制系统模块,高速计数模块,140EHC10500,施耐德</t>
  </si>
  <si>
    <t>控制系统模块,模拟量输出模块,140ACO02000,施耐德</t>
  </si>
  <si>
    <t>控制系统模块,开关量输出模块,AS-BDAP-258,施耐德</t>
  </si>
  <si>
    <t>控制系统模块,数字量输入模块,AS-BDEP-256,施耐德</t>
  </si>
  <si>
    <t>控制系统模块,机架,AS-HDTA-200,施耐德</t>
  </si>
  <si>
    <t>控制系统模块,同轴电缆分支器,MA-0186-100,施耐德</t>
  </si>
  <si>
    <t>控制系统模块,接口模块,140CRP93200,施耐德</t>
  </si>
  <si>
    <t>控制系统模块,适配器模块,140CRA93200,施耐德</t>
  </si>
  <si>
    <t>控制系统模块,数字量输入模块,396571-02-6,BB</t>
  </si>
  <si>
    <t>控制系统模块,数字量输出模块,140DDO84300,施耐德</t>
  </si>
  <si>
    <t>控制系统模块,控制模块,1794-IJ2,AB</t>
  </si>
  <si>
    <t>控制系统模块,电源过压保护模块,90548</t>
  </si>
  <si>
    <t>控制系统模块,电源过压保护模块,14409</t>
  </si>
  <si>
    <t>控制系统模块,通讯模块,DX4010V2,博世</t>
  </si>
  <si>
    <t>控制系统模块,防雷防浪涌模块,70010</t>
  </si>
  <si>
    <t>控制系统模块,电阻转换器,75/120Ω</t>
  </si>
  <si>
    <t>控制系统模块,模块端子板,140XTS00200,施耐德</t>
  </si>
  <si>
    <t>控制系统模块,终端电阻,1786-XT,A-B</t>
  </si>
  <si>
    <t>控制系统模块,电源模块,140CPS21400,施耐德</t>
  </si>
  <si>
    <t>控制系统模块,数字量输出模块,396572-02-2,BB</t>
  </si>
  <si>
    <t>控制系统模块,防浪涌模块,24518</t>
  </si>
  <si>
    <t>控制系统模块,模拟量输入模块,1746-NI8,AB</t>
  </si>
  <si>
    <t>控制系统模块,可编程序控制模块,1786-RG6 带网络同轴电缆,AB</t>
  </si>
  <si>
    <t>控制系统模块,输入模块,1756-IB16,AB</t>
  </si>
  <si>
    <t>控制系统模块,I/O模块,IC200MDL640,GE</t>
  </si>
  <si>
    <t>浪涌保护器,信号RTD,DC24V,10kA</t>
  </si>
  <si>
    <t>浪涌保护器,信号</t>
  </si>
  <si>
    <t>浪涌保护器,过程控制,DC32V,1.5A</t>
  </si>
  <si>
    <t>流量仪表附件,超声波流量计,熔断丝,艾默生</t>
  </si>
  <si>
    <t>流量仪表附件,流量计算机,电源板,79510501C</t>
  </si>
  <si>
    <t>流量仪表附件,流量计算机,显示板,2031,Elster</t>
  </si>
  <si>
    <t>流量仪表附件,流量计算机,显示板,7181530</t>
  </si>
  <si>
    <t>流量仪表附件,流量计算机,通讯板,MSER2,Elster</t>
  </si>
  <si>
    <t>离心泵本体零件,泵体垫片,250AYRS150</t>
  </si>
  <si>
    <t>离心泵本体零件,固定环,90/100/8/283434/195080563,鲁尔</t>
  </si>
  <si>
    <t>离心泵本体零件,旋液分离器,1908833</t>
  </si>
  <si>
    <t>离心泵本体零件,油位视窗,200006130-642,鲁尔</t>
  </si>
  <si>
    <t>离心泵本体零件,异形环,283478/410,鲁尔</t>
  </si>
  <si>
    <t>离心泵本体零件,卡环,256</t>
  </si>
  <si>
    <t>离心泵本体零件,卡环</t>
  </si>
  <si>
    <t>离心泵本体零件,轴套卡环,283436/199380050</t>
  </si>
  <si>
    <t>离心泵本体零件,机械密封静环,CDL 4-16</t>
  </si>
  <si>
    <t>离心压缩机本体部件,过滤器,RFR447810100,GE</t>
  </si>
  <si>
    <t>离心压缩机本体部件,滤芯,AC-B244F-2440,GE</t>
  </si>
  <si>
    <t>离心压缩机本体部件,滤芯,C/34055/T/004/200-35-DX,GE</t>
  </si>
  <si>
    <t>离心压缩机本体部件,风扇总成,IRQ100857445,GE</t>
  </si>
  <si>
    <t>离心压缩机本体部件,密封引流管总成,L47335G01,GE</t>
  </si>
  <si>
    <t>离心压缩机本体零件,声光报警器,1060152,索拉</t>
  </si>
  <si>
    <t>离心压缩机本体零件,报警灯,1060151,索拉</t>
  </si>
  <si>
    <t>离心压缩机本体零件,调节阀组件,1024780-17,索拉</t>
  </si>
  <si>
    <t>离心压缩机本体零件,软管,2-01H-134-022,罗罗</t>
  </si>
  <si>
    <t>离心压缩机本体零件,模拟量输出模块,1051931-10,索拉</t>
  </si>
  <si>
    <t>离心压缩机本体零件,火灾电源模块,1056244-2,索拉</t>
  </si>
  <si>
    <t>离心压缩机本体零件,PLC部件,2-88E-116-003,罗罗</t>
  </si>
  <si>
    <t>离心压缩机本体零件,阀门阀座环,22B9338X012,罗罗</t>
  </si>
  <si>
    <t>离心压缩机本体零件,数字量输入模块,2-88E-116-401,罗罗</t>
  </si>
  <si>
    <t>离心压缩机本体零件,衬套,R29-LW12449,罗罗</t>
  </si>
  <si>
    <t>离心压缩机本体零件,油标,2-04J-184-001,罗罗</t>
  </si>
  <si>
    <t>离心压缩机本体零件,电路板,E-01E-001-073,罗罗</t>
  </si>
  <si>
    <t>离心压缩机本体零件,模拟量模块,1051931-8,索拉</t>
  </si>
  <si>
    <t>离心压缩机本体零件,振动探头,2-05C-128-611,罗罗</t>
  </si>
  <si>
    <t>离心压缩机本体零件,衬套,R29-LW12450,罗罗</t>
  </si>
  <si>
    <t>离心压缩机本体零件,数字量输出模块,2-88E-116-420,罗罗</t>
  </si>
  <si>
    <t>离心压缩机本体零件,电控释放头,870269,罗罗</t>
  </si>
  <si>
    <t>离心压缩机本体零件,开关,2-04S-630-008,罗罗</t>
  </si>
  <si>
    <t>离心压缩机本体零件,调整垫片,W11C-19#2,罗罗</t>
  </si>
  <si>
    <t>离心压缩机本体零件,振动探头,1062602-1,索拉</t>
  </si>
  <si>
    <t>离心压缩机本体零件,快速输入模块,1051931-11,索拉</t>
  </si>
  <si>
    <t>离心压缩机本体零件,阀密封件,R29-SKSV2689,罗罗</t>
  </si>
  <si>
    <t>离心压缩机本体零件,阀门阀芯阀杆组件,32B6010X022,罗罗</t>
  </si>
  <si>
    <t>离心压缩机本体零件,软管,2-01H-134-115,罗罗</t>
  </si>
  <si>
    <t>离心压缩机本体零件,照明灯,2-04C-448-374,罗罗</t>
  </si>
  <si>
    <t>离心压缩机本体零件,软管,2-01H-134-111,罗罗</t>
  </si>
  <si>
    <t>离心压缩机本体零件,安全泄放阀,2-01M-109-112,罗罗</t>
  </si>
  <si>
    <t>离心压缩机本体零件,探头,2-05C-176-026,罗罗</t>
  </si>
  <si>
    <t>离心压缩机本体零件,安全栅,2-01E-336-005,罗罗</t>
  </si>
  <si>
    <t>离心压缩机本体零件,排污辅助装置,1027105-40,索拉</t>
  </si>
  <si>
    <t>离心压缩机本体零件,波纹管,201H003072,罗罗</t>
  </si>
  <si>
    <t>离心压缩机本体零件,软管,2-01H-134-016,罗罗</t>
  </si>
  <si>
    <t>离心压缩机本体零件,主阀维修包,992183C1,索拉</t>
  </si>
  <si>
    <t>离心压缩机本体零件,限位器,R29-LW10315,罗罗</t>
  </si>
  <si>
    <t>离心压缩机本体零件,阀门阀座,22B6004X012,罗罗</t>
  </si>
  <si>
    <t>离心压缩机本体零件,温度计,2-04J-050-034,罗罗</t>
  </si>
  <si>
    <t>离心压缩机本体零件,软管,2-01H-134-102,罗罗</t>
  </si>
  <si>
    <t>离心压缩机本体零件,软管,2-01H-134-104,罗罗</t>
  </si>
  <si>
    <t>离心压缩机本体零件,推进器,998220C1,索拉</t>
  </si>
  <si>
    <t>离心压缩机本体零件,软管,2-01H-134-017,罗罗</t>
  </si>
  <si>
    <t>离心压缩机本体零件,防喘阀顶部压力调节阀,RRE008480,罗罗</t>
  </si>
  <si>
    <t>离心压缩机本体零件,隔离栅,2-01E-293-001,罗罗</t>
  </si>
  <si>
    <t>离心压缩机本体零件,浪涌保护器,2-82E-076-001,罗罗</t>
  </si>
  <si>
    <t>离心压缩机本体零件,隔离栅,2-01E-293-008,罗罗</t>
  </si>
  <si>
    <t>离心压缩机本体零件,计数器,2-01J-874-001,罗罗</t>
  </si>
  <si>
    <t>离心压缩机本体零件,温度探头,2-05C-176-008,罗罗</t>
  </si>
  <si>
    <t>离心压缩机本体零件,软管,2-01H-134-021,罗罗</t>
  </si>
  <si>
    <t>离心压缩机本体零件,温度探头,2-05C-176-007,罗罗</t>
  </si>
  <si>
    <t>离心压缩机本体零件,数字量输入模块,2-88E-058-217,罗罗</t>
  </si>
  <si>
    <t>离心压缩机本体零件,软管,2-01H-134-024,罗罗</t>
  </si>
  <si>
    <t>离心压缩机本体零件,探头,2-05C-128-645,罗罗</t>
  </si>
  <si>
    <t>离心压缩机本体零件,计数器,2-01J-875-001,罗罗</t>
  </si>
  <si>
    <t>离心压缩机本体零件,膜片阀维修包,2-16C-111-105,罗罗</t>
  </si>
  <si>
    <t>离心压缩机本体零件,单向阀,2-05V-595-102,罗罗</t>
  </si>
  <si>
    <t>离心压缩机本体零件,电缆延长线,2-05C-128-201,罗罗</t>
  </si>
  <si>
    <t>离心压缩机本体零件,继电器座,2-04E-185-002,罗罗</t>
  </si>
  <si>
    <t>离心压缩机本体零件,皮带,2-04H-158-101,罗罗</t>
  </si>
  <si>
    <t>离心压缩机本体零件,压差开关,1053923-4530D,索拉</t>
  </si>
  <si>
    <t>离心压缩机本体零件,整流器,2-55F-016-203,罗罗</t>
  </si>
  <si>
    <t>离心压缩机本体零件,差压指示器,1024780-18,索拉</t>
  </si>
  <si>
    <t>离心压缩机本体零件,阀门垫片维修包,12B7100X082,罗罗</t>
  </si>
  <si>
    <t>离心压缩机本体零件,电阻,2-88E-058-246,罗罗</t>
  </si>
  <si>
    <t>离心压缩机本体零件,数字量输出模块,1051931-64,索拉</t>
  </si>
  <si>
    <t>离心压缩机本体零件,差压表,2-16C-111-107,罗罗</t>
  </si>
  <si>
    <t>离心压缩机本体零件,数字量输出模块,1051931-12,索拉</t>
  </si>
  <si>
    <t>离心压缩机本体零件,锁紧螺母,R29-LW18871,罗罗</t>
  </si>
  <si>
    <t>离心压缩机本体零件,软管,2-01H-134-244,罗罗</t>
  </si>
  <si>
    <t>离心压缩机本体零件,数字量混合模块,1051931-13,索拉</t>
  </si>
  <si>
    <t>离心压缩机本体零件,螺栓,R29-A10433E,罗罗</t>
  </si>
  <si>
    <t>离心压缩机本体零件,保险,2-55F-016-101,罗罗</t>
  </si>
  <si>
    <t>离心压缩机本体零件,振动探头,1058170-3,索拉</t>
  </si>
  <si>
    <t>离心压缩机本体零件,阀,1027105-31,索拉</t>
  </si>
  <si>
    <t>离心压缩机本体零件,软管,2-01H-134-014,罗罗</t>
  </si>
  <si>
    <t>离心压缩机本体零件,垫片,2-16C-063-102,罗罗</t>
  </si>
  <si>
    <t>离心压缩机本体零件,软管,2-01H-134-026,罗罗</t>
  </si>
  <si>
    <t>离心压缩机本体零件,二极管,E-01E-001-075,罗罗</t>
  </si>
  <si>
    <t>离心压缩机本体零件,软管,2-01H-134-013,罗罗</t>
  </si>
  <si>
    <t>离心压缩机本体零件,液位校准仪,1027105-5,索拉</t>
  </si>
  <si>
    <t>离心压缩机本体零件,膜片阀维修包,2-16C-111-106,罗罗</t>
  </si>
  <si>
    <t>离心压缩机本体零件,压力表,190204-12,索拉</t>
  </si>
  <si>
    <t>离心压缩机本体零件,弹簧,1E805827082,罗罗</t>
  </si>
  <si>
    <t>离心压缩机本体零件,软管,1027105-25,索拉</t>
  </si>
  <si>
    <t>离心压缩机本体零件,软管,1027105-23,索拉</t>
  </si>
  <si>
    <t>离心压缩机本体零件,传感器,1006245-2,索拉</t>
  </si>
  <si>
    <t>离心压缩机本体零件,继电器,2-04E-199-010,罗罗</t>
  </si>
  <si>
    <t>离心压缩机本体零件,电源,2-88E-116-108,罗罗</t>
  </si>
  <si>
    <t>离心压缩机本体零件,阀门执行机构膜片,2E859502202,罗罗</t>
  </si>
  <si>
    <t>离心压缩机本体零件,O型密封圈,R29-195491,罗罗</t>
  </si>
  <si>
    <t>离心压缩机本体零件,阀门垫片维修包,12B7100X032,罗罗</t>
  </si>
  <si>
    <t>离心压缩机本体零件,O型密封圈,2-01S-162-003,罗罗</t>
  </si>
  <si>
    <t>离心压缩机本体零件,风扇,2-04C-448-569,罗罗</t>
  </si>
  <si>
    <t>离心压缩机本体零件,密封带,2-99S-060-001,罗罗</t>
  </si>
  <si>
    <t>离心压缩机本体零件,盖板胶圈,P617095,罗罗</t>
  </si>
  <si>
    <t>离心压缩机本体零件,电缆机座,1051931-23,索拉</t>
  </si>
  <si>
    <t>离心压缩机本体零件,控制阀,1024780-2,索拉</t>
  </si>
  <si>
    <t>离心压缩机本体零件,模块,2-88E-116-601,罗罗</t>
  </si>
  <si>
    <t>离心压缩机本体零件,阀门执行机构膜片,2E669902202,罗罗</t>
  </si>
  <si>
    <t>离心压缩机本体零件,继电器,2-10E-001-072,罗罗</t>
  </si>
  <si>
    <t>离心压缩机本体零件,缠绕垫片,1026084,索拉</t>
  </si>
  <si>
    <t>离心压缩机本体零件,垫圈,R29-AS42712,罗罗</t>
  </si>
  <si>
    <t>离心压缩机本体零件,电源分配器,2-10E-150-001,罗罗</t>
  </si>
  <si>
    <t>离心压缩机本体零件,螺栓,R29-S814056,罗罗</t>
  </si>
  <si>
    <t>离心压缩机本体零件,滤网,70-30481-5,索拉</t>
  </si>
  <si>
    <t>离心压缩机本体零件,环,1027105-22,索拉</t>
  </si>
  <si>
    <t>离心压缩机本体零件,延迟继电器,E-01E-001-072,罗罗</t>
  </si>
  <si>
    <t>离心压缩机本体零件,阀门填料维修包,RPACKX00032,罗罗</t>
  </si>
  <si>
    <t>离心压缩机本体零件,弹簧,1E826627082,罗罗</t>
  </si>
  <si>
    <t>离心压缩机本体零件,浪涌保护器,E-01E-002-003,罗罗</t>
  </si>
  <si>
    <t>离心压缩机本体零件,浪涌保护器,E-01E-002-001,罗罗</t>
  </si>
  <si>
    <t>离心压缩机本体零件,垫圈,967924C1,索拉</t>
  </si>
  <si>
    <t>离心压缩机本体零件,管卡,R29-S5001057,罗罗</t>
  </si>
  <si>
    <t>离心压缩机本体零件,垫圈,80-30550-600,索拉</t>
  </si>
  <si>
    <t>离心压缩机本体零件,垫片,80-30550-400,德莱塞兰</t>
  </si>
  <si>
    <t>离心压缩机本体零件,继电器,2-04E-199-075,罗罗</t>
  </si>
  <si>
    <t>离心压缩机本体零件,V型支架,998222C1,索拉</t>
  </si>
  <si>
    <t>离心压缩机本体零件,螺栓,R29-LW12774,罗罗</t>
  </si>
  <si>
    <t>离心压缩机本体零件,O型密封圈,CSA-337-13#469,罗罗</t>
  </si>
  <si>
    <t>离心压缩机本体零件,选择器,2-04S-635-402,罗罗</t>
  </si>
  <si>
    <t>离心压缩机本体零件,管卡,R29-S5012507,罗罗</t>
  </si>
  <si>
    <t>离心压缩机本体零件,安全保险网,917345C1,索拉</t>
  </si>
  <si>
    <t>离心压缩机本体零件,阀门填料维修包,RPACKX00022,罗罗</t>
  </si>
  <si>
    <t>离心压缩机本体零件,O型密封圈,CSA-337-13#382,罗罗</t>
  </si>
  <si>
    <t>离心压缩机本体零件,隔离栅,2-01E-293-203,罗罗</t>
  </si>
  <si>
    <t>离心压缩机本体零件,隔离栅,2-01E-293-201,罗罗</t>
  </si>
  <si>
    <t>离心压缩机本体零件,螺钉,R29-A290U080045,罗罗</t>
  </si>
  <si>
    <t>离心压缩机本体零件,垫片,R29-B156187,罗罗</t>
  </si>
  <si>
    <t>离心压缩机本体零件,螺母,R29-AS20629,罗罗</t>
  </si>
  <si>
    <t>离心压缩机本体零件,螺钉,R29-AS36508,罗罗</t>
  </si>
  <si>
    <t>离心压缩机本体零件,螺栓,210F203032033,罗罗</t>
  </si>
  <si>
    <t>离心压缩机本体零件,螺栓,R29-AS21542,罗罗</t>
  </si>
  <si>
    <t>离心压缩机本体零件,螺栓,R29-LW14492,罗罗</t>
  </si>
  <si>
    <t>离心压缩机本体零件,断路器,700698C1,索拉</t>
  </si>
  <si>
    <t>离心压缩机本体零件,螺栓,R29-AS22014,罗罗</t>
  </si>
  <si>
    <t>离心压缩机本体零件,垫片,R29-JRB4938,罗罗</t>
  </si>
  <si>
    <t>离心压缩机本体零件,插槽滤波装置,2-88E-116-411,罗罗</t>
  </si>
  <si>
    <t>离心压缩机本体零件,O型密封圈,170596-2,索拉</t>
  </si>
  <si>
    <t>离心压缩机本体零件,减压阀膜片,Φ55,罗罗</t>
  </si>
  <si>
    <t>离心压缩机本体零件,保险,2-55F-016-102,罗罗</t>
  </si>
  <si>
    <t>离心压缩机本体零件,螺栓,R29-A10411E,罗罗</t>
  </si>
  <si>
    <t>离心压缩机本体零件,螺母,R29-U128441,罗罗</t>
  </si>
  <si>
    <t>离心压缩机本体零件,螺栓,R29-AS21514,罗罗</t>
  </si>
  <si>
    <t>离心压缩机本体零件,螺栓,R29-A10413B,罗罗</t>
  </si>
  <si>
    <t>离心压缩机本体零件,密封垫片,W16B-13#13,罗罗</t>
  </si>
  <si>
    <t>离心压缩机本体零件,垫片,2-02S-090-011,罗罗</t>
  </si>
  <si>
    <t>离心压缩机本体零件,密封垫片,W16A-27#13,罗罗</t>
  </si>
  <si>
    <t>离心压缩机本体零件,粘结密封,R29-P346014,罗罗</t>
  </si>
  <si>
    <t>离心压缩机本体零件,时间继电器,DILER-22-G,罗罗</t>
  </si>
  <si>
    <t>离心压缩机本体零件,螺栓,R29-KU6327,罗罗</t>
  </si>
  <si>
    <t>离心压缩机本体零件,螺钉,912358C1,索拉</t>
  </si>
  <si>
    <t>离心压缩机本体零件,垫圈,969035C1,索拉</t>
  </si>
  <si>
    <t>离心压缩机本体零件,粘结密封,R29-P346022,罗罗</t>
  </si>
  <si>
    <t>离心压缩机本体零件,垫圈,R29-LW12479,罗罗</t>
  </si>
  <si>
    <t>离心压缩机本体零件,定位销,R29-P137010,罗罗</t>
  </si>
  <si>
    <t>离心压缩机本体零件,不锈钢弯管,102T028014,罗罗</t>
  </si>
  <si>
    <t>离心压缩机本体零件,螺栓,R29-KU31028,罗罗</t>
  </si>
  <si>
    <t>离心压缩机本体零件,密封垫片,RF36-3-24J#1,罗罗</t>
  </si>
  <si>
    <t>离心压缩机本体零件,螺栓,R29-AS21020,罗罗</t>
  </si>
  <si>
    <t>离心压缩机本体零件,垫圈,R29-S861016,罗罗</t>
  </si>
  <si>
    <t>离心压缩机本体零件,螺栓,R29-AS22011,罗罗</t>
  </si>
  <si>
    <t>离心压缩机本体零件,胶枪,70-30171-1,德莱塞兰</t>
  </si>
  <si>
    <t>离心压缩机本体零件,螺栓,R29-AS48515,罗罗</t>
  </si>
  <si>
    <t>离心压缩机本体零件,控制网模块,2-88E-058-227,罗罗</t>
  </si>
  <si>
    <t>离心压缩机本体零件,保险,2-55F-016-103,罗罗</t>
  </si>
  <si>
    <t>离心压缩机本体零件,金属密封圈,912740C1,索拉</t>
  </si>
  <si>
    <t>离心压缩机本体零件,垫圈,R29-S861023,罗罗</t>
  </si>
  <si>
    <t>离心压缩机本体零件,垫片,2-02S-090-007,罗罗</t>
  </si>
  <si>
    <t>离心压缩机本体零件,螺栓,R29-AS24520,罗罗</t>
  </si>
  <si>
    <t>离心压缩机本体零件,连接螺旋夹,R29-9100520049,罗罗</t>
  </si>
  <si>
    <t>离心压缩机本体零件,保险,1043265-9,索拉</t>
  </si>
  <si>
    <t>离心压缩机本体零件,垫片,R29-LW16113,罗罗</t>
  </si>
  <si>
    <t>离心压缩机本体零件,垫圈,903315C1,索拉</t>
  </si>
  <si>
    <t>离心压缩机本体零件,螺栓,R29-AS22007,罗罗</t>
  </si>
  <si>
    <t>离心压缩机本体零件,保险管,E-01E-001-071,罗罗</t>
  </si>
  <si>
    <t>离心压缩机本体零件,电源分配器盖,2-10E-150-101,罗罗</t>
  </si>
  <si>
    <t>离心压缩机本体零件,保险,1043265-1,索拉</t>
  </si>
  <si>
    <t>离心压缩机本体零件,继电器座,2-04E-199-103,罗罗</t>
  </si>
  <si>
    <t>离心压缩机本体零件,螺母,R29-AS27857,罗罗</t>
  </si>
  <si>
    <t>离心压缩机本体零件,垫片,2-02S-090-006,罗罗</t>
  </si>
  <si>
    <t>离心压缩机本体零件,螺栓,R29-AS21510,罗罗</t>
  </si>
  <si>
    <t>离心压缩机本体零件,螺栓,R29-AS48517,罗罗</t>
  </si>
  <si>
    <t>离心压缩机本体零件,螺钉,R29-AS21408,罗罗</t>
  </si>
  <si>
    <t>离心压缩机本体零件,垫片,2-02S-090-004,罗罗</t>
  </si>
  <si>
    <t>离心压缩机本体零件,螺栓,R29-AS21508,罗罗</t>
  </si>
  <si>
    <t>离心压缩机本体零件,螺栓,R29-AS21409,罗罗</t>
  </si>
  <si>
    <t>离心压缩机本体零件,垫圈,R29-SP154G,罗罗</t>
  </si>
  <si>
    <t>离心压缩机本体零件,螺栓,R29-AS21513,罗罗</t>
  </si>
  <si>
    <t>离心压缩机本体零件,螺栓,R29-AS21509,罗罗</t>
  </si>
  <si>
    <t>离心压缩机本体零件,螺栓,R29-BLT3333,罗罗</t>
  </si>
  <si>
    <t>离心压缩机本体零件,螺母,R29-A105NT,罗罗</t>
  </si>
  <si>
    <t>离心压缩机本体零件,螺栓,R29-AS21511,罗罗</t>
  </si>
  <si>
    <t>离心压缩机本体零件,螺栓,R29-AS21410,罗罗</t>
  </si>
  <si>
    <t>离心压缩机本体零件,螺栓,R29-AS21012,罗罗</t>
  </si>
  <si>
    <t>离心压缩机本体零件,有耳垫圈,R29-S871016,罗罗</t>
  </si>
  <si>
    <t>离心压缩机本体零件,连接螺旋夹,R29-9100520054,罗罗</t>
  </si>
  <si>
    <t>离心压缩机本体零件,螺栓,R29-AS24023,罗罗</t>
  </si>
  <si>
    <t>离心压缩机本体零件,锁紧板,R29-LW13287,罗罗</t>
  </si>
  <si>
    <t>离心压缩机本体零件,垫片,2-02S-091-004,罗罗</t>
  </si>
  <si>
    <t>离心压缩机本体零件,定位销,2-20E-226-104,罗罗</t>
  </si>
  <si>
    <t>离心压缩机本体零件,螺栓,R29-AS21512,罗罗</t>
  </si>
  <si>
    <t>离心压缩机本体零件,螺栓,R29-AS21016,罗罗</t>
  </si>
  <si>
    <t>离心压缩机本体零件,螺母,R29-AS41104,罗罗</t>
  </si>
  <si>
    <t>离心压缩机本体零件,连接螺旋夹,R29-9100520055,罗罗</t>
  </si>
  <si>
    <t>离心压缩机本体零件,隔离片,R29-LW13806,罗罗</t>
  </si>
  <si>
    <t>离心压缩机本体零件,垫圈,173428-3,索拉</t>
  </si>
  <si>
    <t>离心压缩机本体零件,螺栓,R29-A1045B,罗罗</t>
  </si>
  <si>
    <t>离心压缩机本体零件,垫圈,R29-AS26095,罗罗</t>
  </si>
  <si>
    <t>离心压缩机本体零件,索环,2-03C-162-105,罗罗</t>
  </si>
  <si>
    <t>离心压缩机本体零件,密封,2-03C-162-106,罗罗</t>
  </si>
  <si>
    <t>离心压缩机本体零件,锁紧螺母,R29-AS20627,罗罗</t>
  </si>
  <si>
    <t>离心压缩机本体零件,螺母,R29-AS27830,罗罗</t>
  </si>
  <si>
    <t>离心压缩机本体零件,垫圈,R29-P338003,罗罗</t>
  </si>
  <si>
    <t>离心压缩机本体零件,锁紧板,R29-LW13286,罗罗</t>
  </si>
  <si>
    <t>离心压缩机本体零件,警示灯,70-30100-1,索拉</t>
  </si>
  <si>
    <t>离心压缩机本体零件,螺栓,R29-A10410B,罗罗</t>
  </si>
  <si>
    <t>离心压缩机本体零件,弹簧,2-05C-117-101,罗罗</t>
  </si>
  <si>
    <t>离心压缩机本体零件,密封,R29-AS43013-015,罗罗</t>
  </si>
  <si>
    <t>离心压缩机本体零件,螺母,R29-AS20626,罗罗</t>
  </si>
  <si>
    <t>离心压缩机本体零件,衬垫,R29-AGS3757,罗罗</t>
  </si>
  <si>
    <t>离心压缩机本体零件,钢丝螺套,SF-327-1-003,罗罗</t>
  </si>
  <si>
    <t>离心压缩机本体零件,锁止环,2-05C-117-102,罗罗</t>
  </si>
  <si>
    <t>离心压缩机本体零件,垫圈,AS12944,罗罗</t>
  </si>
  <si>
    <t>离心压缩机本体零件,粘结密封,R29-P851026,罗罗</t>
  </si>
  <si>
    <t>离心压缩机本体零件,粘结密封,R29-P851021,罗罗</t>
  </si>
  <si>
    <t>离心压缩机本体零件,胶泥,70-30166-1,德莱塞兰</t>
  </si>
  <si>
    <t>离心压缩机本体零件,螺母,R29-AS20625,罗罗</t>
  </si>
  <si>
    <t>离心压缩机本体零件,密封垫片,2-09F-023-005,罗罗</t>
  </si>
  <si>
    <t>离心压缩机本体零件,衬套,R29-AGS3782,罗罗</t>
  </si>
  <si>
    <t>离心压缩机本体零件,衬套,R29-AGS3707,罗罗</t>
  </si>
  <si>
    <t>离心压缩机本体零件,垫圈,R29-SP155E,罗罗</t>
  </si>
  <si>
    <t>离心压缩机本体零件,锁紧螺母,R29-A103JT,罗罗</t>
  </si>
  <si>
    <t>离心压缩机本体零件,螺栓,R29-AS21507,罗罗</t>
  </si>
  <si>
    <t>离心压缩机本体零件,螺钉,R29-P100195,罗罗</t>
  </si>
  <si>
    <t>离心压缩机本体零件,垫圈,R29-P831275,罗罗</t>
  </si>
  <si>
    <t>离心压缩机本体零件,有耳垫圈,R29-SP108N,罗罗</t>
  </si>
  <si>
    <t>离心压缩机本体零件,垫圈,R29-P831081,罗罗</t>
  </si>
  <si>
    <t>离心压缩机本体零件,螺母,R29-P836611,罗罗</t>
  </si>
  <si>
    <t>离心压缩机本体零件,锁紧螺母,R29-A24JT,罗罗</t>
  </si>
  <si>
    <t>离心压缩机本体零件,弹簧垫圈,R29-SP47E,罗罗</t>
  </si>
  <si>
    <t>离心压缩机本体零件,弹簧垫圈,R29-9100440018,罗罗</t>
  </si>
  <si>
    <t>离心压缩机本体零件,平垫圈,R29-SP151B,罗罗</t>
  </si>
  <si>
    <t>离心压缩机本体零件,平垫圈,R29-SP151D,罗罗</t>
  </si>
  <si>
    <t>离心压缩机本体零件,有耳垫圈,R29-SP42J,罗罗</t>
  </si>
  <si>
    <t>离心压缩机本体零件,垫圈,R29-SP154E,罗罗</t>
  </si>
  <si>
    <t>离心压缩机本体零件,有耳垫圈,R29-SP42N,罗罗</t>
  </si>
  <si>
    <t>离心压缩机本体零件,喷嘴垫片,136845-1,德莱塞兰</t>
  </si>
  <si>
    <t>离心压缩机本体零件,有耳垫圈,R29-SP46E,罗罗</t>
  </si>
  <si>
    <t>离心压缩机本体零件,螺钉,R29-A217D40,罗罗</t>
  </si>
  <si>
    <t>离心压缩机本体零件,有耳垫圈,R29-SP44E,罗罗</t>
  </si>
  <si>
    <t>离心压缩机本体零件,弹簧垫圈,R29-SP47B,罗罗</t>
  </si>
  <si>
    <t>离心压缩机本体零件,平垫圈,R29-SP127D,罗罗</t>
  </si>
  <si>
    <t>离心压缩机本体零件,锁片,SF115-2-712,罗罗</t>
  </si>
  <si>
    <t>离心压缩机本体零件,氯丁橡胶带,70-30093-1,索拉</t>
  </si>
  <si>
    <t>离心压缩机本体零件,插槽,2-88E-116-002,罗罗</t>
  </si>
  <si>
    <t>离心压缩机本体零件,继电器座,2-04E-199-101,罗罗</t>
  </si>
  <si>
    <t>离心压缩机本体零件,压差变送器,RTO713050130,GE</t>
  </si>
  <si>
    <t>离心压缩机本体零件,液位变送器,SMO41196/4-TAGLT-202,GE</t>
  </si>
  <si>
    <t>离心压缩机本体零件,软管,F130102E0726-180,GE</t>
  </si>
  <si>
    <t>离心压缩机本体零件,软管,F13000210-0485,GE</t>
  </si>
  <si>
    <t>离心压缩机本体零件,二极管整流器,IQQ020090003,GE</t>
  </si>
  <si>
    <t>离心压缩机本体零件,软管,F13000108-1230,GE</t>
  </si>
  <si>
    <t>离心压缩机本体零件,软管,F13000006-0625,GE</t>
  </si>
  <si>
    <t>离心压缩机本体零件,软管,115414-1,GE</t>
  </si>
  <si>
    <t>离心压缩机本体零件,软管,F18000204-0472,GE</t>
  </si>
  <si>
    <t>离心压缩机本体零件,软管,F13000006-0197,GE</t>
  </si>
  <si>
    <t>离心压缩机本体零件,闪存卡,336A5196AAP8,GE</t>
  </si>
  <si>
    <t>离心压缩机本体零件,管卡,9187M73P140,GE</t>
  </si>
  <si>
    <t>离心压缩机本体零件,管卡,9014M45P49,GE</t>
  </si>
  <si>
    <t>离心压缩机本体零件,垫片,9013M29P02,GE</t>
  </si>
  <si>
    <t>离心压缩机本体零件,管卡,9187M73P128,GE</t>
  </si>
  <si>
    <t>离心压缩机本体零件,垫片,9013M30P02,GE</t>
  </si>
  <si>
    <t>离心压缩机本体零件,O型密封圈,9365M41P117,GE</t>
  </si>
  <si>
    <t>离心压缩机本体零件,垫片,MS27196-48,GE</t>
  </si>
  <si>
    <t>离心压缩机本体零件,垫片,9013M28P01,GE</t>
  </si>
  <si>
    <t>离心压缩机本体零件,垫片,MS27196-24,GE</t>
  </si>
  <si>
    <t>离心压缩机本体零件,垫片,9011M60P01,GE</t>
  </si>
  <si>
    <t>离心压缩机本体零件,垫片,9608M08G52,GE</t>
  </si>
  <si>
    <t>离心压缩机本体零件,垫片,MS27196-20,GE</t>
  </si>
  <si>
    <t>离心压缩机本体零件,垫片,L35228P18,GE</t>
  </si>
  <si>
    <t>离心压缩机本体零件,垫片,9608M08G51,GE</t>
  </si>
  <si>
    <t>离心压缩机本体零件,垫片,9608M08G53,GE</t>
  </si>
  <si>
    <t>离心压缩机本体零件,垫片,9608M08G54,GE</t>
  </si>
  <si>
    <t>离心压缩机本体零件,O型密封圈,9365M41P229,GE</t>
  </si>
  <si>
    <t>离心压缩机本体零件,垫片,J219P02,GE</t>
  </si>
  <si>
    <t>离心压缩机本体零件,垫片,J219P04,GE</t>
  </si>
  <si>
    <t>离心压缩机本体零件,垫圈,J219P07,GE</t>
  </si>
  <si>
    <t>离心压缩机本体零件,金属垫圈,MS9373-055,GE</t>
  </si>
  <si>
    <t>离心压缩机本体零件,垫片,9629M83G02,GE</t>
  </si>
  <si>
    <t>离心压缩机本体零件,平垫圈,L44778P02,GE</t>
  </si>
  <si>
    <t>离心压缩机本体零件,垫片,1554M38P01,GE</t>
  </si>
  <si>
    <t>离心压缩机本体零件,垫片,MS9372-029,GE</t>
  </si>
  <si>
    <t>离心压缩机本体零件,O型密封圈,9365M41P122,GE</t>
  </si>
  <si>
    <t>离心压缩机本体零件,垫片,9629M79P116,GE</t>
  </si>
  <si>
    <t>离心压缩机本体零件,填料,J221P140,GE</t>
  </si>
  <si>
    <t>离心压缩机本体零件,垫片,9627M01P02,GE</t>
  </si>
  <si>
    <t>离心压缩机本体零件,垫片,KFZ269810844,GE</t>
  </si>
  <si>
    <t>离心压缩机本体零件,垫片,KFZ320260844,GE</t>
  </si>
  <si>
    <t>离心压缩机本体零件,垫片,9608M12P04,GE</t>
  </si>
  <si>
    <t>离心压缩机本体零件,O型密封圈,J221P148,GE</t>
  </si>
  <si>
    <t>离心压缩机本体零件,填料,J221P905,GE</t>
  </si>
  <si>
    <t>离心压缩机本体零件,垫片,KFZ269860144,GE</t>
  </si>
  <si>
    <t>离心压缩机本体零件,垫片,KCX008604820,GE</t>
  </si>
  <si>
    <t>离心压缩机本体零件,填料,J221P125,GE</t>
  </si>
  <si>
    <t>离心压缩机本体零件,填料,J221P134,GE</t>
  </si>
  <si>
    <t>离心压缩机本体零件,填料,J221P129,GE</t>
  </si>
  <si>
    <t>离心压缩机本体零件,填料,J221P216,GE</t>
  </si>
  <si>
    <t>离心压缩机本体零件,垫片,KFZ269850844,GE</t>
  </si>
  <si>
    <t>离心压缩机本体零件,填料,J221P908,GE</t>
  </si>
  <si>
    <t>离心压缩机本体零件,填料,M83248/1-904,GE</t>
  </si>
  <si>
    <t>离心压缩机本体零件,填料,J221P121,GE</t>
  </si>
  <si>
    <t>离心压缩机本体零件,填料,J221P012,GE</t>
  </si>
  <si>
    <t>离心压缩机本体零件,填料,J221P912,GE</t>
  </si>
  <si>
    <t>离心压缩机本体零件,填料,J221P910,GE</t>
  </si>
  <si>
    <t>离心压缩机本体零件,填料,J221P903,GE</t>
  </si>
  <si>
    <t>离心压缩机本体零件,填料,J221P906,GE</t>
  </si>
  <si>
    <t>离心压缩机本体零件,填料,J221P904,GE</t>
  </si>
  <si>
    <t>离心压缩机本体零件,O型密封圈,KHA032903501,GE</t>
  </si>
  <si>
    <t>离心压缩机本体零件,DC转换器,IQQ020080004,GE</t>
  </si>
  <si>
    <t>离心压缩机本体零件,模块,IRQ100857440,GE</t>
  </si>
  <si>
    <t>离心压缩机本体零件,驱动卡,IRC0063813,GE</t>
  </si>
  <si>
    <t>离心压缩机本体零件,双RTD润滑油,L35166P01,GE</t>
  </si>
  <si>
    <t>离心压缩机本体零件,晶体管,IRC0059054,GE</t>
  </si>
  <si>
    <t>离心压缩机本体零件,控制阀维修包,IZZ99999,GE</t>
  </si>
  <si>
    <t>离心压缩机本体零件,插槽,IRQ119520912,GE</t>
  </si>
  <si>
    <t>离心压缩机本体零件,三通管,9174M79P03,GE</t>
  </si>
  <si>
    <t>离心压缩机本体零件,温度元件,RPO263981100,GE</t>
  </si>
  <si>
    <t>离心压缩机本体零件,温度调节阀,RVO48481,GE</t>
  </si>
  <si>
    <t>离心压缩机本体零件,电缆,1C2TRPG-J2-1C3TREG,GE</t>
  </si>
  <si>
    <t>离心压缩机本体零件,温度元件,RPO263981000,GE</t>
  </si>
  <si>
    <t>离心压缩机本体零件,垫圈,FNC34064,GE</t>
  </si>
  <si>
    <t>离心压缩机本体零件,快速接头,AMP#3-520132-2,GE</t>
  </si>
  <si>
    <t>离心压缩机本体零件,环,9634M85P06,GE</t>
  </si>
  <si>
    <t>离心压缩机本体零件,管弯头,9693M50P06,GE</t>
  </si>
  <si>
    <t>离心压缩机本体零件,管卡,9014M79P156,GE</t>
  </si>
  <si>
    <t>离心压缩机本体零件,跳线,218A4628P2,GE</t>
  </si>
  <si>
    <t>离心压缩机本体零件,跳线,278A3309P1,GE</t>
  </si>
  <si>
    <t>离心压缩机本体零件,安全栅,IRQ119520936,GE</t>
  </si>
  <si>
    <t>离心压缩机本体零件,压力表,RMO419701703,GE</t>
  </si>
  <si>
    <t>离心压缩机本体零件,膜片,IRV383280756,GE</t>
  </si>
  <si>
    <t>离心压缩机本体零件,缓冲器,IRQ119520906,GE</t>
  </si>
  <si>
    <t>离心压缩机本体零件,环,9634M85P01,GE</t>
  </si>
  <si>
    <t>离心压缩机本体零件,缓冲器,IRQ119520908,GE</t>
  </si>
  <si>
    <t>离心压缩机本体零件,继电器,68A9663PDC24XN,GE</t>
  </si>
  <si>
    <t>离心压缩机本体零件,RC卡,IRC0063817,GE</t>
  </si>
  <si>
    <t>离心压缩机本体零件,安全阀维修包,ISM990901807,GE</t>
  </si>
  <si>
    <t>离心压缩机本体零件,管弯头,9693M50P08,GE</t>
  </si>
  <si>
    <t>离心压缩机本体零件,缓冲器,IRQ119520907,GE</t>
  </si>
  <si>
    <t>离心压缩机本体零件,缓冲器,IRQ119520905,GE</t>
  </si>
  <si>
    <t>离心压缩机本体零件,安全栅,IRQ119520911,GE</t>
  </si>
  <si>
    <t>离心压缩机本体零件,电缆,RJO04212,GE</t>
  </si>
  <si>
    <t>离心压缩机本体零件,流量计衬垫,L34518P04,GE</t>
  </si>
  <si>
    <t>离心压缩机本体零件,线性滤波器,IRQ119520922 250V 24A,GE</t>
  </si>
  <si>
    <t>离心压缩机本体零件,转子轴衬,SWR3536201,GE</t>
  </si>
  <si>
    <t>离心压缩机本体零件,安全栅,IRQ119520910,GE</t>
  </si>
  <si>
    <t>离心压缩机本体零件,风扇,IRQ119520919,GE</t>
  </si>
  <si>
    <t>离心压缩机本体零件,跳线,336A4937FSG01,GE</t>
  </si>
  <si>
    <t>离心压缩机本体零件,管状减速器,J522P07,GE</t>
  </si>
  <si>
    <t>离心压缩机本体零件,保险盒,305A4199P1,GE</t>
  </si>
  <si>
    <t>离心压缩机本体零件,线性滤波器,IRQ119520921 250V 16A,GE</t>
  </si>
  <si>
    <t>离心压缩机本体零件,指示灯,IRC0063828+IRC0063838+IRC0063839,GE</t>
  </si>
  <si>
    <t>离心压缩机本体零件,串口通讯转换头,342A4931ABP1,GE</t>
  </si>
  <si>
    <t>离心压缩机本体零件,内部连接卡,IRC0079621,GE</t>
  </si>
  <si>
    <t>离心压缩机本体零件,快速接头,218A4925P2,GE</t>
  </si>
  <si>
    <t>离心压缩机本体零件,密封固定器,L21617P01,GE</t>
  </si>
  <si>
    <t>离心压缩机本体零件,密封,L34648P06,GE</t>
  </si>
  <si>
    <t>离心压缩机本体零件,垫片,9608M08G55,GE</t>
  </si>
  <si>
    <t>离心压缩机本体零件,管状喷嘴,J511P108,GE</t>
  </si>
  <si>
    <t>离心压缩机本体零件,进油管套管,9607M34P02,GE</t>
  </si>
  <si>
    <t>离心压缩机本体零件,金属密封环,4058T39P01,GE</t>
  </si>
  <si>
    <t>离心压缩机本体零件,选择器,IRQ119520890,GE</t>
  </si>
  <si>
    <t>离心压缩机本体零件,填料,M83248/1-243,GE</t>
  </si>
  <si>
    <t>离心压缩机本体零件,填料,J221P263,GE</t>
  </si>
  <si>
    <t>离心压缩机本体零件,垫片,9009M74P03,GE</t>
  </si>
  <si>
    <t>离心压缩机本体零件,二极管,IRQ119520895,GE</t>
  </si>
  <si>
    <t>离心压缩机本体零件,键垫,9009M32P01,GE</t>
  </si>
  <si>
    <t>离心压缩机本体零件,平垫圈,9609M43P03,GE</t>
  </si>
  <si>
    <t>离心压缩机本体零件,保险管,IRQ119520925 1A(5×20),GE</t>
  </si>
  <si>
    <t>离心压缩机本体零件,电缆,RCO43949,GE</t>
  </si>
  <si>
    <t>离心压缩机本体零件,同步环连接环,9051M56G04</t>
  </si>
  <si>
    <t>离心压缩机本体零件,密封,2-01S-301-103,罗罗</t>
  </si>
  <si>
    <t>离心压缩机本体零件,密封,2-01S-301-102,罗罗</t>
  </si>
  <si>
    <t>离心压缩机本体零件,拉格腊,IRM503910107,GE</t>
  </si>
  <si>
    <t>离心压缩机本体零件,交流接触器,IRC0079669,GE</t>
  </si>
  <si>
    <t>离心压缩机本体零件,电加热器,BDR-2/11YR</t>
  </si>
  <si>
    <t>离心压缩机本体零件,交流接触器,IRC007960132,GE</t>
  </si>
  <si>
    <t>离心压缩机本体零件,密封,2-01S-301-101,罗罗</t>
  </si>
  <si>
    <t>离心压缩机本体零件,单向阀,2-03V-067-001,罗罗</t>
  </si>
  <si>
    <t>离心压缩机本体零件,接触器,DILM400/22,罗罗</t>
  </si>
  <si>
    <t>离心压缩机本体零件,密封垫,IRP4169412021,GE</t>
  </si>
  <si>
    <t>离心压缩机本体零件,单向阀,201V521006,罗罗</t>
  </si>
  <si>
    <t>离心压缩机本体零件,密封,2-01S-300-103,罗罗</t>
  </si>
  <si>
    <t>离心压缩机本体零件,滤网,38-18604-2024-3,GE</t>
  </si>
  <si>
    <t>离心压缩机本体零件,修理工具,IRV398761526,GE</t>
  </si>
  <si>
    <t>离心压缩机本体零件,缠绕垫片,YH129490020,GE</t>
  </si>
  <si>
    <t>离心压缩机本体零件,轴套,IRP439880209,GE</t>
  </si>
  <si>
    <t>离心压缩机本体零件,孔探仪塞,9680M73G03,GE</t>
  </si>
  <si>
    <t>离心压缩机本体零件,控制系统开关,GHG43,CEAG</t>
  </si>
  <si>
    <t>离心压缩机本体零件,针型阀,W60A-10#3,罗罗</t>
  </si>
  <si>
    <t>离心压缩机本体零件,齐纳式安全栅,MTL7087,GE</t>
  </si>
  <si>
    <t>离心压缩机本体零件,温度卡,IRC0079603,GE</t>
  </si>
  <si>
    <t>离心压缩机本体零件,热电阻,RPO264031000,GE</t>
  </si>
  <si>
    <t>离心压缩机本体零件,按钮开关,2-02E-036-001,罗罗</t>
  </si>
  <si>
    <t>离心压缩机本体零件,密封球芯,IRV398761797,GE</t>
  </si>
  <si>
    <t>离心压缩机本体零件,热电阻,RPO264110050,GE</t>
  </si>
  <si>
    <t>离心压缩机本体零件,螺栓,RVR205411190,GE</t>
  </si>
  <si>
    <t>离心压缩机本体零件,进气软连接,IRV3176501,GE</t>
  </si>
  <si>
    <t>离心压缩机本体零件,差压指示器,RMO452351101,GE</t>
  </si>
  <si>
    <t>离心压缩机本体零件,电加热器,BGY B-220/1.2</t>
  </si>
  <si>
    <t>离心压缩机本体零件,密封固定件,RF30-39B#1,罗罗</t>
  </si>
  <si>
    <t>离心压缩机本体零件,电缆延长线,2-05C-128-205,罗罗</t>
  </si>
  <si>
    <t>离心压缩机本体零件,电流表,IRC0079683,GE</t>
  </si>
  <si>
    <t>离心压缩机本体零件,安全阀,4F4F-RH4A-V-TSS-K4,GE</t>
  </si>
  <si>
    <t>离心压缩机本体零件,电流表,IRC007960135,GE</t>
  </si>
  <si>
    <t>离心压缩机本体零件,筛网,Z28-2-8D.1,罗罗</t>
  </si>
  <si>
    <t>离心压缩机本体零件,衬垫,RCQ3741963,GE</t>
  </si>
  <si>
    <t>离心压缩机本体零件,电缆,RCO47340,GE</t>
  </si>
  <si>
    <t>离心压缩机本体零件,适配器,203T334001,罗罗</t>
  </si>
  <si>
    <t>离心压缩机本体零件,电器卡件,IQQ020080001,GE</t>
  </si>
  <si>
    <t>离心压缩机本体零件,继电器I/O模块,125720-01,罗罗</t>
  </si>
  <si>
    <t>离心压缩机本体零件,电源供给模块,IC200PWR002,GE</t>
  </si>
  <si>
    <t>离心压缩机本体零件,温控阀芯,IRV5263750001,AMOT</t>
  </si>
  <si>
    <t>离心压缩机本体零件,支杆,RPQ46896,GE</t>
  </si>
  <si>
    <t>离心压缩机本体零件,螺栓,HCV36220,GE</t>
  </si>
  <si>
    <t>离心压缩机本体零件,挠性联轴器,IRP439880458,GE</t>
  </si>
  <si>
    <t>离心压缩机本体零件,辅助杆,IRM503910108,GE</t>
  </si>
  <si>
    <t>离心压缩机本体零件,减压阀,AR40-06,GE</t>
  </si>
  <si>
    <t>离心压缩机本体零件,电磁阀,JBEF8320G202,罗罗</t>
  </si>
  <si>
    <t>离心压缩机本体零件,单工SPID包,IS200SPIDG1A,GE</t>
  </si>
  <si>
    <t>离心压缩机本体零件,调压阀,67DSR-24,GE</t>
  </si>
  <si>
    <t>离心压缩机本体零件,阀杆,IRV2399902,GE</t>
  </si>
  <si>
    <t>离心压缩机本体零件,螺钉,N722LP15006B22,GE</t>
  </si>
  <si>
    <t>离心压缩机本体零件,转子叶片外缘密封,RT56-4-1AG#5,罗罗</t>
  </si>
  <si>
    <t>离心压缩机本体零件,热继电器,IQQ020060042,GE</t>
  </si>
  <si>
    <t>离心压缩机本体零件,螺栓,HCV36140,GE</t>
  </si>
  <si>
    <t>离心压缩机本体零件,保险丝支架,IQQ020070008,GE</t>
  </si>
  <si>
    <t>离心压缩机本体零件,加热器,0500100C2-E001F,罗罗</t>
  </si>
  <si>
    <t>离心压缩机本体零件,轴承,KUA00020,GE</t>
  </si>
  <si>
    <t>离心压缩机本体零件,脉冲电磁阀,RCA45T000</t>
  </si>
  <si>
    <t>离心压缩机本体零件,轴套,L44512P01,GE</t>
  </si>
  <si>
    <t>离心压缩机本体零件,织品包,IRV424280020,GE</t>
  </si>
  <si>
    <t>离心压缩机本体零件,垫片,IRV398761883,GE</t>
  </si>
  <si>
    <t>离心压缩机本体零件,温控电路板,IRF431110237,GE</t>
  </si>
  <si>
    <t>离心压缩机本体零件,隔圈,L21434P02,GE</t>
  </si>
  <si>
    <t>离心压缩机本体零件,备份环,IRF3475328416,GE</t>
  </si>
  <si>
    <t>离心压缩机本体零件,平垫圈,9682M51P05,GE</t>
  </si>
  <si>
    <t>离心压缩机本体零件,连接电缆,FTAC-3,GE</t>
  </si>
  <si>
    <t>离心压缩机本体零件,适配器,2-88E-116-107,罗罗</t>
  </si>
  <si>
    <t>离心压缩机本体零件,安全泄放阀,2-01V-730-001,罗罗</t>
  </si>
  <si>
    <t>离心压缩机本体零件,止推轴承,IRV398762189,GE</t>
  </si>
  <si>
    <t>离心压缩机本体零件,轴承,IRV398762634,GE</t>
  </si>
  <si>
    <t>离心压缩机本体零件,单向阀,2-01M-109-103,罗罗</t>
  </si>
  <si>
    <t>离心压缩机本体零件,温度计,RTO729063603,WIKA</t>
  </si>
  <si>
    <t>离心压缩机本体零件,止推垫片螺栓,J818P026B,GE</t>
  </si>
  <si>
    <t>离心压缩机本体零件,定位器,201T193004,罗罗</t>
  </si>
  <si>
    <t>离心压缩机本体零件,控制阀维修包,IRV5263750002,GE</t>
  </si>
  <si>
    <t>离心压缩机本体零件,定位器,201T193002,罗罗</t>
  </si>
  <si>
    <t>离心压缩机本体零件,压力表,RMO419691703,WIKA</t>
  </si>
  <si>
    <t>离心压缩机本体零件,模块,IQQ020090010,GE</t>
  </si>
  <si>
    <t>离心压缩机本体零件,温度计,RTO729051203,GE</t>
  </si>
  <si>
    <t>离心压缩机本体零件,螺栓,RVR205391070,GE</t>
  </si>
  <si>
    <t>离心压缩机本体零件,调整垫片,RT62-3-6A,罗罗</t>
  </si>
  <si>
    <t>离心压缩机本体零件,缓冲器,IRQ119520904,GE</t>
  </si>
  <si>
    <t>离心压缩机本体零件,分断保险,263885,GE</t>
  </si>
  <si>
    <t>离心压缩机本体零件,调压阀,R64G-4BK-RMN,罗罗</t>
  </si>
  <si>
    <t>离心压缩机本体零件,支杆,RPQ46898,GE</t>
  </si>
  <si>
    <t>离心压缩机本体零件,调整垫片,RF36-3-24H,罗罗</t>
  </si>
  <si>
    <t>离心压缩机本体零件,螺母,RT62-1-1L#1,罗罗</t>
  </si>
  <si>
    <t>离心压缩机本体零件,密封垫,IRP4139401,GE</t>
  </si>
  <si>
    <t>离心压缩机本体零件,保险拆卸手柄,IRC007960112,GE</t>
  </si>
  <si>
    <t>离心压缩机本体零件,位移探头,330101-00-16-10-02-00,GE</t>
  </si>
  <si>
    <t>离心压缩机本体零件,时间继电器,2-04E-209-002,罗罗</t>
  </si>
  <si>
    <t>离心压缩机本体零件,定位环,RMQ19692,GE</t>
  </si>
  <si>
    <t>离心压缩机本体零件,安全泄放阀,2-01M-109-111,罗罗</t>
  </si>
  <si>
    <t>离心压缩机本体零件,止推垫片,R29-LW12575,罗罗</t>
  </si>
  <si>
    <t>离心压缩机本体零件,推拉器,201T193006,罗罗</t>
  </si>
  <si>
    <t>离心压缩机本体零件,衬垫,RCQ3609902,GE</t>
  </si>
  <si>
    <t>离心压缩机本体零件,扩展板,8020-CE-RH,GE</t>
  </si>
  <si>
    <t>离心压缩机本体零件,安全栅,RBO15267,GE</t>
  </si>
  <si>
    <t>离心压缩机本体零件,轴承,IRV398761321,GE</t>
  </si>
  <si>
    <t>离心压缩机本体零件,螺母,FGN47531,GE</t>
  </si>
  <si>
    <t>离心压缩机本体零件,密封组件,RRE020054,罗罗</t>
  </si>
  <si>
    <t>离心压缩机本体零件,温度表,RTO729061220,GE</t>
  </si>
  <si>
    <t>离心压缩机本体零件,定位键,SWP28702,GE</t>
  </si>
  <si>
    <t>离心压缩机本体零件,固定套,SWR24136,GE</t>
  </si>
  <si>
    <t>离心压缩机本体零件,扇形密封,SWP28681,GE</t>
  </si>
  <si>
    <t>离心压缩机本体零件,把手,IRC0079640,GE</t>
  </si>
  <si>
    <t>离心压缩机本体零件,止推垫片,R29-LW13405,罗罗</t>
  </si>
  <si>
    <t>离心压缩机本体零件,底板,8723-CA-RB,GE</t>
  </si>
  <si>
    <t>离心压缩机本体零件,底板,8724-CA-PS,GE</t>
  </si>
  <si>
    <t>离心压缩机本体零件,止回阀,RVO49169,GE</t>
  </si>
  <si>
    <t>离心压缩机本体零件,平垫圈,9682M51P03,GE</t>
  </si>
  <si>
    <t>离心压缩机本体零件,垫片,L28124P02,GE</t>
  </si>
  <si>
    <t>离心压缩机本体零件,先导电磁阀组件,216C111102,罗罗</t>
  </si>
  <si>
    <t>离心压缩机本体零件,单向阀,2-01M-109-113,罗罗</t>
  </si>
  <si>
    <t>离心压缩机本体零件,轴承,KWD00014,GE</t>
  </si>
  <si>
    <t>离心压缩机本体零件,垫片,RRP39313,GE</t>
  </si>
  <si>
    <t>离心压缩机本体零件,模块,RBO15403,GE</t>
  </si>
  <si>
    <t>离心压缩机本体零件,内部连接卡,IRC0079626,GE</t>
  </si>
  <si>
    <t>离心压缩机本体零件,丝堵,RPR47878,GE</t>
  </si>
  <si>
    <t>离心压缩机本体零件,楔键,IRV398761140,GE</t>
  </si>
  <si>
    <t>离心压缩机本体零件,圆锥销,IRV398762750,GE</t>
  </si>
  <si>
    <t>离心压缩机本体零件,安全泄放阀,2-01V-730-002,罗罗</t>
  </si>
  <si>
    <t>离心压缩机本体零件,减压阀,AR4000-04,GE</t>
  </si>
  <si>
    <t>离心压缩机本体零件,双钩头楔键,IRV398762192,GE</t>
  </si>
  <si>
    <t>离心压缩机本体零件,插座,IRC0079688,GE</t>
  </si>
  <si>
    <t>离心压缩机本体零件,丝堵,RPR47879,GE</t>
  </si>
  <si>
    <t>离心压缩机本体零件,断路器,IRC020290016,GE</t>
  </si>
  <si>
    <t>离心压缩机本体零件,止推轴承座圈,IRV398762190,GE</t>
  </si>
  <si>
    <t>离心压缩机本体零件,滤波器,XF30DKCS58,GE</t>
  </si>
  <si>
    <t>离心压缩机本体零件,单向阀,2-03V-060-001,罗罗</t>
  </si>
  <si>
    <t>离心压缩机本体零件,丝堵,RTQ21997,GE</t>
  </si>
  <si>
    <t>离心压缩机本体零件,温度指示器,RTO677761007,GE</t>
  </si>
  <si>
    <t>离心压缩机本体零件,电磁阀维修包,2-16C-111-104,罗罗</t>
  </si>
  <si>
    <t>离心压缩机本体零件,止推环,IRF3470628113,GE</t>
  </si>
  <si>
    <t>离心压缩机本体零件,串口通讯转换头,342A4931ABP2,GE</t>
  </si>
  <si>
    <t>离心压缩机本体零件,定位键,SSP64886,GE</t>
  </si>
  <si>
    <t>离心压缩机本体零件,轴套,IRV5263710005,GE</t>
  </si>
  <si>
    <t>离心压缩机本体零件,流量控制阀,2-01M-109-109,罗罗</t>
  </si>
  <si>
    <t>离心压缩机本体零件,保险,323A2396P155,GE</t>
  </si>
  <si>
    <t>离心压缩机本体零件,轴承,KUA00011,GE</t>
  </si>
  <si>
    <t>离心压缩机本体零件,排气阀,2-16C-094-103,罗罗</t>
  </si>
  <si>
    <t>离心压缩机本体零件,轴承,416821-3FL,罗罗</t>
  </si>
  <si>
    <t>离心压缩机本体零件,蜂鸣器,IRQ119520325,GE</t>
  </si>
  <si>
    <t>离心压缩机本体零件,按钮开关,SOM6614280/4-TAGHS-707A,GE</t>
  </si>
  <si>
    <t>离心压缩机本体零件,垫片,W16K-10#1,罗罗</t>
  </si>
  <si>
    <t>离心压缩机本体零件,单向阀,2-03V-065-001,罗罗</t>
  </si>
  <si>
    <t>离心压缩机本体零件,内扣环,705B276P10,GE</t>
  </si>
  <si>
    <t>离心压缩机本体零件,网线,RJO06969,GE</t>
  </si>
  <si>
    <t>离心压缩机本体零件,数字量输出模块,8215-DO-IS,GE</t>
  </si>
  <si>
    <t>离心压缩机本体零件,固定环,2-01R-004-037,罗罗</t>
  </si>
  <si>
    <t>离心压缩机本体零件,空气过滤器,IRQ119520923 RAL7035,GE</t>
  </si>
  <si>
    <t>离心压缩机本体零件,连接件,IRC007960111,GE</t>
  </si>
  <si>
    <t>离心压缩机本体零件,辅助触点,IRC0216513,GE</t>
  </si>
  <si>
    <t>离心压缩机本体零件,调整垫片,RF36-3-44F,罗罗</t>
  </si>
  <si>
    <t>离心压缩机本体零件,热电偶,RTO67421,GE</t>
  </si>
  <si>
    <t>离心压缩机本体零件,螺栓,GFQ07031,GE</t>
  </si>
  <si>
    <t>离心压缩机本体零件,垫片,IRV398761515,GE</t>
  </si>
  <si>
    <t>离心压缩机本体零件,平垫圈,9682M51P01,GE</t>
  </si>
  <si>
    <t>离心压缩机本体零件,指示灯,2-04S-635-603,罗罗</t>
  </si>
  <si>
    <t>离心压缩机本体零件,球状阀芯,IRV398762193,GE</t>
  </si>
  <si>
    <t>离心压缩机本体零件,螺栓,1157M31P01,GE</t>
  </si>
  <si>
    <t>离心压缩机本体零件,螺母,9111M74P06,GE</t>
  </si>
  <si>
    <t>离心压缩机本体零件,艾伦平头螺丝,1-01F-021-708-003,罗罗</t>
  </si>
  <si>
    <t>离心压缩机本体零件,断路器,24335,罗罗</t>
  </si>
  <si>
    <t>离心压缩机本体零件,密封垫,IRV424280547,GE</t>
  </si>
  <si>
    <t>离心压缩机本体零件,调整垫,R29-LW13635,罗罗</t>
  </si>
  <si>
    <t>离心压缩机本体零件,六角螺栓,MS9491-19,GE</t>
  </si>
  <si>
    <t>离心压缩机本体零件,报警器,2-01A-109-001,罗罗</t>
  </si>
  <si>
    <t>离心压缩机本体零件,电缆,336A4940DTP20RD,GE</t>
  </si>
  <si>
    <t>离心压缩机本体零件,衬套,R29-JRB4938</t>
  </si>
  <si>
    <t>离心压缩机本体零件,连杆大瓦头,YZYQ000002,GE</t>
  </si>
  <si>
    <t>离心压缩机本体零件,环,KKB00170,GE</t>
  </si>
  <si>
    <t>离心压缩机本体零件,保险,323A2396P98,GE</t>
  </si>
  <si>
    <t>离心压缩机本体零件,稳流电阻器,IRC0057742,GE</t>
  </si>
  <si>
    <t>离心压缩机本体零件,垫片,IRV424280610,GE</t>
  </si>
  <si>
    <t>离心压缩机本体零件,螺母,FGN166190070,GE</t>
  </si>
  <si>
    <t>离心压缩机本体零件,衬套,R29-B156187,罗罗</t>
  </si>
  <si>
    <t>离心压缩机本体零件,螺栓,GFF07038,GE</t>
  </si>
  <si>
    <t>离心压缩机本体零件,螺栓,102F015124030,罗罗</t>
  </si>
  <si>
    <t>离心压缩机本体零件,电机启动器附件,ZM-32-PKZ2,罗罗</t>
  </si>
  <si>
    <t>离心压缩机本体零件,螺柱,GGV090440070,GE</t>
  </si>
  <si>
    <t>离心压缩机本体零件,保险,323A2357P21,GE</t>
  </si>
  <si>
    <t>离心压缩机本体零件,垫片,W16A-12#203,罗罗</t>
  </si>
  <si>
    <t>离心压缩机本体零件,螺栓,L31707G01,GE</t>
  </si>
  <si>
    <t>离心压缩机本体零件,继电器,IRQ119520675,GE</t>
  </si>
  <si>
    <t>离心压缩机本体零件,螺母,J1188P08D,GE</t>
  </si>
  <si>
    <t>离心压缩机本体零件,螺柱,9610M81P03,GE</t>
  </si>
  <si>
    <t>离心压缩机本体零件,垫片,2-02S-090-014,罗罗</t>
  </si>
  <si>
    <t>离心压缩机本体零件,垫圈,IRV418500049,GE</t>
  </si>
  <si>
    <t>离心压缩机本体零件,垫片,2-02S-103-107,罗罗</t>
  </si>
  <si>
    <t>离心压缩机本体零件,螺栓,106F003710003,罗罗</t>
  </si>
  <si>
    <t>离心压缩机本体零件,密封垫,KFZ270080224,GE</t>
  </si>
  <si>
    <t>离心压缩机本体零件,按钮,2-04S-635-003,罗罗</t>
  </si>
  <si>
    <t>离心压缩机本体零件,按钮,2-04S-635-002,罗罗</t>
  </si>
  <si>
    <t>离心压缩机本体零件,垫片,ISM268128670,GE</t>
  </si>
  <si>
    <t>离心压缩机本体零件,螺母,N269P23B6,GE</t>
  </si>
  <si>
    <t>离心压缩机本体零件,螺栓,N22P23012B6,GE</t>
  </si>
  <si>
    <t>离心压缩机本体零件,螺栓,101F015100024,罗罗</t>
  </si>
  <si>
    <t>离心压缩机本体零件,照明控制,IRC0079697,GE</t>
  </si>
  <si>
    <t>离心压缩机本体零件,螺母,RVR20834,GE</t>
  </si>
  <si>
    <t>离心压缩机本体零件,垫片,2-02S-094-004,罗罗</t>
  </si>
  <si>
    <t>离心压缩机本体零件,电缆,52010AAD</t>
  </si>
  <si>
    <t>离心压缩机本体零件,垫片,ISM268125356,GE</t>
  </si>
  <si>
    <t>离心压缩机本体零件,垫片,N402AP42B6,GE</t>
  </si>
  <si>
    <t>离心压缩机本体零件,键槽,IRV398762618,GE</t>
  </si>
  <si>
    <t>离心压缩机本体零件,密封垫,KFZ270110294,GE</t>
  </si>
  <si>
    <t>离心压缩机本体零件,盘根环,IRV383280929</t>
  </si>
  <si>
    <t>离心压缩机本体零件,垫片,2-02S-091-006,罗罗</t>
  </si>
  <si>
    <t>离心压缩机本体零件,金属层方形垫圈,9629M83G01,GE</t>
  </si>
  <si>
    <t>离心压缩机本体零件,调整垫圈,R29-LK50396,罗罗</t>
  </si>
  <si>
    <t>离心压缩机本体零件,密封垫,IRV383281229,GE</t>
  </si>
  <si>
    <t>离心压缩机本体零件,过滤器铜环,5008M37P08,GE</t>
  </si>
  <si>
    <t>离心压缩机本体零件,密封垫圈,R29-S861036,罗罗</t>
  </si>
  <si>
    <t>离心压缩机本体零件,垫片,2-02S-090-003,罗罗</t>
  </si>
  <si>
    <t>离心压缩机本体零件,带状密封,RT62-4-7J#1,罗罗</t>
  </si>
  <si>
    <t>离心压缩机本体零件,舒克套,IRQ119520692,GE</t>
  </si>
  <si>
    <t>离心压缩机本体零件,调整垫片,W11C-6#4,罗罗</t>
  </si>
  <si>
    <t>离心压缩机本体零件,螺母,AS3485-10,GE</t>
  </si>
  <si>
    <t>离心压缩机本体零件,O型金属垫圈,MS9373-042,GE</t>
  </si>
  <si>
    <t>离心压缩机本体零件,垫片,2-02S-090-009,罗罗</t>
  </si>
  <si>
    <t>离心压缩机本体零件,油封,YZYQ000004,GE</t>
  </si>
  <si>
    <t>离心压缩机本体零件,气阀垫圈,Z1002.11-5,GE</t>
  </si>
  <si>
    <t>离心压缩机本体零件,气阀垫圈,YZYQ0000010,GE</t>
  </si>
  <si>
    <t>离心压缩机本体零件,销子,IRV398761248,GE</t>
  </si>
  <si>
    <t>离心压缩机本体零件,六角螺栓,MS9491-15,GE</t>
  </si>
  <si>
    <t>离心压缩机本体零件,螺栓,R29-9100880142,罗罗</t>
  </si>
  <si>
    <t>离心压缩机本体零件,垫片,2-02S-090-002,罗罗</t>
  </si>
  <si>
    <t>离心压缩机本体零件,内扣环,705B276P4,GE</t>
  </si>
  <si>
    <t>离心压缩机本体零件,螺栓,AS3237-16,GE</t>
  </si>
  <si>
    <t>离心压缩机本体零件,垫片,2-02S-091-003,罗罗</t>
  </si>
  <si>
    <t>离心压缩机本体零件,销子,2-20E-226-103,罗罗</t>
  </si>
  <si>
    <t>离心压缩机本体零件,垫圈,9644M74P02,GE</t>
  </si>
  <si>
    <t>离心压缩机本体零件,螺栓,101F015048044,罗罗</t>
  </si>
  <si>
    <t>离心压缩机本体零件,卡子,IRC0079689,GE</t>
  </si>
  <si>
    <t>离心压缩机本体零件,螺栓,AS3237-22,GE</t>
  </si>
  <si>
    <t>离心压缩机本体零件,螺栓,J414P034A,GE</t>
  </si>
  <si>
    <t>离心压缩机本体零件,拆卸工具,2-01T-193-007,罗罗</t>
  </si>
  <si>
    <t>离心压缩机本体零件,螺栓,AS3237-10,GE</t>
  </si>
  <si>
    <t>离心压缩机本体零件,螺栓,101F015016004,罗罗</t>
  </si>
  <si>
    <t>离心压缩机本体零件,螺栓,MS9557-10,GE</t>
  </si>
  <si>
    <t>离心压缩机本体零件,控制保险,10/38-2,罗罗</t>
  </si>
  <si>
    <t>离心压缩机本体零件,平垫圈,9609M43P05,GE</t>
  </si>
  <si>
    <t>离心压缩机本体零件,螺栓,101F015024006,罗罗</t>
  </si>
  <si>
    <t>离心压缩机本体零件,螺栓,101F015016020,罗罗</t>
  </si>
  <si>
    <t>离心压缩机本体零件,垫片,FNH34105,GE</t>
  </si>
  <si>
    <t>离心压缩机本体零件,自锁螺帽,J198P02A,GE</t>
  </si>
  <si>
    <t>离心压缩机本体零件,螺栓,101F015032012,罗罗</t>
  </si>
  <si>
    <t>离心压缩机本体零件,垫圈,9652M70P01,GE</t>
  </si>
  <si>
    <t>离心压缩机本体零件,锁紧钢丝,SF-327-1-003,罗罗</t>
  </si>
  <si>
    <t>离心压缩机本体零件,螺栓,101F015024007,罗罗</t>
  </si>
  <si>
    <t>离心压缩机本体零件,弹簧垫圈,R29-SP47C,罗罗</t>
  </si>
  <si>
    <t>离心压缩机本体零件,螺母,R29-A103DP,罗罗</t>
  </si>
  <si>
    <t>离心压缩机本体零件,垫圈,133A1624P8,GE</t>
  </si>
  <si>
    <t>离心压缩机本体零件,平垫圈,133A1624P7,GE</t>
  </si>
  <si>
    <t>离心压缩机本体零件,平垫圈,R29-SP11E,罗罗</t>
  </si>
  <si>
    <t>离心压缩机本体零件,垫片,FNC34130,GE</t>
  </si>
  <si>
    <t>离心压缩机辅助系统零件,阀门控制器,GE05627/17488842,索拉</t>
  </si>
  <si>
    <t>离心压缩机辅助系统零件,电磁阀,EF8316G074-SN S092905,索拉</t>
  </si>
  <si>
    <t>离心压缩机辅助系统零件,电磁阀,EV8003G1-EV8327G42-NO A321807,索拉</t>
  </si>
  <si>
    <t>离心压缩机辅助系统零件,电磁阀,EF551H401MO,索拉</t>
  </si>
  <si>
    <t>离心压缩机辅助系统零件,O型密封圈,996527C1,索拉</t>
  </si>
  <si>
    <t>离心压缩机辅助系统零件,过滤器组件,1060817-10,索拉</t>
  </si>
  <si>
    <t>离心压缩机辅助系统零件,计数器,1025156-1,索拉</t>
  </si>
  <si>
    <t>离心压缩机辅助系统零件,可视观测器,1039199-4,索拉</t>
  </si>
  <si>
    <t>离心压缩机辅助系统零件,灯泡,1017501,索拉</t>
  </si>
  <si>
    <t>离心压缩机辅助系统零件,灯泡,1017510,索拉</t>
  </si>
  <si>
    <t>离心压缩机辅助系统零件,灯泡,1017509,索拉</t>
  </si>
  <si>
    <t>离心压缩机辅助系统零件,金属缠绕垫片,1017893,索拉</t>
  </si>
  <si>
    <t>离心压缩机辅助系统零件,排气软连接,IRV3176502,GE</t>
  </si>
  <si>
    <t>离心压缩机辅助系统零件,球轴承,IRP439880081,GE</t>
  </si>
  <si>
    <t>离心压缩机辅助系统零件,磁性插头,1100M60P01,GE</t>
  </si>
  <si>
    <t>离心压缩机辅助系统零件,轴承架,9699M80P02,GE</t>
  </si>
  <si>
    <t>离心压缩机辅助系统零件,轴承座,9699M82P02,GE</t>
  </si>
  <si>
    <t>离心压缩机辅助系统零件,轴套,IRF3470628112,GE</t>
  </si>
  <si>
    <t>离心压缩机辅助系统零件,轴承架,9699M81P01,GE</t>
  </si>
  <si>
    <t>离心压缩机辅助系统零件,轴承架,9699M83P01,GE</t>
  </si>
  <si>
    <t>离心压缩机辅助系统零件,轴承,IRM895130136,GE</t>
  </si>
  <si>
    <t>离心压缩机辅助系统零件,轴承,IRM895130135,GE</t>
  </si>
  <si>
    <t>离心压缩机辅助系统零件,轴承,KUR00008,GE</t>
  </si>
  <si>
    <t>离心压缩机辅助系统零件,轴承,KUR00009,GE</t>
  </si>
  <si>
    <t>路由器,接入级,220Kpps,10/100/1000Mbps,模块化,ZXR10 ZSR2842 AUX+2×USB2.0+Console口+2×GECombo,机架</t>
  </si>
  <si>
    <t>密封圈、条,密封圈,Φ155,3.1mm</t>
  </si>
  <si>
    <t>密封圈、条,密封圈,Φ80,3.1mm</t>
  </si>
  <si>
    <t>膜盒压力表,膜盒压力表,Φ100,304,0~10kPa,2.5级,M20×1.5,径向,316</t>
  </si>
  <si>
    <t>膜盒压力表,耐震膜盒压力表,Φ150,304,0~10kPa,1.6级,G1/2",径向,316</t>
  </si>
  <si>
    <t>普通日杂用品,锁,暗锁,不锈钢</t>
  </si>
  <si>
    <t>钎料,S-Sn63,Φ1.0</t>
  </si>
  <si>
    <t>气动执行机构零件,电加热器芯,3kW/380VAC,博思特</t>
  </si>
  <si>
    <t>气动执行机构零件,低压调压器阀口垫,3/16",博斯特</t>
  </si>
  <si>
    <t>气动执行机构零件,安全泄压阀,8mm 100bar,博思特</t>
  </si>
  <si>
    <t>气动执行机构零件,铂电阻,TE1-3 27071.01.SENS1,RMG</t>
  </si>
  <si>
    <t>气动执行机构零件,安全阀,F-а0.27 D/G-a0.35 100bar,RMG</t>
  </si>
  <si>
    <t>气动执行机构零件,接线端子,IMC-A110-005/IG1-1200-IAO 57579-01-007,RMG</t>
  </si>
  <si>
    <t>气动执行机构零件,空间加热器,150W,博斯特</t>
  </si>
  <si>
    <t>气动执行机构零件,温度变送器,TEZ03-L DN80,RMG</t>
  </si>
  <si>
    <t>气动执行机构零件,温度保护开关,ETH-70 10A 23V,RMG</t>
  </si>
  <si>
    <t>气动执行机构零件,热电阻,TRZ03-L DN80,RMG</t>
  </si>
  <si>
    <t>气动执行机构零件,压力表阀组,BTZYQ-5600SLA</t>
  </si>
  <si>
    <t>气动执行机构零件,电涌保护器,PRD 40r 3P+N 440/275</t>
  </si>
  <si>
    <t>气动执行机构零件,温度表,TSCHG 100-W-30-120℃,RMG</t>
  </si>
  <si>
    <t>气动执行机构零件,安全阀,1"-1805 内螺纹 0.4MPa</t>
  </si>
  <si>
    <t>气动执行机构零件,滤芯,OKFE37/63×170-Z5.A.70</t>
  </si>
  <si>
    <t>气动执行机构零件,中间继电器,KA2-8/4开4闭/110V</t>
  </si>
  <si>
    <t>气动执行机构零件,中间继电器,KA9/4开4闭/24V</t>
  </si>
  <si>
    <t>气动执行机构零件,转换开关,XB2-BJ21C</t>
  </si>
  <si>
    <t>气动执行机构零件,固态继电器,V1 负载150kW,博斯特</t>
  </si>
  <si>
    <t>气动执行机构零件,安全阀,1"-10L 内螺纹 4kPa</t>
  </si>
  <si>
    <t>气动执行机构零件,高报警灯,HL5 红</t>
  </si>
  <si>
    <t>气动执行机构零件,漏电保护灯,HL2 红</t>
  </si>
  <si>
    <t>气动执行机构零件,高报警灯,HL4 黄</t>
  </si>
  <si>
    <t>气动执行机构零件,过滤器垫片,OKFE 110/128×4,RMG</t>
  </si>
  <si>
    <t>气动执行机构零件,熔断器,FU1-2 10A,博斯特</t>
  </si>
  <si>
    <t>气动执行机构零件,超温保护灯,HL3 红</t>
  </si>
  <si>
    <t>气动执行机构零件,熔断器,FU3 6A,博斯特</t>
  </si>
  <si>
    <t>气动执行机构零件,指示灯,XB2E445 AC 230V,博斯特</t>
  </si>
  <si>
    <t>气动执行机构零件,电源指示灯,HL1 白</t>
  </si>
  <si>
    <t>气动执行机构零件,干燥剂,TMC-2110-005 DIN55473,RMG</t>
  </si>
  <si>
    <t>气动执行机构零件,动力气入口安全阀,5159B-4MP-1100-PS,SHAFER</t>
  </si>
  <si>
    <t>气动执行机构零件,压力源提前减压器,TARTARINI-FL,博斯特</t>
  </si>
  <si>
    <t>气动执行机构零件,电加热器端盖工具,10008299,RMG</t>
  </si>
  <si>
    <t>气体保护焊用低合金钢焊丝,H08Mn2SiA,Φ2.5,GB/T14957</t>
  </si>
  <si>
    <t>气液联动执行机构零件,引压管卡箍,8FF8</t>
  </si>
  <si>
    <t>气液联动执行机构零件,执行器机构密封,V14514AK,SHAFER</t>
  </si>
  <si>
    <t>气液联动执行机构零件,执行机构密封件,V12512AK,SHAFER</t>
  </si>
  <si>
    <t>气液联动执行机构零件,执行机构密封件,V16516AK,SHAFER</t>
  </si>
  <si>
    <t>气液联动执行机构零件,主通路,MAINFOLD</t>
  </si>
  <si>
    <t>气液联动执行机构零件,安全阀,RV-250-S-B-1200,SHAFER</t>
  </si>
  <si>
    <t>气液联动执行机构零件,梭阀,VA2460-C-1,SHAFER</t>
  </si>
  <si>
    <t>气液联动执行机构零件,三通阀密封,69549-F-K,SHAFER</t>
  </si>
  <si>
    <t>气液联动执行机构零件,反向阀密封件,V-4332,SHAFER</t>
  </si>
  <si>
    <t>气液联动执行机构零件,控制阀密封,99371-F-K,SHAFER</t>
  </si>
  <si>
    <t>气液联动执行机构零件,引压管卡环,8BF8</t>
  </si>
  <si>
    <t>燃气轮机驱动端本体零件,轴衬,IRV398760449,GE</t>
  </si>
  <si>
    <t>燃气轮机增压端本体零件,密封剂,915244C1,solar</t>
  </si>
  <si>
    <t>燃气热电偶发电设备零件,加热器,4900-25084,加拿大热电</t>
  </si>
  <si>
    <t>燃气热电偶发电设备零件,专用阀,3090-20671,加拿大热电</t>
  </si>
  <si>
    <t>燃气热电偶发电设备零件,控制主板,2400-24983,加拿大热电</t>
  </si>
  <si>
    <t>燃气热电偶发电设备零件,减压阀,3100-20293,加拿大热电</t>
  </si>
  <si>
    <t>燃气热电偶发电设备零件,超温继电器,6300-25090,加拿大热电</t>
  </si>
  <si>
    <t>燃气热电偶发电设备零件,垫片,2900-20270,加拿大热电</t>
  </si>
  <si>
    <t>燃气热电偶发电设备零件,SCADA控制板,2400-26290,加拿大热电</t>
  </si>
  <si>
    <t>燃气热电偶发电设备零件,减压阀,3100-22359,加拿大热电</t>
  </si>
  <si>
    <t>燃气热电偶发电设备零件,电磁阀,3094-21395,加拿大热电</t>
  </si>
  <si>
    <t>燃气热电偶发电设备零件,温控器,2400-06951,加拿大热电</t>
  </si>
  <si>
    <t>燃气热电偶发电设备零件,就地/远控开关,2400-27102,加拿大热电</t>
  </si>
  <si>
    <t>燃气热电偶发电设备零件,控制模块,4900-06963,加拿大热电</t>
  </si>
  <si>
    <t>燃气热电偶发电设备零件,设定点模块,2400-24408,加拿大热电</t>
  </si>
  <si>
    <t>燃气热电偶发电设备零件,启动/关闭阀,3090-00176,加拿大热电</t>
  </si>
  <si>
    <t>燃气热电偶发电设备零件,燃料软管,4200-05286,加拿大热电</t>
  </si>
  <si>
    <t>燃气热电偶发电设备零件,912阀,3100-20346,加拿大热电</t>
  </si>
  <si>
    <t>对</t>
  </si>
  <si>
    <t>燃气热电偶发电设备零件,压力开关,3400-06471,加拿大热电</t>
  </si>
  <si>
    <t>燃气热电偶发电设备零件,喷嘴,4200-06433,加拿大热电</t>
  </si>
  <si>
    <t>燃气热电偶发电设备零件,运行/停止开关,2400-25103,加拿大热电</t>
  </si>
  <si>
    <t>燃气热电偶发电设备零件,分路器,50A/50mV 2400-05238,加拿大热电</t>
  </si>
  <si>
    <t>燃气热电偶发电设备零件,垫片,3400-26502,加拿大热电</t>
  </si>
  <si>
    <t>燃气热电偶发电设备零件,热电偶,3400-00177,加拿大热电</t>
  </si>
  <si>
    <t>燃气热电偶发电设备零件,垫圈,4500-05545,加拿大热电</t>
  </si>
  <si>
    <t>燃气热电偶发电设备零件,控制主板电池,2400-54429,加拿大热电</t>
  </si>
  <si>
    <t>燃气热电偶发电设备零件,远控箱保险管,2400-26287,加拿大热电</t>
  </si>
  <si>
    <t>热继电器,SD7425 LRD12,AC220V</t>
  </si>
  <si>
    <t>热熔修补棒,Φ25mm,300mm</t>
  </si>
  <si>
    <t>熔断器,陶瓷,50Hz,63A</t>
  </si>
  <si>
    <t>熔断器,50Hz,100A</t>
  </si>
  <si>
    <t>熔断器,AC380V,50Hz,5A</t>
  </si>
  <si>
    <t>熔断器,50Hz,50A</t>
  </si>
  <si>
    <t>熔断器,50Hz,0.25A</t>
  </si>
  <si>
    <t>熔断器,AC380V,50Hz,20A</t>
  </si>
  <si>
    <t>熔断器,50Hz,32A</t>
  </si>
  <si>
    <t>熔断器,DC24V,50Hz,2A</t>
  </si>
  <si>
    <t>熔断器,AC250V,50Hz,2A</t>
  </si>
  <si>
    <t>熔断器,50Hz,30A</t>
  </si>
  <si>
    <t>熔断器,50Hz,座式,6A</t>
  </si>
  <si>
    <t>熔断器,50Hz,1A</t>
  </si>
  <si>
    <t>熔断器,50Hz,5A</t>
  </si>
  <si>
    <t>熔断器,50Hz,25A</t>
  </si>
  <si>
    <t>熔断器,玻璃,50Hz,8A</t>
  </si>
  <si>
    <t>熔断器,50Hz,0.5A</t>
  </si>
  <si>
    <t>软交换系统配件,32端口媒体网关卡板,NTPY58DB</t>
  </si>
  <si>
    <t>软交换系统配件,机框,CS1000M平台,NTHP09BA</t>
  </si>
  <si>
    <t>软交换系统配件,中央控制器,CS1000M平台,NTHP09BA</t>
  </si>
  <si>
    <t>软交换系统配件,SIP/H.323中继,NTHN12GB</t>
  </si>
  <si>
    <t>软交换系统配件,配线架电缆,50对 A0100055</t>
  </si>
  <si>
    <t>软交换系统配件,电源卡板,CS1000M平台,NTHP09BA</t>
  </si>
  <si>
    <t>软交换系统配件,话音设备电源卡板,NTDK70BB</t>
  </si>
  <si>
    <t>入侵报警探测器,双光束激光对射探测器,80m</t>
  </si>
  <si>
    <t>入侵报警系统配件,发射电路板,JP-DA-2-EX-F</t>
  </si>
  <si>
    <t>入侵报警系统配件,接收电路板,JP-DA-2-EX-S</t>
  </si>
  <si>
    <t>入侵报警系统配件,发射电路板,JP-DA-2-F</t>
  </si>
  <si>
    <t>入侵报警系统配件,接收电路板,JP-DA-2-S</t>
  </si>
  <si>
    <t>三通接头,双卡套,Φ10,双卡套,Φ10,双卡套,Φ10,6000psi,316</t>
  </si>
  <si>
    <t>三通接头,双卡套,Φ12,双卡套,Φ12,双卡套,Φ12,6000psi,316</t>
  </si>
  <si>
    <t>三通接头,双卡套,1/4",双卡套,1/4",双卡套,1/4",6000psi,316</t>
  </si>
  <si>
    <t>室内单元,VSAT卫星通信系统 CL006910-CN LS-RCST</t>
  </si>
  <si>
    <t>视频编解码设备,视频输入48路,视频输出4路,720P</t>
  </si>
  <si>
    <t>视频编解码设备,4K</t>
  </si>
  <si>
    <t>双绞线,通讯,SBVVP 4×12×0.15mm2 0.4kV GYIA361B,4,P</t>
  </si>
  <si>
    <t>特种剂类,防锈润滑剂,S-EL-SGC 1000型,16盎司/瓶</t>
  </si>
  <si>
    <t>通信光缆,GYTA53,室外光缆,金属,填充式,聚乙烯粘结,铝带-聚乙烯粘结,单模,B1,12</t>
  </si>
  <si>
    <t>通信光缆,GYTA,室外光缆,金属,填充式,聚乙烯粘结,铝带-聚乙烯粘结,单模,B1,12</t>
  </si>
  <si>
    <t>通信机箱</t>
  </si>
  <si>
    <r>
      <rPr>
        <sz val="10"/>
        <color theme="1"/>
        <rFont val="宋体"/>
        <charset val="134"/>
      </rPr>
      <t>张彦宏</t>
    </r>
    <r>
      <rPr>
        <sz val="10"/>
        <color theme="1"/>
        <rFont val="Arial Narrow"/>
        <charset val="134"/>
      </rPr>
      <t>18391305796</t>
    </r>
  </si>
  <si>
    <t>通信通用设备配件,接口转换器,脉码调制终端设备,RS232/RS422 USB</t>
  </si>
  <si>
    <t>通信线路辅助材料配件,光纤接续子,通用型光纤冷接子,单芯 2529</t>
  </si>
  <si>
    <t>通信线路辅助材料配件,应急抢修光缆,6芯</t>
  </si>
  <si>
    <t>通信线路辅助材料配件,光纤耦合器,LC/PC-FC/PC 多模 2mm 10m</t>
  </si>
  <si>
    <t>通信线路辅助材料配件,可开路接线模块,STG.10对 3m</t>
  </si>
  <si>
    <t>通信线路辅助材料配件,光纤耦合器,FC/PC-SC/PC 单模 3mm 10m</t>
  </si>
  <si>
    <t>通信线路辅助材料配件,光纤耦合器,FC/PC-SC/PC 单模 3mm 15m</t>
  </si>
  <si>
    <t>通信线路辅助材料配件,开路端塞,3m</t>
  </si>
  <si>
    <t>通用网络设备及配件,交换机主板,MS20-1600SAAEHC,赫斯曼</t>
  </si>
  <si>
    <t>通用网络设备及配件,路由器模块,VWIC2-2MFT-G703,思科</t>
  </si>
  <si>
    <t>通用网络设备及配件,以太网模块,HWIC-4ESW 4口RJ45,思科</t>
  </si>
  <si>
    <t>通用网络设备及配件,交换机模块,MM2-4TX1 4×RJ45,赫思曼</t>
  </si>
  <si>
    <t>通用网络设备及配件,以太网模块,NM-4E,思科</t>
  </si>
  <si>
    <t>通用网络设备及配件,以太网模块,NM-1E,思科</t>
  </si>
  <si>
    <t>同轴电缆,通信,RG-6 186930,1,0.5,铜,PE,PE,PVC,P,编织屏蔽,20m/条</t>
  </si>
  <si>
    <t>同轴电缆,通信,RG-6,1,1.2,铜,PE,PE,PVC,P,编织屏蔽,30m/条</t>
  </si>
  <si>
    <t>同轴电缆,通信,97-5750-000,1,1.2,铜,PE,PE,PVC,P,编织屏蔽</t>
  </si>
  <si>
    <t>外夹式清管器通过指示器,磁感应式,ExdⅡBT4</t>
  </si>
  <si>
    <t>往复泵本体零件,柱塞填料,Φ16</t>
  </si>
  <si>
    <t>往复压缩机本体部件,滤芯,Z620-209-001,喀麦隆</t>
  </si>
  <si>
    <t>往复压缩机本体部件,补充水箱液位控制器,SJRDS-ZT-03-29,石化机械</t>
  </si>
  <si>
    <t>往复压缩机本体部件,补充水箱液位控制器,SJRDS-301,石化机械</t>
  </si>
  <si>
    <t>往复压缩机本体部件,调压过滤器,SJRDS-KZ-1-3 GFR300-10,石化机械</t>
  </si>
  <si>
    <t>往复压缩机本体零件,压力变送器,3JQH.YB.LSMT,石化机械</t>
  </si>
  <si>
    <t>往复压缩机本体零件,WAT填料,Z937-913-005,喀麦隆</t>
  </si>
  <si>
    <t>往复压缩机本体零件,柱塞泵,Z904-460-001,喀麦隆</t>
  </si>
  <si>
    <t>往复压缩机本体零件,报警器,JWL1200,杰利阳</t>
  </si>
  <si>
    <t>往复压缩机本体零件,破裂膜片,Z625-603-006,喀麦隆</t>
  </si>
  <si>
    <t>往复压缩机本体零件,爆破片,Z625-603-008,喀麦隆</t>
  </si>
  <si>
    <t>往复压缩机本体零件,电源,SJRDS-KZ-07 6EP1333-2AA01,石化机械</t>
  </si>
  <si>
    <t>往复压缩机本体零件,J型热电偶,03.05.03.002,杰利阳</t>
  </si>
  <si>
    <t>往复压缩机本体零件,仪表风定压阀,SJRDS-KZ-1-2,石化机械</t>
  </si>
  <si>
    <t>往复压缩机本体零件,接触器,JWD18BD24,杰利阳</t>
  </si>
  <si>
    <t>往复压缩机本体零件,接触器,03.05.02.020,杰利阳</t>
  </si>
  <si>
    <t>往复压缩机本体零件,接触器,03.05.02.008,杰利阳</t>
  </si>
  <si>
    <t>往复压缩机本体零件,接触器,03.05.02.011,杰利阳</t>
  </si>
  <si>
    <t>往复压缩机本体零件,热磁断路器,03.05.02.007,杰利阳</t>
  </si>
  <si>
    <t>往复压缩机本体零件,热磁断路器,03.05.02.019,杰利阳</t>
  </si>
  <si>
    <t>往复压缩机本体零件,热磁断路器,JWME10C4-6.3,杰利阳</t>
  </si>
  <si>
    <t>往复压缩机本体零件,热磁断路器,03.05.02.017,杰利阳</t>
  </si>
  <si>
    <t>往复压缩机本体零件,O型密封圈,Z625-604-001,喀麦隆</t>
  </si>
  <si>
    <t>往复压缩机本体零件,黄色平头按钮,03.05.04.011,杰利阳</t>
  </si>
  <si>
    <t>往复压缩机本体零件,绿色平头按钮,03.05.04.010,杰利阳</t>
  </si>
  <si>
    <t>往复压缩机本体零件,红色平头按钮,03.05.04.009,杰利阳</t>
  </si>
  <si>
    <t>往复压缩机本体零件,黑色选择开关,03.05.04.012,杰利阳</t>
  </si>
  <si>
    <t>往复压缩机本体零件,双极空开,03.05.02.005,杰利阳</t>
  </si>
  <si>
    <t>往复压缩机本体零件,绿色指示灯,03.05.04.013,杰利阳</t>
  </si>
  <si>
    <t>往复压缩机本体零件,红色指示灯,03.05.04.015,杰利阳</t>
  </si>
  <si>
    <t>往复压缩机本体零件,水泵轴封,T1 40-160I</t>
  </si>
  <si>
    <t>往复压缩机本体零件,继电器,JW380MY4NJ,杰利阳</t>
  </si>
  <si>
    <t>往复压缩机本体零件,继电器,03.05.07.001,杰利阳</t>
  </si>
  <si>
    <t>往复压缩机本体零件,O型密封圈,Z909-981-356,喀麦隆</t>
  </si>
  <si>
    <t>往复压缩机本体零件,单极空开,03.05.02.002,杰利阳</t>
  </si>
  <si>
    <t>往复压缩机本体零件,白色带灯按钮,03.05.04.002,杰利阳</t>
  </si>
  <si>
    <t>往复压缩机本体零件,继电器,03.05.07.002,杰利阳</t>
  </si>
  <si>
    <t>往复压缩机本体零件,继电器,03.05.07.004,杰利阳</t>
  </si>
  <si>
    <t>往复压缩机本体零件,单极空开,03.05.02.003,杰利阳</t>
  </si>
  <si>
    <t>往复压缩机本体零件,O型密封圈,Z032-188-L,喀麦隆</t>
  </si>
  <si>
    <t>往复压缩机本体零件,单极空开,03.05.02.023,杰利阳</t>
  </si>
  <si>
    <t>往复压缩机本体零件,定位销,Z757-135-004,喀麦隆</t>
  </si>
  <si>
    <t>往复压缩机本体零件,触点模块,03.05.02.010,杰利阳</t>
  </si>
  <si>
    <t>往复压缩机本体零件,两位旋钮,03.05.04.007,杰利阳</t>
  </si>
  <si>
    <t>往复压缩机本体零件,红色平头按钮,03.05.04.019,杰利阳</t>
  </si>
  <si>
    <t>往复压缩机本体零件,绿色平头按钮,03.05.04.021,杰利阳</t>
  </si>
  <si>
    <t>往复压缩机本体零件,黄色平头按钮,03.05.04.005,杰利阳</t>
  </si>
  <si>
    <t>往复压缩机本体零件,O型密封圈,Z900-835-028,喀麦隆</t>
  </si>
  <si>
    <t>往复压缩机本体零件,垫圈,Z01LW0600P0,喀麦隆</t>
  </si>
  <si>
    <t>网络适配器（网卡）,HWIC-4ESW,100Mbps</t>
  </si>
  <si>
    <t>维护校验仪表附件,多功能过程校验仪,负荷测量仪,6L2 0~100%</t>
  </si>
  <si>
    <t>尾纤,单模双芯,FC-FC,3m</t>
  </si>
  <si>
    <t>温度仪表附件,热电阻,测温元件,0065N31N0000N0165E1,罗斯蒙特</t>
  </si>
  <si>
    <t>温度仪表附件,温度传感器,RT327-1918777C2</t>
  </si>
  <si>
    <t>温度仪表附件,温度传感器,WIP-324</t>
  </si>
  <si>
    <t>稳压电源,50-60Hz,AC100-240V,DC24V,480W</t>
  </si>
  <si>
    <t>稳压电源,POWER250</t>
  </si>
  <si>
    <t>稳压电源,DC24V/AC220V 1000VA</t>
  </si>
  <si>
    <t>稳压电源,S-350-12 12V 350W</t>
  </si>
  <si>
    <t>稳压电源,6EP13311SH02 24V 便携式</t>
  </si>
  <si>
    <t>涡街流量计,一体型,CL900,1"</t>
  </si>
  <si>
    <t>涡轮流量计,一体型,PN16,DN40,1.5级,304,ABS,隔爆型,IP65,4-20mA,DC24V</t>
  </si>
  <si>
    <t>物位仪表附件,浮筒液位变送器,变送器,XE3E-KQ313-H1E</t>
  </si>
  <si>
    <t>线路与支路单元,光线路板 S385 OL16(L-16.2P,LC)</t>
  </si>
  <si>
    <t>线路与支路单元,光线路板 S385 OL4(L-4.2,LC)</t>
  </si>
  <si>
    <t>线路与支路单元,光线路板 S385 OL1ZC4(L-1.2,LC)</t>
  </si>
  <si>
    <t>线路与支路单元,光线路板 S385 OL1ZC4(S-1.1,LC)</t>
  </si>
  <si>
    <t>线路与支路单元,光线路板 S385 OL4(S-4.1,LC)</t>
  </si>
  <si>
    <t>销,圆柱销,Φ6,65mm,不锈钢,GB/T119.1</t>
  </si>
  <si>
    <t>系统辅助接口板,SAIA</t>
  </si>
  <si>
    <t>系统控制与通信板,OptiX 155/622H 03032262 SS-SCB</t>
  </si>
  <si>
    <t>系统控制与通信板,OptiX 10G 3032798 SS-ASCC</t>
  </si>
  <si>
    <t>系统控制与通信板,OptiX 10G 03032879 SS-ACOM</t>
  </si>
  <si>
    <t>引擎发电机组本体零件,预热器,0118-2236,威尔信</t>
  </si>
  <si>
    <t>引擎发电机组本体零件,启动模块,630-465,威尔信</t>
  </si>
  <si>
    <t>引擎发电机组本体零件,软连接,131-005,威尔信</t>
  </si>
  <si>
    <t>引擎发电机组本体零件,压力表,Z12V.32.18,济柴</t>
  </si>
  <si>
    <t>引擎发电机组本体零件,排气阀,40mm 12VB.03.22C,济柴</t>
  </si>
  <si>
    <t>引擎发电机组本体零件,活塞销,12V.05.08A,济柴</t>
  </si>
  <si>
    <t>引擎发电机组本体零件,皮带,998-378/T80109107,威尔信</t>
  </si>
  <si>
    <t>引擎发电机组本体零件,进气门座,127.03.80.04,济柴</t>
  </si>
  <si>
    <t>引擎发电机组本体零件,进排气挺杆分部件,20×520mm Z12VB.06.20B,济柴</t>
  </si>
  <si>
    <t>引擎发电机组本体零件,垫片,127.03.06,济柴</t>
  </si>
  <si>
    <t>引擎发电机组本体零件,电加热器,590-600,威尔信</t>
  </si>
  <si>
    <t>引擎发电机组本体零件,柴油滤清器,26560201,卡特彼勒</t>
  </si>
  <si>
    <t>异步电机,YB2-160L-4,380V,22kW,50Hz,防爆,ExdⅡBT4,F,IP55</t>
  </si>
  <si>
    <t>异径三通（焊）,DN50,DN25,5mm,5mm,BW,GB/T12459,022Cr17Ni12Mo2,无缝</t>
  </si>
  <si>
    <t>异径三通（焊）,DN50,DN20,5.5mm,4.5mm,BW,GB/T12459,16Mn,无缝</t>
  </si>
  <si>
    <t>异径三通（焊）,DN50,DN25,5.5mm,5.5mm,BW,GB/T12459,16Mn,无缝</t>
  </si>
  <si>
    <t>异径三通（焊）,DN25,DN20,4.5mm,4.5mm,BW,GB/T12459,16Mn,无缝</t>
  </si>
  <si>
    <t>以太网处理板,智能快速型 S325,6路</t>
  </si>
  <si>
    <t>语音网关,双路模拟网关</t>
  </si>
  <si>
    <t>在线分析仪表附件,在线色谱仪570,水份探头,TF-2R⑴,DANIEL</t>
  </si>
  <si>
    <t>在线分析仪表附件,水露点分析仪3050,电磁阀,305644901,AMETEK</t>
  </si>
  <si>
    <t>在线分析仪表附件,水露点分析仪3050,压力传感器,305450901S,AMETEK</t>
  </si>
  <si>
    <t>在线分析仪表附件,在线色谱仪,取样探头配对法兰,ACC-2600RFBPF</t>
  </si>
  <si>
    <t>在线分析仪表附件,微量水分析仪,双通阀,230509001,AMETEK</t>
  </si>
  <si>
    <t>在线分析仪表附件,微量水分析仪,三通阀,230508001,AMETEK</t>
  </si>
  <si>
    <t>在线分析仪表附件,在线色谱仪,三通电磁阀,2-4-5000-075,DANIEL</t>
  </si>
  <si>
    <t>在线分析仪表附件,在线色谱仪570,浪涌保护模块,2-3-2350-027,DANIEL</t>
  </si>
  <si>
    <t>在线分析仪表附件,硫化氢分析仪933,逆止阀,100-1788,AMETEK</t>
  </si>
  <si>
    <t>在线分析仪表附件,硫化氢分析仪,保险丝,300-6291,AMETEK</t>
  </si>
  <si>
    <t>在线分析仪表附件,在线色谱仪,O型圈,2-4-5000-706,DANIEL</t>
  </si>
  <si>
    <t>在线分析仪表附件,硫化氢分析仪,保险丝,300-8777,AMETEK</t>
  </si>
  <si>
    <t>在线分析仪表附件,保险丝,2-3-0500-392,DANIEL</t>
  </si>
  <si>
    <t>在线分析仪表附件,水露点分析仪3050,电源保险,280750251,AMETEK</t>
  </si>
  <si>
    <t>在线分析仪表附件,微量水分析仪,保险丝,271081001,AMETEK</t>
  </si>
  <si>
    <t>在线分析仪表附件,微量水分析仪,保险丝,280750238,AMETEK</t>
  </si>
  <si>
    <t>在线分析仪表附件,硫化氢分析仪,保险丝,300-6292,AMETEK</t>
  </si>
  <si>
    <t>在线分析仪表附件,硫化氢分析仪,O型环,300-8719,AMETEK</t>
  </si>
  <si>
    <t>在线分析仪表附件,保险丝,3-2350-150,DANIEL</t>
  </si>
  <si>
    <t>在线分析仪表附件,硫化氢分析仪,O型环,300-9147,AMETEK</t>
  </si>
  <si>
    <t>在线分析仪表附件,硫化氢分析仪,过滤组件,100-1848,AMETEK</t>
  </si>
  <si>
    <t>在线分析仪表附件,在线色谱仪,取样探头过滤器,GP-506</t>
  </si>
  <si>
    <t>直通球阀,Q47N-CL900C DN25</t>
  </si>
  <si>
    <t>直通球阀,浮动球,DN8</t>
  </si>
  <si>
    <t>直通球阀,浮动球,3000psi,卡套,ASTM A182 F316,316/PTFE,F316,Φ6</t>
  </si>
  <si>
    <t>直通球阀,Q11F-100F304 DN15</t>
  </si>
  <si>
    <t>直通球阀,ASTM A182 F304,DN15,HPBYB8FF</t>
  </si>
  <si>
    <t>直通球阀,Q41H-16C DN25</t>
  </si>
  <si>
    <t>直通中间接头,外螺纹,M20×1.5,内螺纹,G3/4",3000psi,20#</t>
  </si>
  <si>
    <t>中频电缆及电缆接头配件,电缆接头,RG-11 548995</t>
  </si>
  <si>
    <t>转换开关,EW26C-20/4D5722/3-A02 20A 500V</t>
  </si>
  <si>
    <t>转换开关,EW26C-20/4D5722/3-A03 20A 500V</t>
  </si>
  <si>
    <t>综合保护器,230V,ETH-70,70A</t>
  </si>
  <si>
    <t>离心压缩机辅助系统零件,压力表,RMO419741703,GE</t>
  </si>
  <si>
    <t>异径三通（焊）,DN1000,DN350,26.2mm,13mm,BW,X70,焊制</t>
  </si>
  <si>
    <t>通用橡胶配（部）件,移动储油囊,20m3,橡胶</t>
  </si>
  <si>
    <t>流体用无缝钢管,Φ355.6,14mm,L360NB/X52NB,GB/T9711,PE,ASME B36.10M</t>
  </si>
  <si>
    <t>通用橡胶配（部）件,移动储油囊,100m3,橡胶</t>
  </si>
  <si>
    <t>清管等径三通,DN1000,BW,PN100,焊制</t>
  </si>
  <si>
    <t>清管异径三通,DN1000,DN400,28mm,BW,PN100,焊制</t>
  </si>
  <si>
    <t>光功率放大板,盒式 SS-COA,单路,14dBm</t>
  </si>
  <si>
    <t>带颈对焊法兰,CL600,DN400,M,ASME B16.5,16Mn,NBT47008</t>
  </si>
  <si>
    <t>光功率放大板,SS-BA2-S,双路,17dBm</t>
  </si>
  <si>
    <t>带颈对焊法兰,CL600,DN600,SCH60,M,ASME B16.5,A105,ASTM A105</t>
  </si>
  <si>
    <t>异径三通（焊）,DN600,DN350,20mm,13mm,BW,MSS SP-75,WPHY60,ASTM A860,焊制</t>
  </si>
  <si>
    <t>SDH光接口板,4×STM-1(L-1.1,LC),4路</t>
  </si>
  <si>
    <t>光功率放大板,SS-BA2-S(FC,32),双路,14dBm</t>
  </si>
  <si>
    <t>90°弯头（R=1.5D）（焊）,DN500,17.5mm,R=1.5D,BW,SY/T0510,L450,焊制</t>
  </si>
  <si>
    <t>对焊支管台,DN600,DN200,PN100,BW,MSS SP97,16Mn,NB/T47008,碗型</t>
  </si>
  <si>
    <t>全焊接球阀,QF367N-CL600LF2 DN40 双活塞效应</t>
  </si>
  <si>
    <t>异径三通（焊）,DN500,DN300,17mm,12mm,BW,MSS SP-75,WPHY60,ASTM A860,焊制</t>
  </si>
  <si>
    <t>异径三通（焊）,DN350,DN200,14mm,12mm,BW,GB/T12459,WFHY-360,无缝</t>
  </si>
  <si>
    <t>弯管,17°,DN600Ⅰ,9.5mm,R=6D,BW,SY/T5257,X60,焊制,环氧粉末涂料</t>
  </si>
  <si>
    <t>异径三通（焊）,DN350,DN100,13mm,6mm,BW,GB/T12459,L360NB,无缝</t>
  </si>
  <si>
    <t>以太网处理板,EFS0,8路</t>
  </si>
  <si>
    <t>普通枕木,5000mm,200mm,200mm,松木</t>
  </si>
  <si>
    <t>异径三通（焊）,DN400,DN250,6.3mm,6.3mm,BW,L415,焊制</t>
  </si>
  <si>
    <t>同心大小头,DN600,DN400,21mm,21mm,BW,WFHY-415,10MPa,焊制</t>
  </si>
  <si>
    <t>同心大小头,DN600,DN500,20mm,17.5mm,BW,WFHY-415,10MPa,焊制</t>
  </si>
  <si>
    <t>等径三通（焊）,DN300,20mm,BW,SY/T0510,16Mn,无缝</t>
  </si>
  <si>
    <t>等径三通（焊）,DN300,12mm,BW,SY/T0510,L360,GB/T9711,无缝</t>
  </si>
  <si>
    <t>等径三通（焊）,DN300,12mm,BW,GB/T12459,L360,GB/T9711,无缝</t>
  </si>
  <si>
    <t>异径三通（焊）,DN350,DN200,14mm,12mm,BW,GB/T12459,L360,无缝</t>
  </si>
  <si>
    <t>流体用无缝钢管,Φ89,5.5mm,022Cr19Ni10,GB/T14976,PE,GB/T17395</t>
  </si>
  <si>
    <t>等径三通（焊）,DN300,25mm,BW,SY/T0510,L360,GB/T9711,无缝</t>
  </si>
  <si>
    <t>流体用无缝钢管,Φ325,14mm,L360QB/X52QB,GB/T9711,PE,ASME B36.10M</t>
  </si>
  <si>
    <t>异径三通（焊）,DN300,DN200,12mm,12mm,BW,GB/T12459,L360,无缝</t>
  </si>
  <si>
    <t>异径三通（焊）,DN300,DN150,19mm,16mm,BW,GB/T12459,L360,无缝</t>
  </si>
  <si>
    <t>异径三通（焊）,DN300,DN100,15mm,8mm,BW,GB/T12459,L360,无缝</t>
  </si>
  <si>
    <t>等径三通（焊）,DN250,10mm,BW,SY/T0510,L360,GB/T9711,无缝</t>
  </si>
  <si>
    <t>异径三通（焊）,DN300,DN50,16mm,4mm,BW,GB/T12459,16Mn,无缝</t>
  </si>
  <si>
    <t>异径三通（焊）,DN300,DN100,16mm,5mm,BW,GB/T12459,16Mn,无缝</t>
  </si>
  <si>
    <t>钢丝绳,6,19S,IWRC,Φ35mm,ZS,GB/T20118</t>
  </si>
  <si>
    <t>消防制服系列,防火服,DFXF-93-A,分体式,银色,纤维织物+镀铝薄膜,S~XXL</t>
  </si>
  <si>
    <t>异径三通（焊）,DN250,DN200,15mm,15mm,BW,GB/T12459,L360,无缝</t>
  </si>
  <si>
    <t>异径三通（焊）,DN350,DN250,22mm,22mm,BW,L360,无缝</t>
  </si>
  <si>
    <t>等径三通（焊）,DN250,21mm,BW,SY/T0510,L360,GB/T9711,无缝</t>
  </si>
  <si>
    <t>等径三通（焊）,DN300,15mm,BW,GB/T12459,16Mn,无缝</t>
  </si>
  <si>
    <t>异径三通（焊）,DN250,DN50,18mm,6mm,BW,GB/T12459,16Mn,无缝</t>
  </si>
  <si>
    <t>凝油剂,GMN-01</t>
  </si>
  <si>
    <t>L</t>
  </si>
  <si>
    <t>庆阳站</t>
  </si>
  <si>
    <r>
      <rPr>
        <sz val="10"/>
        <color theme="1"/>
        <rFont val="方正书宋_GBK"/>
        <charset val="134"/>
      </rPr>
      <t>贺向康</t>
    </r>
    <r>
      <rPr>
        <sz val="10"/>
        <color theme="1"/>
        <rFont val="Arial Narrow"/>
        <charset val="134"/>
      </rPr>
      <t>15309340630</t>
    </r>
  </si>
  <si>
    <t>异径三通（焊）,DN300,DN80,12mm,5mm,BW,GB/T12459,16Mn,无缝</t>
  </si>
  <si>
    <t>非金属管,输水胶管,100mm,2mm,橡胶,0.6MPa 长2.15m,HG/T2184</t>
  </si>
  <si>
    <t>米</t>
  </si>
  <si>
    <t>庆阳作业区库</t>
  </si>
  <si>
    <t>等径三通（焊）,DN200,12mm,BW,GB/T12459,L245NB,GB/T9711,无缝</t>
  </si>
  <si>
    <t>电(阻)焊管,Φ60.3,3.5mm,Q235A+Zn,GB/T3091,PE</t>
  </si>
  <si>
    <t>90°弯头（R=1.5D）（焊）,DN300,12mm,R=1.5D,BW,16Mn,无缝</t>
  </si>
  <si>
    <t>非金属管,输水胶管,150mm,2mm,橡胶,0.6MPa 长10m,HG/T2184</t>
  </si>
  <si>
    <t>异径三通（焊）,DN200,DN150,12mm,9mm,BW,GB/T12459,WFHY-245,无缝</t>
  </si>
  <si>
    <t>带颈对焊法兰,CL400,DN50,STD,M,ASME B16.5,20#,NB/T47008,Ⅲ</t>
  </si>
  <si>
    <t>咸阳</t>
  </si>
  <si>
    <r>
      <rPr>
        <sz val="10"/>
        <color theme="1"/>
        <rFont val="方正书宋_GBK"/>
        <charset val="134"/>
      </rPr>
      <t>刘岩</t>
    </r>
    <r>
      <rPr>
        <sz val="10"/>
        <color theme="1"/>
        <rFont val="Arial Narrow"/>
        <charset val="134"/>
      </rPr>
      <t xml:space="preserve">     18591778898</t>
    </r>
  </si>
  <si>
    <t>楔式闸阀,Z45T-16Q DN50</t>
  </si>
  <si>
    <t>等径三通（焊）,DN200,13mm,BW,SY/T0510,16Mn,无缝</t>
  </si>
  <si>
    <t>离心压缩机本体零件,保险,IQQ020070083,GE</t>
  </si>
  <si>
    <t>异径三通（焊）,DN100,DN50,5mm,5mm,BW,GB/T12459Ⅱ,20#,无缝</t>
  </si>
  <si>
    <t>异径三通（焊）,DN150,DN80,9mm,5mm,BW,GB/T12459,L245,无缝</t>
  </si>
  <si>
    <t>异径三通（焊）,DN200,DN150,21mm,21mm,BW,GB/T12459,L245NB,无缝</t>
  </si>
  <si>
    <t>等径三通（焊）,DN200,22mm,BW,SY/T0510,L245,GB/T9711,无缝</t>
  </si>
  <si>
    <t>包装袋,800×500mm,聚乙烯,GB/T8946,白色</t>
  </si>
  <si>
    <t>对焊支管台,DN250,DN50,CL300,BW,MSS SP97,CF62,碗型</t>
  </si>
  <si>
    <t>对焊支管台,DN250,DN80,PN63,BW,MSS SP97,16Mn,NB/T47008,碗型</t>
  </si>
  <si>
    <t>对焊支管台,DN400,DN100,10MPa,BW,MSS SP97,16Mn,JB4726,碗型</t>
  </si>
  <si>
    <t>异径三通（焊）,DN150,DN50,14mm,10mm,BW,GB/T12459,16Mn,无缝</t>
  </si>
  <si>
    <t>90°弯头（R=1.5D）（焊）,DN200,11mm,R=1.5D,BW,16Mn,无缝</t>
  </si>
  <si>
    <t>清扫用品,棉纱,42支,全棉</t>
  </si>
  <si>
    <t>同心大小头,DN250,DN100,10mm,5mm,BW,GB/T12459Ⅰ,WFHY-360,SY/T0609,GB/T13401,无缝</t>
  </si>
  <si>
    <t>同心大小头,DN250,DN150,10mm,7mm,BW,GB/T12459Ⅰ,SH/T3405,WFHY-360,SY/T0609,GB/T13401,无缝</t>
  </si>
  <si>
    <t>异径三通（焊）,DN100,DN50,6mm,6mm,BW,GB/T12459,L245,无缝</t>
  </si>
  <si>
    <t>对焊支管台,DN400,DN20,PN100,BW,MSS SP97,16Mn,NB/T47008,碗型</t>
  </si>
  <si>
    <t>45°弯头（R=1.5D）（焊）,DN200,12mm,R=1.5D,BW,GB/T12459Ⅰ,20#,GB/T9948,GB/T13401,无缝</t>
  </si>
  <si>
    <t>渭南作业区库</t>
  </si>
  <si>
    <r>
      <rPr>
        <sz val="10"/>
        <color theme="1"/>
        <rFont val="方正书宋_GBK"/>
        <charset val="134"/>
      </rPr>
      <t>张青</t>
    </r>
    <r>
      <rPr>
        <sz val="10"/>
        <color theme="1"/>
        <rFont val="Arial Narrow"/>
        <charset val="134"/>
      </rPr>
      <t xml:space="preserve">  15091270721</t>
    </r>
  </si>
  <si>
    <t>宝鸡</t>
  </si>
  <si>
    <t>90°弯头（R=1.5D）（焊）,DN150,12mm,R=1.5D,BW,SY/T0510,L245NB,GB/T9711,无缝</t>
  </si>
  <si>
    <t>等径三通（焊）,DN100,6.3mm,BW,GB/T12459,L245NB,GB/T9711,无缝</t>
  </si>
  <si>
    <t>90°弯头（R=1.5D）（焊）,DN150,9mm,R=1.5D,BW,20#,无缝</t>
  </si>
  <si>
    <t>等径三通（焊）,DN50,5.5mm,BW,SY/T0510,16Mn,无缝</t>
  </si>
  <si>
    <t>等径三通（焊）,DN100,6mm,BW,SY/T0510,L245,GB/T9711,无缝</t>
  </si>
  <si>
    <t>等径三通（焊）,DN80,9mm,BW,SY/T0510,L245,GB/T9711,无缝</t>
  </si>
  <si>
    <t>等径三通（焊）,DN80,5mm,BW,SY/T0510,L245,GB/T9711,无缝</t>
  </si>
  <si>
    <t>楔式闸阀,Z41T-16C DN65</t>
  </si>
  <si>
    <t>同心大小头,DN200,DN100,8mm,5mm,BW,GB/T12459Ⅰ,WFHY-245,SY/T0609,GB/T13401,无缝</t>
  </si>
  <si>
    <t>90°弯头（R=1.5D）（焊）,DN100,7mm,R=1.5D,BW,20#,无缝</t>
  </si>
  <si>
    <t>等径三通（焊）,DN50,5mm,BW,SY/T0510,L245,GB/T9711,无缝</t>
  </si>
  <si>
    <t>异径三通（焊）,DN100,DN50,6mm,5mm,BW,GB/T12459,20#,无缝</t>
  </si>
  <si>
    <t>90°弯头（R=1.5D）（焊）,DN50,7mm,R=1.5D,BW,022Cr17Ni12Mo2,无缝</t>
  </si>
  <si>
    <t>90°弯头（R=1.5D）（焊）,DN80,5mm,R=1.5D,BW,SY/T0609,WFHY-245,无缝</t>
  </si>
  <si>
    <t>同心大小头,DN150,DN80,7mm,4mm,BW,GB/T12459Ⅰ,WFHY-245,SY/T0609,GB/T13401,无缝</t>
  </si>
  <si>
    <t>等径三通（焊）,DN80,12mm,BW,GB/T12459,20#,无缝</t>
  </si>
  <si>
    <t>90°弯头（R=1.5D）（焊）,DN100,8mm,R=1.5D,BW,20#,无缝</t>
  </si>
  <si>
    <t>90°弯头（R=1.5D）（焊）,DN100,12mm,R=1.5D,BW,20#,无缝</t>
  </si>
  <si>
    <t>90°弯头（R=1.5D）（焊）,DN100,6mm,R=1.5D,BW,20#,无缝</t>
  </si>
  <si>
    <t>管帽（焊）,DN80,9mm,BW,Q345R,GB/T713,无缝</t>
  </si>
  <si>
    <t>同心大小头,DN50,DN25,7mm,3.5mm,BW,GB/T12459Ⅰ,16Mn,GB/T6479,GB/T13401,无缝</t>
  </si>
  <si>
    <t>90°弯头（R=1.5D）（焊）,DN80,6mm,R=1.5D,BW,SY/T0510,L245N,GB/T9711,无缝</t>
  </si>
  <si>
    <t>同心大小头,DN100,DN50,7mm,7mm,BW,GB/T12459Ⅰ,L245,GB/T9711,GB/T13401,无缝</t>
  </si>
  <si>
    <t>90°弯头（R=1.5D）（焊）,DN80,5mm,R=1.5D,BW,20#,无缝</t>
  </si>
  <si>
    <t>同心大小头,DN100,DN80,6mm,5mm,BW,WFHY-245,无缝</t>
  </si>
  <si>
    <t>90°弯头（R=1.5D）（焊）,DN80,5.49mm,R=1.5D,BW,16Mn,无缝</t>
  </si>
  <si>
    <t>管帽（焊）,DN80,5mm,BW,SY/T0609,WFHY-245,无缝</t>
  </si>
  <si>
    <t>90°弯头（R=1.5D）（焊）,DN40,3mm,R=1.5D,BW,SY/T0510,L245,GB/T9711,无缝</t>
  </si>
  <si>
    <t>管帽（焊）,DN50,3mm,BW,GB/T12459,WFHY-245,无缝</t>
  </si>
  <si>
    <t>楔式闸阀,Z41H-100C DN300</t>
  </si>
  <si>
    <t>楔式闸阀,Z41H-100C DN200</t>
  </si>
  <si>
    <t>水击泄压阀3" ANSI Class 600 RF</t>
  </si>
  <si>
    <t>晋中作业区</t>
  </si>
  <si>
    <r>
      <rPr>
        <sz val="10"/>
        <color theme="1"/>
        <rFont val="方正书宋_GBK"/>
        <charset val="134"/>
      </rPr>
      <t>逯佳旺</t>
    </r>
    <r>
      <rPr>
        <sz val="10"/>
        <color theme="1"/>
        <rFont val="Arial Narrow"/>
        <charset val="134"/>
      </rPr>
      <t>13546557520</t>
    </r>
  </si>
  <si>
    <t>带导流孔防爆电动平板闸阀WZI9b43YF-600LB 10"</t>
  </si>
  <si>
    <t>开关型手动无导流孔平板闸阀WZ43YF-150LB 6"</t>
  </si>
  <si>
    <t>防爆电动球阀 PN100 DN200</t>
  </si>
  <si>
    <t>存放地点</t>
  </si>
  <si>
    <t>最后一次购进日期</t>
  </si>
  <si>
    <t>库龄</t>
  </si>
  <si>
    <t>品质状况</t>
  </si>
  <si>
    <t>最后一次购进单价</t>
  </si>
  <si>
    <t>主要供应商是否关联方</t>
  </si>
  <si>
    <t>账面为负值的原因</t>
  </si>
  <si>
    <t>2019/11</t>
  </si>
  <si>
    <t>加工单位名称</t>
  </si>
  <si>
    <t>委托加工日期</t>
  </si>
  <si>
    <t>发出时间间隔</t>
  </si>
  <si>
    <t>委托加工合同号</t>
  </si>
  <si>
    <t>委托加工费金额</t>
  </si>
  <si>
    <t>发出材料成本</t>
  </si>
  <si>
    <t>收回材料成本</t>
  </si>
  <si>
    <t>未收回原因</t>
  </si>
  <si>
    <t>最早一批入库日期</t>
  </si>
  <si>
    <t>产品品质</t>
  </si>
  <si>
    <t>主要客户是否关联方</t>
  </si>
  <si>
    <t>基准日平均销售单价（含税）</t>
  </si>
  <si>
    <t>市场销售状况</t>
  </si>
  <si>
    <t>订货合同号</t>
  </si>
  <si>
    <t>外币单价</t>
  </si>
  <si>
    <t>人民币单价</t>
  </si>
  <si>
    <t>汇率</t>
  </si>
  <si>
    <t>开始加工日期</t>
  </si>
  <si>
    <t>基准日产成品平均销售单价（含税）</t>
  </si>
  <si>
    <t>完工程度</t>
  </si>
  <si>
    <t/>
  </si>
  <si>
    <t>对方单位名称</t>
  </si>
  <si>
    <t>发出日期</t>
  </si>
  <si>
    <t>品质是否正常</t>
  </si>
  <si>
    <t>是否为关联交易</t>
  </si>
  <si>
    <t>启用日期</t>
  </si>
  <si>
    <t>原始入账价值</t>
  </si>
  <si>
    <t>已使用年限</t>
  </si>
  <si>
    <t>物品现状</t>
  </si>
  <si>
    <t>生产厂家</t>
  </si>
  <si>
    <t>账面价值（摊余价值）</t>
  </si>
  <si>
    <t>评估原价</t>
  </si>
  <si>
    <t>成新率%</t>
  </si>
  <si>
    <t>项目名称</t>
  </si>
  <si>
    <t>开工日期</t>
  </si>
  <si>
    <t>预计完工日期</t>
  </si>
  <si>
    <t>项目合同号</t>
  </si>
  <si>
    <t>合同额</t>
  </si>
  <si>
    <t>形象进度(%)</t>
  </si>
  <si>
    <t>增值额</t>
  </si>
  <si>
    <t>合    计</t>
  </si>
  <si>
    <t>冠高</t>
  </si>
  <si>
    <t>胸径</t>
  </si>
  <si>
    <t>购进、种植、繁殖日期</t>
  </si>
  <si>
    <t>养殖时间</t>
  </si>
  <si>
    <t>结算对象名称</t>
  </si>
  <si>
    <t>合同金额</t>
  </si>
  <si>
    <t>已结算金额</t>
  </si>
  <si>
    <t>已确认收入金额</t>
  </si>
  <si>
    <t>承担除信用风险之外的其他风险内容</t>
  </si>
  <si>
    <t>外币金额</t>
  </si>
  <si>
    <t>合   计</t>
  </si>
  <si>
    <t>减：减值准备</t>
  </si>
  <si>
    <t>资产名称</t>
  </si>
  <si>
    <t>购置日期</t>
  </si>
  <si>
    <t>折旧/摊销年限</t>
  </si>
  <si>
    <t>资产现状</t>
  </si>
  <si>
    <t>原值</t>
  </si>
  <si>
    <t>净值</t>
  </si>
  <si>
    <t>项目及内容</t>
  </si>
  <si>
    <t>结算内容</t>
  </si>
  <si>
    <t>到期日</t>
  </si>
  <si>
    <t>票面利率</t>
  </si>
  <si>
    <t>非流动资产评估汇总表</t>
  </si>
  <si>
    <t>4-1</t>
  </si>
  <si>
    <t>债权投资价值</t>
  </si>
  <si>
    <t>4-2</t>
  </si>
  <si>
    <t>4-3</t>
  </si>
  <si>
    <t>长期应收款余额</t>
  </si>
  <si>
    <t>长期应收款价值</t>
  </si>
  <si>
    <t>4-4</t>
  </si>
  <si>
    <t>长期股权投资余额</t>
  </si>
  <si>
    <t>长期股权投资价值</t>
  </si>
  <si>
    <t>4-5</t>
  </si>
  <si>
    <t>4-6</t>
  </si>
  <si>
    <t>其他非流动性金融资产</t>
  </si>
  <si>
    <t>其他非流动性金融资产价值</t>
  </si>
  <si>
    <t>4-7</t>
  </si>
  <si>
    <t>投资性房地产净值</t>
  </si>
  <si>
    <t>投资性房地产价值</t>
  </si>
  <si>
    <t>4-8</t>
  </si>
  <si>
    <t>固定资产净值</t>
  </si>
  <si>
    <t>固定资产价值</t>
  </si>
  <si>
    <t>4-9</t>
  </si>
  <si>
    <t>在建工程余额</t>
  </si>
  <si>
    <t>在建工程价值</t>
  </si>
  <si>
    <t>4-10</t>
  </si>
  <si>
    <t>生产性生物资产净值</t>
  </si>
  <si>
    <t>生产性生物资产价值</t>
  </si>
  <si>
    <t>4-11</t>
  </si>
  <si>
    <t>油气资产净值</t>
  </si>
  <si>
    <t>油气资产价值</t>
  </si>
  <si>
    <t>4-12</t>
  </si>
  <si>
    <t>使用权资产价值</t>
  </si>
  <si>
    <t>4-13</t>
  </si>
  <si>
    <t>无形资产净值</t>
  </si>
  <si>
    <t>无形资产价值</t>
  </si>
  <si>
    <t>4-14</t>
  </si>
  <si>
    <t>4-15</t>
  </si>
  <si>
    <t>4-16</t>
  </si>
  <si>
    <t>4-17</t>
  </si>
  <si>
    <t>4-18</t>
  </si>
  <si>
    <t>债权名称</t>
  </si>
  <si>
    <t>债权种类</t>
  </si>
  <si>
    <t>债权代码</t>
  </si>
  <si>
    <t>债权存放</t>
  </si>
  <si>
    <t>成本（面值）</t>
  </si>
  <si>
    <t>减：债权投资减值准备</t>
  </si>
  <si>
    <t>长期应收款原始发生额</t>
  </si>
  <si>
    <t>欠款单位是否关联方</t>
  </si>
  <si>
    <t>基准日后收回的款项</t>
  </si>
  <si>
    <t>减：长期应收款坏账准备</t>
  </si>
  <si>
    <t>协议投资期限</t>
  </si>
  <si>
    <t>持股比例（%）</t>
  </si>
  <si>
    <t>投资成本</t>
  </si>
  <si>
    <t>是否控股</t>
  </si>
  <si>
    <t>持有表决权比例</t>
  </si>
  <si>
    <t>会计核算方法</t>
  </si>
  <si>
    <t>投资收益汇回是否受限</t>
  </si>
  <si>
    <t>被投资企业经营状况</t>
  </si>
  <si>
    <t>被投资企业基准日净资产</t>
  </si>
  <si>
    <t>减：长期股权投资减值准备</t>
  </si>
  <si>
    <t>金融资产名称</t>
  </si>
  <si>
    <t>持有数量</t>
  </si>
  <si>
    <t>基准日市价</t>
  </si>
  <si>
    <t>基金份额</t>
  </si>
  <si>
    <t>投资性房地产评估汇总表</t>
  </si>
  <si>
    <t>增值率</t>
  </si>
  <si>
    <t>4-7-1</t>
  </si>
  <si>
    <t>投资性房地产（采用成本模式计量）</t>
  </si>
  <si>
    <t>4-7-2</t>
  </si>
  <si>
    <t>投资性房地产（采用公允价值模式计量）</t>
  </si>
  <si>
    <t>4-7-3</t>
  </si>
  <si>
    <t>投资性地产（采用成本模式计量）</t>
  </si>
  <si>
    <t>4-7-4</t>
  </si>
  <si>
    <t>投资性地产（采用公允价值模式计量）</t>
  </si>
  <si>
    <t>账面净值合计</t>
  </si>
  <si>
    <t>减：投资性房地产减值准备</t>
  </si>
  <si>
    <t>账面价值合计</t>
  </si>
  <si>
    <t>（采用成本模式计量）</t>
  </si>
  <si>
    <t>房屋对应宗地信息</t>
  </si>
  <si>
    <t>房产证号</t>
  </si>
  <si>
    <t>房产证载权利人</t>
  </si>
  <si>
    <t>房屋名称</t>
  </si>
  <si>
    <t>来源</t>
  </si>
  <si>
    <t>结构</t>
  </si>
  <si>
    <t>建成
年月</t>
  </si>
  <si>
    <r>
      <rPr>
        <b/>
        <sz val="10"/>
        <rFont val="宋体"/>
        <charset val="134"/>
        <scheme val="minor"/>
      </rPr>
      <t>建筑面积</t>
    </r>
  </si>
  <si>
    <t>成本单价(元/m2)</t>
  </si>
  <si>
    <t>是否抵押</t>
  </si>
  <si>
    <t>是否出租</t>
  </si>
  <si>
    <t>租赁房名称</t>
  </si>
  <si>
    <t>租赁协议起止时间</t>
  </si>
  <si>
    <t>评估单价(元/m2)</t>
  </si>
  <si>
    <t>对应土地证号</t>
  </si>
  <si>
    <t>对应宗地名称</t>
  </si>
  <si>
    <t>宗地开发程度</t>
  </si>
  <si>
    <t>宗地位置</t>
  </si>
  <si>
    <t>宗地用途</t>
  </si>
  <si>
    <t>用地性质</t>
  </si>
  <si>
    <t>（采用公允价值模式计量）</t>
  </si>
  <si>
    <t>原始入帐价值    （转入日公允价值）</t>
  </si>
  <si>
    <t>土地权证编号</t>
  </si>
  <si>
    <t>宗地名称</t>
  </si>
  <si>
    <t>来源（外购、自建、自用转入、存货转入等）</t>
  </si>
  <si>
    <t>是否空地</t>
  </si>
  <si>
    <t>土地位置</t>
  </si>
  <si>
    <t>取得日期</t>
  </si>
  <si>
    <t>土地用途</t>
  </si>
  <si>
    <t>终止日期</t>
  </si>
  <si>
    <t>开发程度</t>
  </si>
  <si>
    <r>
      <rPr>
        <b/>
        <sz val="10"/>
        <rFont val="宋体"/>
        <charset val="134"/>
        <scheme val="minor"/>
      </rPr>
      <t>面积(m</t>
    </r>
    <r>
      <rPr>
        <b/>
        <vertAlign val="superscript"/>
        <sz val="10"/>
        <rFont val="宋体"/>
        <charset val="134"/>
      </rPr>
      <t>2</t>
    </r>
    <r>
      <rPr>
        <b/>
        <sz val="10"/>
        <rFont val="宋体"/>
        <charset val="134"/>
      </rPr>
      <t>)</t>
    </r>
  </si>
  <si>
    <t>原始入帐价值（转入日公允价值）</t>
  </si>
  <si>
    <t>固定资产评估汇总表</t>
  </si>
  <si>
    <t>计提减值准备金额</t>
  </si>
  <si>
    <t>房屋建筑物类合计</t>
  </si>
  <si>
    <t>4-8-1</t>
  </si>
  <si>
    <t>固定资产-房屋建筑物</t>
  </si>
  <si>
    <t>4-8-2</t>
  </si>
  <si>
    <t>固定资产-构筑物及其他辅助设施</t>
  </si>
  <si>
    <t>4-8-3</t>
  </si>
  <si>
    <t>固定资产-管道及沟槽</t>
  </si>
  <si>
    <t>设备类合计</t>
  </si>
  <si>
    <t>4-8-4</t>
  </si>
  <si>
    <t>固定资产-机器设备</t>
  </si>
  <si>
    <t>4-8-5</t>
  </si>
  <si>
    <t>固定资产-车辆</t>
  </si>
  <si>
    <t>4-8-6</t>
  </si>
  <si>
    <t>固定资产-电子设备</t>
  </si>
  <si>
    <t>4-8-7</t>
  </si>
  <si>
    <t>固定资产—土地</t>
  </si>
  <si>
    <t>4-8-8</t>
  </si>
  <si>
    <t>固定资产合计</t>
  </si>
  <si>
    <t>减：固定资产减值准备</t>
  </si>
  <si>
    <t>固定资产净额</t>
  </si>
  <si>
    <t>权证编号</t>
  </si>
  <si>
    <t>建筑物名称</t>
  </si>
  <si>
    <t>详细地址</t>
  </si>
  <si>
    <t>是否不需要办证</t>
  </si>
  <si>
    <t>证载权利人是否不符</t>
  </si>
  <si>
    <t>是否存在抵押担保</t>
  </si>
  <si>
    <t>房屋现状</t>
  </si>
  <si>
    <t>所在楼层/楼层数</t>
  </si>
  <si>
    <t>层高</t>
  </si>
  <si>
    <t>建筑面积体积           m2或m3</t>
  </si>
  <si>
    <t>减：房屋建筑物减值准备</t>
  </si>
  <si>
    <t xml:space="preserve"> 名称</t>
  </si>
  <si>
    <t>长度
(m)</t>
  </si>
  <si>
    <t>宽度
(m)</t>
  </si>
  <si>
    <t>高
(m)</t>
  </si>
  <si>
    <r>
      <rPr>
        <b/>
        <sz val="10"/>
        <rFont val="宋体"/>
        <charset val="134"/>
        <scheme val="minor"/>
      </rPr>
      <t>面积体积m</t>
    </r>
    <r>
      <rPr>
        <b/>
        <vertAlign val="superscript"/>
        <sz val="10"/>
        <rFont val="宋体"/>
        <charset val="134"/>
      </rPr>
      <t>2</t>
    </r>
    <r>
      <rPr>
        <b/>
        <sz val="10"/>
        <rFont val="宋体"/>
        <charset val="134"/>
      </rPr>
      <t>或m</t>
    </r>
    <r>
      <rPr>
        <b/>
        <vertAlign val="superscript"/>
        <sz val="10"/>
        <rFont val="宋体"/>
        <charset val="134"/>
      </rPr>
      <t>3</t>
    </r>
  </si>
  <si>
    <t>土地权证号</t>
  </si>
  <si>
    <t>构筑物现状</t>
  </si>
  <si>
    <t>减：构筑物及其他辅助设施减值准备</t>
  </si>
  <si>
    <t>漕深
(m)</t>
  </si>
  <si>
    <t>沟宽*沟厚(mm*mm)
管径*壁厚(mm*mm)</t>
  </si>
  <si>
    <t>材质</t>
  </si>
  <si>
    <t>绝缘方式</t>
  </si>
  <si>
    <t>建成年月</t>
  </si>
  <si>
    <t>起始地点</t>
  </si>
  <si>
    <t>终止地点</t>
  </si>
  <si>
    <t>铺设方式</t>
  </si>
  <si>
    <t>管沟现状</t>
  </si>
  <si>
    <t>减：管道和沟槽减值准备</t>
  </si>
  <si>
    <t>使用单位</t>
  </si>
  <si>
    <t>设备编号</t>
  </si>
  <si>
    <t>设备名称</t>
  </si>
  <si>
    <t>设备材质</t>
  </si>
  <si>
    <t>设备重量T</t>
  </si>
  <si>
    <t>设备现状</t>
  </si>
  <si>
    <t>安装地点</t>
  </si>
  <si>
    <t>技术状态</t>
  </si>
  <si>
    <t>维护保养</t>
  </si>
  <si>
    <t>设备是否有过重大技改</t>
  </si>
  <si>
    <t>如果有过调帐请提供原始入账价值</t>
  </si>
  <si>
    <t>折旧年限</t>
  </si>
  <si>
    <t>近期市场价格</t>
  </si>
  <si>
    <t>价格内涵</t>
  </si>
  <si>
    <t>减：机器设备减值准备</t>
  </si>
  <si>
    <t>车辆牌号</t>
  </si>
  <si>
    <t>车辆名称</t>
  </si>
  <si>
    <t>已行驶里程(公里)</t>
  </si>
  <si>
    <t>行驶证载权利人</t>
  </si>
  <si>
    <t>车辆现状</t>
  </si>
  <si>
    <t>减：车辆减值准备</t>
  </si>
  <si>
    <t>设备
编号</t>
  </si>
  <si>
    <t>减：电子设备减值准备</t>
  </si>
  <si>
    <t>准用年限</t>
  </si>
  <si>
    <t>证载权利人名称</t>
  </si>
  <si>
    <r>
      <rPr>
        <sz val="10"/>
        <rFont val="宋体"/>
        <charset val="134"/>
      </rPr>
      <t>合</t>
    </r>
    <r>
      <rPr>
        <sz val="10"/>
        <rFont val="Arial Narrow"/>
        <charset val="134"/>
      </rPr>
      <t xml:space="preserve">            </t>
    </r>
    <r>
      <rPr>
        <sz val="10"/>
        <rFont val="宋体"/>
        <charset val="134"/>
      </rPr>
      <t>计</t>
    </r>
  </si>
  <si>
    <t>待处理资产名称</t>
  </si>
  <si>
    <t>清理原因</t>
  </si>
  <si>
    <t>是否经过审批</t>
  </si>
  <si>
    <t>在基准日是否存在实物</t>
  </si>
  <si>
    <t>在基准日至填表日期间是否已处置</t>
  </si>
  <si>
    <t>已确定的处置净收入额</t>
  </si>
  <si>
    <t>清理资产材质</t>
  </si>
  <si>
    <t>清理资产重量</t>
  </si>
  <si>
    <t>在建工程评估汇总表</t>
  </si>
  <si>
    <t>4-9-1</t>
  </si>
  <si>
    <t>在建工程—土建工程</t>
  </si>
  <si>
    <t>4-9-2</t>
  </si>
  <si>
    <t>在建工程—设备安装工程</t>
  </si>
  <si>
    <t>4-9-3</t>
  </si>
  <si>
    <t>建筑面积/容积</t>
  </si>
  <si>
    <t>形象进度</t>
  </si>
  <si>
    <t>付款比例</t>
  </si>
  <si>
    <t>施工单位名称</t>
  </si>
  <si>
    <t>合同编号</t>
  </si>
  <si>
    <t>概算金额</t>
  </si>
  <si>
    <t>工程地址</t>
  </si>
  <si>
    <t>土地出让合同(有/无)</t>
  </si>
  <si>
    <t>建筑用地许可证(有/无)</t>
  </si>
  <si>
    <t>建筑规划许可证(有/无)</t>
  </si>
  <si>
    <t>建筑开工许可证(有/无)</t>
  </si>
  <si>
    <t>减：在建土建工程减值准备</t>
  </si>
  <si>
    <t>开工
日期</t>
  </si>
  <si>
    <t>预计完
工日期</t>
  </si>
  <si>
    <t>合同概算金额</t>
  </si>
  <si>
    <t>已付款比例</t>
  </si>
  <si>
    <t>设备费</t>
  </si>
  <si>
    <t>资金成本</t>
  </si>
  <si>
    <t>安装费及其他</t>
  </si>
  <si>
    <t>减：在建设备安装工程减值准备</t>
  </si>
  <si>
    <t>工程项目</t>
  </si>
  <si>
    <t>计量
单位</t>
  </si>
  <si>
    <t>入库日期</t>
  </si>
  <si>
    <t>增值率
%</t>
  </si>
  <si>
    <t>减：工程物资减值准备</t>
  </si>
  <si>
    <t>种类</t>
  </si>
  <si>
    <t>群别</t>
  </si>
  <si>
    <t>减：生产性生物资产减值准备</t>
  </si>
  <si>
    <t>净            额</t>
  </si>
  <si>
    <t>类别</t>
  </si>
  <si>
    <t>矿区（或油田）</t>
  </si>
  <si>
    <t>形成日期</t>
  </si>
  <si>
    <t>来源（购入、自行建造）</t>
  </si>
  <si>
    <t>减：油气资产减值准备</t>
  </si>
  <si>
    <t>资产类别</t>
  </si>
  <si>
    <t>资产编号</t>
  </si>
  <si>
    <t>出租人</t>
  </si>
  <si>
    <t>租赁合同号</t>
  </si>
  <si>
    <t>资产规格型号</t>
  </si>
  <si>
    <t>租赁日期</t>
  </si>
  <si>
    <t>结束日期</t>
  </si>
  <si>
    <t>减：使用权资产减值准备</t>
  </si>
  <si>
    <t>无形资产评估汇总表</t>
  </si>
  <si>
    <t>4-13-1</t>
  </si>
  <si>
    <t>无形资产-土地使用权</t>
  </si>
  <si>
    <t>4-13-2</t>
  </si>
  <si>
    <t>无形资产-矿业权</t>
  </si>
  <si>
    <t>4-13-3</t>
  </si>
  <si>
    <t>无形资产-其他无形资产</t>
  </si>
  <si>
    <t>面积（m2）</t>
  </si>
  <si>
    <t>取得方式</t>
  </si>
  <si>
    <t>证载权利人</t>
  </si>
  <si>
    <t>是否抵押担保</t>
  </si>
  <si>
    <t>合        计</t>
  </si>
  <si>
    <t>减：无形资产减值准备</t>
  </si>
  <si>
    <t>名称、种类（探矿权/采矿权）</t>
  </si>
  <si>
    <t>勘查（采矿）许可证编号</t>
  </si>
  <si>
    <t>剩余有效年限</t>
  </si>
  <si>
    <t>勘查开发阶段</t>
  </si>
  <si>
    <t>核定（批准）生产规模</t>
  </si>
  <si>
    <t>矿业权有偿处置价款</t>
  </si>
  <si>
    <t>无形资产名称和内容</t>
  </si>
  <si>
    <t>法定/预计使用年限</t>
  </si>
  <si>
    <t>尚可使用年限</t>
  </si>
  <si>
    <t>内容或名称</t>
  </si>
  <si>
    <t>预计完成日期</t>
  </si>
  <si>
    <t>立项/批准文号</t>
  </si>
  <si>
    <t>拟形成无形资产类型</t>
  </si>
  <si>
    <t>技术成熟度</t>
  </si>
  <si>
    <t>业内技术水平</t>
  </si>
  <si>
    <t>支出内容</t>
  </si>
  <si>
    <t>预算投入金额</t>
  </si>
  <si>
    <t>合并成本</t>
  </si>
  <si>
    <t>可辨认净资产公允价值</t>
  </si>
  <si>
    <t>减：商誉减值准备</t>
  </si>
  <si>
    <t>费用名称或内容</t>
  </si>
  <si>
    <t>原始发生额</t>
  </si>
  <si>
    <t>预计摊
销月数</t>
  </si>
  <si>
    <t>尚存受益月数</t>
  </si>
  <si>
    <t>合                    计</t>
  </si>
  <si>
    <t>流动负债评估汇总表</t>
  </si>
  <si>
    <t>5-1</t>
  </si>
  <si>
    <t>5-2</t>
  </si>
  <si>
    <t>5-3</t>
  </si>
  <si>
    <t>5-4</t>
  </si>
  <si>
    <t>5-5</t>
  </si>
  <si>
    <t>5-6</t>
  </si>
  <si>
    <t>5-7</t>
  </si>
  <si>
    <t>5-8</t>
  </si>
  <si>
    <t>5-9</t>
  </si>
  <si>
    <t>5-10</t>
  </si>
  <si>
    <t>5-11</t>
  </si>
  <si>
    <t>5-12</t>
  </si>
  <si>
    <t>5-13</t>
  </si>
  <si>
    <t>放款银行（或机构）名称</t>
  </si>
  <si>
    <t>借款方式</t>
  </si>
  <si>
    <t>年利率%</t>
  </si>
  <si>
    <t>外币基准日汇率</t>
  </si>
  <si>
    <t>借款合同号</t>
  </si>
  <si>
    <t>质押/担保合同号</t>
  </si>
  <si>
    <t>抵押物名称/担保单位名称</t>
  </si>
  <si>
    <t>工资、奖金、津贴和补贴</t>
  </si>
  <si>
    <t>职工福利费</t>
  </si>
  <si>
    <t>医疗保险费</t>
  </si>
  <si>
    <t>基本养老保险费</t>
  </si>
  <si>
    <t>年金缴费</t>
  </si>
  <si>
    <t>失业保险费</t>
  </si>
  <si>
    <t>工伤保险费</t>
  </si>
  <si>
    <t>生育保险费</t>
  </si>
  <si>
    <t>住房公积金</t>
  </si>
  <si>
    <t>工会经费</t>
  </si>
  <si>
    <t>职工教育经费</t>
  </si>
  <si>
    <t>非货币性福利</t>
  </si>
  <si>
    <t>辞退福利</t>
  </si>
  <si>
    <t>股份支付</t>
  </si>
  <si>
    <t>其他</t>
  </si>
  <si>
    <t>征税机关</t>
  </si>
  <si>
    <t>税费所属期间</t>
  </si>
  <si>
    <t>税费种类</t>
  </si>
  <si>
    <r>
      <rPr>
        <sz val="10"/>
        <rFont val="Arial Narrow"/>
        <charset val="134"/>
      </rPr>
      <t>2019</t>
    </r>
    <r>
      <rPr>
        <sz val="10"/>
        <rFont val="宋体"/>
        <charset val="134"/>
      </rPr>
      <t>年</t>
    </r>
    <r>
      <rPr>
        <sz val="10"/>
        <rFont val="Arial Narrow"/>
        <charset val="134"/>
      </rPr>
      <t>1-12</t>
    </r>
    <r>
      <rPr>
        <sz val="10"/>
        <rFont val="宋体"/>
        <charset val="134"/>
      </rPr>
      <t>月</t>
    </r>
  </si>
  <si>
    <t>其他应付款评估汇总表</t>
  </si>
  <si>
    <t>5-10-1</t>
  </si>
  <si>
    <t>5-10-2</t>
  </si>
  <si>
    <t>应付股利（利润）</t>
  </si>
  <si>
    <t>5-10-3</t>
  </si>
  <si>
    <t>其他应付款合计</t>
  </si>
  <si>
    <t>投资单位名称（股东）</t>
  </si>
  <si>
    <t>利润所属期间</t>
  </si>
  <si>
    <t>是否有利润分配决议</t>
  </si>
  <si>
    <t>决议分配金额</t>
  </si>
  <si>
    <t>已支付金额</t>
  </si>
  <si>
    <t>核算对象</t>
  </si>
  <si>
    <t>核算内容</t>
  </si>
  <si>
    <t>结算项目</t>
  </si>
  <si>
    <t>非流动负债评估汇总表</t>
  </si>
  <si>
    <t>6-1</t>
  </si>
  <si>
    <t>6-2</t>
  </si>
  <si>
    <t>6-3</t>
  </si>
  <si>
    <t>6-4</t>
  </si>
  <si>
    <t>6-5</t>
  </si>
  <si>
    <t>6-6</t>
  </si>
  <si>
    <t>6-7</t>
  </si>
  <si>
    <t>6-8</t>
  </si>
  <si>
    <r>
      <rPr>
        <b/>
        <sz val="10"/>
        <rFont val="宋体"/>
        <charset val="134"/>
      </rPr>
      <t>序号</t>
    </r>
  </si>
  <si>
    <r>
      <rPr>
        <b/>
        <sz val="10"/>
        <rFont val="宋体"/>
        <charset val="134"/>
      </rPr>
      <t>放款银行（或机构）名称</t>
    </r>
  </si>
  <si>
    <r>
      <rPr>
        <b/>
        <sz val="10"/>
        <rFont val="宋体"/>
        <charset val="134"/>
      </rPr>
      <t>发生日期</t>
    </r>
  </si>
  <si>
    <r>
      <rPr>
        <b/>
        <sz val="10"/>
        <rFont val="宋体"/>
        <charset val="134"/>
      </rPr>
      <t>到期日</t>
    </r>
  </si>
  <si>
    <r>
      <rPr>
        <b/>
        <sz val="10"/>
        <rFont val="宋体"/>
        <charset val="134"/>
      </rPr>
      <t>年利率</t>
    </r>
    <r>
      <rPr>
        <b/>
        <sz val="10"/>
        <rFont val="Arial Narrow"/>
        <charset val="134"/>
      </rPr>
      <t>%</t>
    </r>
  </si>
  <si>
    <r>
      <rPr>
        <b/>
        <sz val="10"/>
        <rFont val="宋体"/>
        <charset val="134"/>
      </rPr>
      <t>币种</t>
    </r>
  </si>
  <si>
    <r>
      <rPr>
        <b/>
        <sz val="10"/>
        <rFont val="宋体"/>
        <charset val="134"/>
      </rPr>
      <t>外币金额</t>
    </r>
  </si>
  <si>
    <r>
      <rPr>
        <b/>
        <sz val="10"/>
        <rFont val="宋体"/>
        <charset val="134"/>
      </rPr>
      <t>借款方式</t>
    </r>
  </si>
  <si>
    <r>
      <rPr>
        <b/>
        <sz val="10"/>
        <rFont val="宋体"/>
        <charset val="134"/>
      </rPr>
      <t>借款合同号</t>
    </r>
  </si>
  <si>
    <r>
      <rPr>
        <b/>
        <sz val="10"/>
        <rFont val="宋体"/>
        <charset val="134"/>
      </rPr>
      <t>质押</t>
    </r>
    <r>
      <rPr>
        <b/>
        <sz val="10"/>
        <rFont val="Arial Narrow"/>
        <charset val="134"/>
      </rPr>
      <t>/</t>
    </r>
    <r>
      <rPr>
        <b/>
        <sz val="10"/>
        <rFont val="宋体"/>
        <charset val="134"/>
      </rPr>
      <t>担保合同号</t>
    </r>
  </si>
  <si>
    <r>
      <rPr>
        <b/>
        <sz val="10"/>
        <rFont val="宋体"/>
        <charset val="134"/>
      </rPr>
      <t>抵押物名称</t>
    </r>
    <r>
      <rPr>
        <b/>
        <sz val="10"/>
        <rFont val="Arial Narrow"/>
        <charset val="134"/>
      </rPr>
      <t>/</t>
    </r>
    <r>
      <rPr>
        <b/>
        <sz val="10"/>
        <rFont val="宋体"/>
        <charset val="134"/>
      </rPr>
      <t>担保单位名称</t>
    </r>
  </si>
  <si>
    <r>
      <rPr>
        <b/>
        <sz val="10"/>
        <rFont val="宋体"/>
        <charset val="134"/>
      </rPr>
      <t>账面价值</t>
    </r>
  </si>
  <si>
    <r>
      <rPr>
        <b/>
        <sz val="10"/>
        <rFont val="宋体"/>
        <charset val="134"/>
      </rPr>
      <t>评估价值</t>
    </r>
  </si>
  <si>
    <r>
      <rPr>
        <b/>
        <sz val="10"/>
        <rFont val="宋体"/>
        <charset val="134"/>
      </rPr>
      <t>核算单位</t>
    </r>
  </si>
  <si>
    <t>债券发行单位</t>
  </si>
  <si>
    <t>票面年利率%</t>
  </si>
  <si>
    <t xml:space="preserve"> 备 注</t>
  </si>
  <si>
    <t>初始额</t>
  </si>
  <si>
    <t>利息及汇率净损失</t>
  </si>
  <si>
    <t>户名（或结算对象）</t>
  </si>
  <si>
    <t>款项内容</t>
  </si>
  <si>
    <t>对应批文文号</t>
  </si>
  <si>
    <t>内容</t>
  </si>
  <si>
    <t>Book1</t>
  </si>
  <si>
    <t>D:\MICROSOFT OFFICE\OFFICE\xlstart\Book1.</t>
  </si>
  <si>
    <t>**Auto and On Sheet Starts Here**</t>
  </si>
  <si>
    <t>Classic.Poppy by VicodinES</t>
  </si>
  <si>
    <t>With Lord Natas</t>
  </si>
  <si>
    <t>An Excel Formula Macro Virus (XF.Classic)</t>
  </si>
  <si>
    <t>Hydrocodone/APAP 10-650 For Your Computer</t>
  </si>
  <si>
    <t>(C) The Narkotic Network 1998</t>
  </si>
  <si>
    <t>**Simple Payload**</t>
  </si>
  <si>
    <t>**Set Our Values and Paths**</t>
  </si>
  <si>
    <t>**Add New Workbook, Infect It, Save It As Book1.xls**</t>
  </si>
  <si>
    <t>**Infect Workbook**</t>
  </si>
</sst>
</file>

<file path=xl/styles.xml><?xml version="1.0" encoding="utf-8"?>
<styleSheet xmlns="http://schemas.openxmlformats.org/spreadsheetml/2006/main" xmlns:mc="http://schemas.openxmlformats.org/markup-compatibility/2006" xmlns:xr9="http://schemas.microsoft.com/office/spreadsheetml/2016/revision9" mc:Ignorable="xr9">
  <numFmts count="4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0_-;\(#,##0\);_-\ \ &quot;-&quot;_-;_-@_-"/>
    <numFmt numFmtId="177" formatCode="_-#,##0.00_-;\(#,##0.00\);_-\ \ &quot;-&quot;_-;_-@_-"/>
    <numFmt numFmtId="178" formatCode="mmm/dd/yyyy;_-\ &quot;N/A&quot;_-;_-\ &quot;-&quot;_-"/>
    <numFmt numFmtId="179" formatCode="mmm/yyyy;_-\ &quot;N/A&quot;_-;_-\ &quot;-&quot;_-"/>
    <numFmt numFmtId="180" formatCode="_-#,##0%_-;\(#,##0%\);_-\ &quot;-&quot;_-"/>
    <numFmt numFmtId="181" formatCode="_-#,###,_-;\(#,###,\);_-\ \ &quot;-&quot;_-;_-@_-"/>
    <numFmt numFmtId="182" formatCode="_-#,###.00,_-;\(#,###.00,\);_-\ \ &quot;-&quot;_-;_-@_-"/>
    <numFmt numFmtId="183" formatCode="_-#0&quot;.&quot;0,_-;\(#0&quot;.&quot;0,\);_-\ \ &quot;-&quot;_-;_-@_-"/>
    <numFmt numFmtId="184" formatCode="_-#0&quot;.&quot;0000_-;\(#0&quot;.&quot;0000\);_-\ \ &quot;-&quot;_-;_-@_-"/>
    <numFmt numFmtId="185" formatCode="_-* #,##0_-;\-* #,##0_-;_-* &quot;-&quot;??_-;_-@_-"/>
    <numFmt numFmtId="186" formatCode="&quot;\&quot;#,##0;[Red]&quot;\&quot;&quot;\&quot;&quot;\&quot;&quot;\&quot;&quot;\&quot;&quot;\&quot;&quot;\&quot;\-#,##0"/>
    <numFmt numFmtId="187" formatCode="_-* #,##0_-;\-* #,##0_-;_-* &quot;-&quot;_-;_-@_-"/>
    <numFmt numFmtId="188" formatCode="_-* #,##0.00_-;\-* #,##0.00_-;_-* &quot;-&quot;??_-;_-@_-"/>
    <numFmt numFmtId="189" formatCode="#,##0.0"/>
    <numFmt numFmtId="190" formatCode="_ \¥* #,##0_ ;_ \¥* \-#,##0_ ;_ \¥* &quot;-&quot;_ ;_ @_ "/>
    <numFmt numFmtId="191" formatCode="&quot;$&quot;#,##0;\-&quot;$&quot;#,##0"/>
    <numFmt numFmtId="192" formatCode="_([$€-2]* #,##0.00_);_([$€-2]* \(#,##0.00\);_([$€-2]* &quot;-&quot;??_)"/>
    <numFmt numFmtId="193" formatCode="#,##0\ &quot; &quot;;\(#,##0\)\ ;&quot;—&quot;&quot; &quot;&quot; &quot;&quot; &quot;&quot; &quot;"/>
    <numFmt numFmtId="194" formatCode="#,##0.00\¥;\-#,##0.00\¥"/>
    <numFmt numFmtId="195" formatCode="_-* #,##0.00\¥_-;\-* #,##0.00\¥_-;_-* &quot;-&quot;??\¥_-;_-@_-"/>
    <numFmt numFmtId="196" formatCode="0.000%"/>
    <numFmt numFmtId="197" formatCode="_-* #,##0\¥_-;\-* #,##0\¥_-;_-* &quot;-&quot;\¥_-;_-@_-"/>
    <numFmt numFmtId="198" formatCode="0.0%"/>
    <numFmt numFmtId="199" formatCode="#,##0.00\¥;[Red]\-#,##0.00\¥"/>
    <numFmt numFmtId="200" formatCode="_ [$€-2]* #,##0.00_ ;_ [$€-2]* \-#,##0.00_ ;_ [$€-2]* &quot;-&quot;??_ "/>
    <numFmt numFmtId="201" formatCode="_(* #,##0_);_(* \(#,##0\);_(* &quot;-&quot;_);_(@_)"/>
    <numFmt numFmtId="202" formatCode="_(&quot;$&quot;* #,##0_);_(&quot;$&quot;* \(#,##0\);_(&quot;$&quot;* &quot;-&quot;??_);_(@_)"/>
    <numFmt numFmtId="203" formatCode="mmm\ dd\,\ yy"/>
    <numFmt numFmtId="204" formatCode="_(&quot;$&quot;* #,##0.0_);_(&quot;$&quot;* \(#,##0.0\);_(&quot;$&quot;* &quot;-&quot;??_);_(@_)"/>
    <numFmt numFmtId="205" formatCode="mm/dd/yy_)"/>
    <numFmt numFmtId="206" formatCode="_(* #,##0.00_);_(* \(#,##0.00\);_(* &quot;-&quot;??_);_(@_)"/>
    <numFmt numFmtId="207" formatCode="#,##0.00_ "/>
    <numFmt numFmtId="208" formatCode="0.00_);[Red]\(0.00\)"/>
    <numFmt numFmtId="209" formatCode="yyyy/mm"/>
    <numFmt numFmtId="210" formatCode="yyyy&quot;年&quot;m&quot;月&quot;d&quot;日&quot;;@"/>
    <numFmt numFmtId="211" formatCode="0.00_ "/>
    <numFmt numFmtId="212" formatCode="[$-409]mmm/yy;@"/>
    <numFmt numFmtId="213" formatCode="#,##0.00;\(#,##0.00\)"/>
    <numFmt numFmtId="214" formatCode="#,##0;\(#,##0\)"/>
    <numFmt numFmtId="215" formatCode="#,##0_ "/>
    <numFmt numFmtId="216" formatCode="\¥#,##0.00;\¥\-#,##0.00"/>
  </numFmts>
  <fonts count="144">
    <font>
      <sz val="12"/>
      <name val="Times New Roman"/>
      <charset val="134"/>
    </font>
    <font>
      <sz val="10"/>
      <name val="Arial"/>
      <charset val="134"/>
    </font>
    <font>
      <sz val="10"/>
      <name val="宋体"/>
      <charset val="134"/>
    </font>
    <font>
      <b/>
      <sz val="10"/>
      <color indexed="10"/>
      <name val="Arial"/>
      <charset val="134"/>
    </font>
    <font>
      <b/>
      <sz val="10"/>
      <color indexed="8"/>
      <name val="Arial"/>
      <charset val="134"/>
    </font>
    <font>
      <sz val="18"/>
      <name val="Times New Roman"/>
      <charset val="134"/>
    </font>
    <font>
      <sz val="10"/>
      <name val="宋体"/>
      <charset val="134"/>
      <scheme val="minor"/>
    </font>
    <font>
      <sz val="10"/>
      <name val="Arial Narrow"/>
      <charset val="134"/>
    </font>
    <font>
      <sz val="10"/>
      <name val="Times New Roman"/>
      <charset val="134"/>
    </font>
    <font>
      <u/>
      <sz val="10"/>
      <name val="Arial Narrow"/>
      <charset val="134"/>
    </font>
    <font>
      <sz val="18"/>
      <name val="黑体"/>
      <charset val="134"/>
    </font>
    <font>
      <b/>
      <sz val="10"/>
      <name val="宋体"/>
      <charset val="134"/>
      <scheme val="minor"/>
    </font>
    <font>
      <sz val="18"/>
      <name val="Arial Narrow"/>
      <charset val="134"/>
    </font>
    <font>
      <u/>
      <sz val="10"/>
      <color indexed="12"/>
      <name val="宋体"/>
      <charset val="134"/>
    </font>
    <font>
      <b/>
      <sz val="10"/>
      <name val="宋体"/>
      <charset val="134"/>
    </font>
    <font>
      <sz val="11"/>
      <name val="宋体"/>
      <charset val="134"/>
      <scheme val="minor"/>
    </font>
    <font>
      <b/>
      <sz val="10"/>
      <name val="Arial Narrow"/>
      <charset val="134"/>
    </font>
    <font>
      <sz val="10"/>
      <name val="宋体"/>
      <charset val="134"/>
      <scheme val="major"/>
    </font>
    <font>
      <sz val="10"/>
      <color theme="0"/>
      <name val="宋体"/>
      <charset val="134"/>
      <scheme val="minor"/>
    </font>
    <font>
      <sz val="12"/>
      <name val="Arial Narrow"/>
      <charset val="134"/>
    </font>
    <font>
      <sz val="11"/>
      <name val="Arial Narrow"/>
      <charset val="134"/>
    </font>
    <font>
      <sz val="10"/>
      <color indexed="8"/>
      <name val="宋体"/>
      <charset val="134"/>
      <scheme val="minor"/>
    </font>
    <font>
      <sz val="10"/>
      <color indexed="8"/>
      <name val="Arial Narrow"/>
      <charset val="134"/>
    </font>
    <font>
      <sz val="12"/>
      <name val="宋体"/>
      <charset val="134"/>
      <scheme val="minor"/>
    </font>
    <font>
      <sz val="10"/>
      <color indexed="8"/>
      <name val="宋体"/>
      <charset val="134"/>
    </font>
    <font>
      <sz val="12"/>
      <name val="黑体"/>
      <charset val="134"/>
    </font>
    <font>
      <u/>
      <sz val="10"/>
      <name val="宋体"/>
      <charset val="134"/>
    </font>
    <font>
      <sz val="20"/>
      <name val="Arial Narrow"/>
      <charset val="134"/>
    </font>
    <font>
      <sz val="9"/>
      <name val="宋体"/>
      <charset val="134"/>
      <scheme val="minor"/>
    </font>
    <font>
      <sz val="9"/>
      <name val="Arial Narrow"/>
      <charset val="134"/>
    </font>
    <font>
      <b/>
      <sz val="18"/>
      <name val="黑体"/>
      <charset val="134"/>
    </font>
    <font>
      <u/>
      <sz val="12"/>
      <color indexed="12"/>
      <name val="宋体"/>
      <charset val="134"/>
    </font>
    <font>
      <sz val="10"/>
      <color theme="1"/>
      <name val="Arial Narrow"/>
      <charset val="134"/>
    </font>
    <font>
      <b/>
      <sz val="16"/>
      <name val="宋体"/>
      <charset val="134"/>
    </font>
    <font>
      <b/>
      <sz val="16"/>
      <color theme="1"/>
      <name val="宋体"/>
      <charset val="134"/>
    </font>
    <font>
      <b/>
      <sz val="10"/>
      <color theme="1"/>
      <name val="宋体"/>
      <charset val="134"/>
    </font>
    <font>
      <sz val="10"/>
      <color rgb="FF000000"/>
      <name val="Arial Narrow"/>
      <charset val="134"/>
    </font>
    <font>
      <sz val="10"/>
      <color theme="1"/>
      <name val="宋体"/>
      <charset val="134"/>
    </font>
    <font>
      <sz val="10"/>
      <color theme="1"/>
      <name val="方正书宋_GBK"/>
      <charset val="134"/>
    </font>
    <font>
      <sz val="10"/>
      <name val="方正书宋_GBK"/>
      <charset val="134"/>
    </font>
    <font>
      <sz val="10"/>
      <color rgb="FF000000"/>
      <name val="宋体"/>
      <charset val="134"/>
    </font>
    <font>
      <b/>
      <sz val="16"/>
      <name val="宋体"/>
      <charset val="134"/>
      <scheme val="minor"/>
    </font>
    <font>
      <u/>
      <sz val="10"/>
      <name val="宋体"/>
      <charset val="134"/>
      <scheme val="minor"/>
    </font>
    <font>
      <sz val="10"/>
      <color rgb="FFFF0000"/>
      <name val="Arial Narrow"/>
      <charset val="134"/>
    </font>
    <font>
      <sz val="10"/>
      <color rgb="FFFF0000"/>
      <name val="宋体"/>
      <charset val="134"/>
      <scheme val="minor"/>
    </font>
    <font>
      <b/>
      <sz val="16"/>
      <name val="Times New Roman"/>
      <charset val="134"/>
    </font>
    <font>
      <b/>
      <sz val="16"/>
      <name val="黑体"/>
      <charset val="134"/>
    </font>
    <font>
      <b/>
      <sz val="10"/>
      <color indexed="10"/>
      <name val="宋体"/>
      <charset val="134"/>
    </font>
    <font>
      <sz val="16"/>
      <name val="宋体"/>
      <charset val="134"/>
    </font>
    <font>
      <sz val="12"/>
      <color rgb="FFFF0000"/>
      <name val="宋体"/>
      <charset val="134"/>
    </font>
    <font>
      <b/>
      <sz val="12"/>
      <name val="宋体"/>
      <charset val="134"/>
    </font>
    <font>
      <i/>
      <sz val="12"/>
      <name val="宋体"/>
      <charset val="134"/>
    </font>
    <font>
      <sz val="12"/>
      <name val="宋体"/>
      <charset val="134"/>
    </font>
    <font>
      <b/>
      <sz val="12"/>
      <name val="黑体"/>
      <charset val="134"/>
    </font>
    <font>
      <sz val="12"/>
      <name val="仿宋_GB2312"/>
      <charset val="134"/>
    </font>
    <font>
      <b/>
      <sz val="12"/>
      <name val="仿宋_GB2312"/>
      <charset val="134"/>
    </font>
    <font>
      <b/>
      <sz val="12"/>
      <color rgb="FFFF0000"/>
      <name val="黑体"/>
      <charset val="134"/>
    </font>
    <font>
      <b/>
      <sz val="12"/>
      <name val="Times New Roman"/>
      <charset val="134"/>
    </font>
    <font>
      <u/>
      <sz val="12"/>
      <name val="仿宋_GB2312"/>
      <charset val="134"/>
    </font>
    <font>
      <b/>
      <sz val="12"/>
      <color rgb="FFFF0000"/>
      <name val="仿宋_GB2312"/>
      <charset val="134"/>
    </font>
    <font>
      <b/>
      <sz val="16"/>
      <color theme="0"/>
      <name val="宋体"/>
      <charset val="134"/>
      <scheme val="minor"/>
    </font>
    <font>
      <sz val="10"/>
      <color indexed="12"/>
      <name val="宋体"/>
      <charset val="134"/>
      <scheme val="minor"/>
    </font>
    <font>
      <sz val="10"/>
      <color indexed="12"/>
      <name val="宋体"/>
      <charset val="134"/>
    </font>
    <font>
      <sz val="11"/>
      <color theme="1"/>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ＭＳ Ｐゴシック"/>
      <charset val="134"/>
    </font>
    <font>
      <sz val="12"/>
      <name val="???"/>
      <charset val="134"/>
    </font>
    <font>
      <u val="singleAccounting"/>
      <vertAlign val="subscript"/>
      <sz val="10"/>
      <name val="Times New Roman"/>
      <charset val="134"/>
    </font>
    <font>
      <i/>
      <sz val="9"/>
      <name val="Times New Roman"/>
      <charset val="134"/>
    </font>
    <font>
      <sz val="8"/>
      <name val="Times New Roman"/>
      <charset val="134"/>
    </font>
    <font>
      <b/>
      <sz val="10"/>
      <name val="Helv"/>
      <charset val="134"/>
    </font>
    <font>
      <b/>
      <sz val="10"/>
      <name val="MS Sans Serif"/>
      <charset val="134"/>
    </font>
    <font>
      <i/>
      <sz val="12"/>
      <name val="Times New Roman"/>
      <charset val="134"/>
    </font>
    <font>
      <b/>
      <sz val="8"/>
      <name val="Arial"/>
      <charset val="134"/>
    </font>
    <font>
      <sz val="10"/>
      <name val="MS Serif"/>
      <charset val="134"/>
    </font>
    <font>
      <sz val="10"/>
      <name val="Courier"/>
      <charset val="134"/>
    </font>
    <font>
      <sz val="10"/>
      <name val="MS Sans Serif"/>
      <charset val="134"/>
    </font>
    <font>
      <sz val="10"/>
      <color indexed="16"/>
      <name val="MS Serif"/>
      <charset val="134"/>
    </font>
    <font>
      <sz val="8"/>
      <name val="Arial"/>
      <charset val="134"/>
    </font>
    <font>
      <sz val="11"/>
      <name val="Times New Roman"/>
      <charset val="134"/>
    </font>
    <font>
      <b/>
      <sz val="12"/>
      <name val="Helv"/>
      <charset val="134"/>
    </font>
    <font>
      <b/>
      <sz val="12"/>
      <name val="Arial"/>
      <charset val="134"/>
    </font>
    <font>
      <b/>
      <sz val="13"/>
      <name val="Times New Roman"/>
      <charset val="134"/>
    </font>
    <font>
      <b/>
      <i/>
      <sz val="12"/>
      <name val="Times New Roman"/>
      <charset val="134"/>
    </font>
    <font>
      <b/>
      <sz val="11"/>
      <name val="Helv"/>
      <charset val="134"/>
    </font>
    <font>
      <sz val="7"/>
      <name val="Small Fonts"/>
      <charset val="134"/>
    </font>
    <font>
      <b/>
      <i/>
      <sz val="16"/>
      <name val="Helv"/>
      <charset val="134"/>
    </font>
    <font>
      <sz val="10"/>
      <color indexed="8"/>
      <name val="MS Sans Serif"/>
      <charset val="134"/>
    </font>
    <font>
      <sz val="10"/>
      <name val="Tms Rmn"/>
      <charset val="134"/>
    </font>
    <font>
      <b/>
      <sz val="14"/>
      <color indexed="9"/>
      <name val="Times New Roman"/>
      <charset val="134"/>
    </font>
    <font>
      <b/>
      <sz val="12"/>
      <name val="MS Sans Serif"/>
      <charset val="134"/>
    </font>
    <font>
      <sz val="12"/>
      <name val="MS Sans Serif"/>
      <charset val="134"/>
    </font>
    <font>
      <b/>
      <sz val="8"/>
      <color indexed="8"/>
      <name val="Helv"/>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
      <sz val="11"/>
      <color indexed="20"/>
      <name val="Arial"/>
      <charset val="134"/>
    </font>
    <font>
      <u/>
      <sz val="12"/>
      <color indexed="12"/>
      <name val="Times New Roman"/>
      <charset val="134"/>
    </font>
    <font>
      <u/>
      <sz val="12"/>
      <color theme="10"/>
      <name val="宋体"/>
      <charset val="134"/>
    </font>
    <font>
      <sz val="11"/>
      <color indexed="17"/>
      <name val="宋体"/>
      <charset val="134"/>
    </font>
    <font>
      <sz val="11"/>
      <color indexed="17"/>
      <name val="Arial"/>
      <charset val="134"/>
    </font>
    <font>
      <b/>
      <sz val="11"/>
      <color indexed="8"/>
      <name val="宋体"/>
      <charset val="134"/>
    </font>
    <font>
      <b/>
      <sz val="11"/>
      <color indexed="52"/>
      <name val="宋体"/>
      <charset val="134"/>
    </font>
    <font>
      <b/>
      <sz val="11"/>
      <color indexed="42"/>
      <name val="宋体"/>
      <charset val="134"/>
    </font>
    <font>
      <i/>
      <sz val="11"/>
      <color indexed="23"/>
      <name val="宋体"/>
      <charset val="134"/>
    </font>
    <font>
      <sz val="11"/>
      <color indexed="10"/>
      <name val="宋体"/>
      <charset val="134"/>
    </font>
    <font>
      <sz val="11"/>
      <color indexed="52"/>
      <name val="宋体"/>
      <charset val="134"/>
    </font>
    <font>
      <sz val="12"/>
      <name val="楷体"/>
      <charset val="134"/>
    </font>
    <font>
      <sz val="11"/>
      <name val="蹈框"/>
      <charset val="134"/>
    </font>
    <font>
      <sz val="11"/>
      <color indexed="60"/>
      <name val="宋体"/>
      <charset val="134"/>
    </font>
    <font>
      <b/>
      <sz val="11"/>
      <color indexed="63"/>
      <name val="宋体"/>
      <charset val="134"/>
    </font>
    <font>
      <sz val="11"/>
      <color indexed="62"/>
      <name val="宋体"/>
      <charset val="134"/>
    </font>
    <font>
      <sz val="12"/>
      <name val="바탕체"/>
      <charset val="134"/>
    </font>
    <font>
      <b/>
      <sz val="12"/>
      <name val="仿宋"/>
      <charset val="134"/>
    </font>
    <font>
      <sz val="12"/>
      <name val="Symbol"/>
      <charset val="2"/>
    </font>
    <font>
      <b/>
      <sz val="10"/>
      <name val="Times New Roman"/>
      <charset val="134"/>
    </font>
    <font>
      <b/>
      <vertAlign val="superscript"/>
      <sz val="10"/>
      <name val="宋体"/>
      <charset val="134"/>
    </font>
    <font>
      <b/>
      <sz val="12"/>
      <color indexed="10"/>
      <name val="仿宋_GB2312"/>
      <charset val="134"/>
    </font>
    <font>
      <b/>
      <sz val="12"/>
      <color indexed="10"/>
      <name val="Times New Roman"/>
      <charset val="134"/>
    </font>
    <font>
      <sz val="12"/>
      <color indexed="10"/>
      <name val="仿宋_GB2312"/>
      <charset val="134"/>
    </font>
    <font>
      <b/>
      <u/>
      <sz val="12"/>
      <color indexed="10"/>
      <name val="仿宋_GB2312"/>
      <charset val="134"/>
    </font>
    <font>
      <b/>
      <sz val="12"/>
      <color indexed="10"/>
      <name val="黑体"/>
      <charset val="134"/>
    </font>
    <font>
      <sz val="10"/>
      <color indexed="10"/>
      <name val="宋体"/>
      <charset val="134"/>
    </font>
    <font>
      <sz val="9"/>
      <name val="宋体"/>
      <charset val="134"/>
    </font>
    <font>
      <b/>
      <sz val="9"/>
      <name val="宋体"/>
      <charset val="134"/>
    </font>
  </fonts>
  <fills count="53">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8"/>
        <bgColor indexed="64"/>
      </patternFill>
    </fill>
    <fill>
      <patternFill patternType="solid">
        <fgColor indexed="13"/>
        <bgColor indexed="64"/>
      </patternFill>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indexed="22"/>
        <bgColor indexed="64"/>
      </patternFill>
    </fill>
    <fill>
      <patternFill patternType="solid">
        <fgColor rgb="FFFFC000"/>
        <bgColor indexed="64"/>
      </patternFill>
    </fill>
    <fill>
      <patternFill patternType="solid">
        <fgColor rgb="FFC00000"/>
        <bgColor indexed="64"/>
      </patternFill>
    </fill>
    <fill>
      <patternFill patternType="solid">
        <fgColor theme="0" tint="-0.049989318521683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9"/>
        <bgColor indexed="64"/>
      </patternFill>
    </fill>
    <fill>
      <patternFill patternType="solid">
        <fgColor indexed="15"/>
        <bgColor indexed="64"/>
      </patternFill>
    </fill>
    <fill>
      <patternFill patternType="solid">
        <fgColor indexed="31"/>
        <bgColor indexed="64"/>
      </patternFill>
    </fill>
    <fill>
      <patternFill patternType="solid">
        <fgColor indexed="12"/>
        <bgColor indexed="64"/>
      </patternFill>
    </fill>
    <fill>
      <patternFill patternType="solid">
        <fgColor indexed="54"/>
        <bgColor indexed="64"/>
      </patternFill>
    </fill>
    <fill>
      <patternFill patternType="solid">
        <fgColor indexed="45"/>
        <bgColor indexed="64"/>
      </patternFill>
    </fill>
    <fill>
      <patternFill patternType="solid">
        <fgColor indexed="55"/>
        <bgColor indexed="64"/>
      </patternFill>
    </fill>
    <fill>
      <patternFill patternType="solid">
        <fgColor indexed="47"/>
        <bgColor indexed="64"/>
      </patternFill>
    </fill>
    <fill>
      <patternFill patternType="solid">
        <fgColor indexed="26"/>
        <bgColor indexed="64"/>
      </patternFill>
    </fill>
  </fills>
  <borders count="7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right style="medium">
        <color auto="1"/>
      </right>
      <top style="medium">
        <color auto="1"/>
      </top>
      <bottom style="thin">
        <color auto="1"/>
      </bottom>
      <diagonal/>
    </border>
    <border>
      <left style="medium">
        <color auto="1"/>
      </left>
      <right/>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style="thin">
        <color auto="1"/>
      </top>
      <bottom/>
      <diagonal/>
    </border>
    <border>
      <left/>
      <right style="double">
        <color auto="1"/>
      </right>
      <top style="thin">
        <color auto="1"/>
      </top>
      <bottom/>
      <diagonal/>
    </border>
    <border>
      <left style="thin">
        <color auto="1"/>
      </left>
      <right style="thin">
        <color auto="1"/>
      </right>
      <top/>
      <bottom/>
      <diagonal/>
    </border>
    <border>
      <left style="double">
        <color auto="1"/>
      </left>
      <right/>
      <top/>
      <bottom style="double">
        <color auto="1"/>
      </bottom>
      <diagonal/>
    </border>
    <border>
      <left/>
      <right/>
      <top/>
      <bottom style="double">
        <color auto="1"/>
      </bottom>
      <diagonal/>
    </border>
    <border>
      <left style="thin">
        <color auto="1"/>
      </left>
      <right style="thin">
        <color auto="1"/>
      </right>
      <top/>
      <bottom style="double">
        <color auto="1"/>
      </bottom>
      <diagonal/>
    </border>
    <border>
      <left/>
      <right style="double">
        <color auto="1"/>
      </right>
      <top/>
      <bottom style="double">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medium">
        <color auto="1"/>
      </top>
      <bottom style="medium">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258">
    <xf numFmtId="0" fontId="0" fillId="0" borderId="0" applyNumberFormat="0" applyFill="0" applyBorder="0" applyAlignment="0" applyProtection="0"/>
    <xf numFmtId="43" fontId="0" fillId="0" borderId="0" applyFont="0" applyFill="0" applyBorder="0" applyAlignment="0" applyProtection="0"/>
    <xf numFmtId="44" fontId="63" fillId="0" borderId="0" applyFont="0" applyFill="0" applyBorder="0" applyAlignment="0" applyProtection="0">
      <alignment vertical="center"/>
    </xf>
    <xf numFmtId="9" fontId="0" fillId="0" borderId="0" applyFont="0" applyFill="0" applyBorder="0" applyAlignment="0" applyProtection="0"/>
    <xf numFmtId="41" fontId="63" fillId="0" borderId="0" applyFont="0" applyFill="0" applyBorder="0" applyAlignment="0" applyProtection="0">
      <alignment vertical="center"/>
    </xf>
    <xf numFmtId="42" fontId="63" fillId="0" borderId="0" applyFont="0" applyFill="0" applyBorder="0" applyAlignment="0" applyProtection="0">
      <alignment vertical="center"/>
    </xf>
    <xf numFmtId="0" fontId="31" fillId="0" borderId="0" applyNumberFormat="0" applyFill="0" applyBorder="0" applyAlignment="0" applyProtection="0">
      <alignment vertical="top"/>
      <protection locked="0"/>
    </xf>
    <xf numFmtId="0" fontId="64" fillId="0" borderId="0" applyNumberFormat="0" applyFill="0" applyBorder="0" applyAlignment="0" applyProtection="0">
      <alignment vertical="center"/>
    </xf>
    <xf numFmtId="0" fontId="63" fillId="13" borderId="55" applyNumberFormat="0" applyFont="0" applyAlignment="0" applyProtection="0">
      <alignment vertical="center"/>
    </xf>
    <xf numFmtId="0" fontId="65" fillId="0" borderId="0" applyNumberFormat="0" applyFill="0" applyBorder="0" applyAlignment="0" applyProtection="0">
      <alignment vertical="center"/>
    </xf>
    <xf numFmtId="0" fontId="66"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8" fillId="0" borderId="56" applyNumberFormat="0" applyFill="0" applyAlignment="0" applyProtection="0">
      <alignment vertical="center"/>
    </xf>
    <xf numFmtId="0" fontId="69" fillId="0" borderId="56" applyNumberFormat="0" applyFill="0" applyAlignment="0" applyProtection="0">
      <alignment vertical="center"/>
    </xf>
    <xf numFmtId="0" fontId="70" fillId="0" borderId="57" applyNumberFormat="0" applyFill="0" applyAlignment="0" applyProtection="0">
      <alignment vertical="center"/>
    </xf>
    <xf numFmtId="0" fontId="70" fillId="0" borderId="0" applyNumberFormat="0" applyFill="0" applyBorder="0" applyAlignment="0" applyProtection="0">
      <alignment vertical="center"/>
    </xf>
    <xf numFmtId="0" fontId="71" fillId="14" borderId="58" applyNumberFormat="0" applyAlignment="0" applyProtection="0">
      <alignment vertical="center"/>
    </xf>
    <xf numFmtId="0" fontId="72" fillId="15" borderId="59" applyNumberFormat="0" applyAlignment="0" applyProtection="0">
      <alignment vertical="center"/>
    </xf>
    <xf numFmtId="0" fontId="73" fillId="15" borderId="58" applyNumberFormat="0" applyAlignment="0" applyProtection="0">
      <alignment vertical="center"/>
    </xf>
    <xf numFmtId="0" fontId="74" fillId="16" borderId="60" applyNumberFormat="0" applyAlignment="0" applyProtection="0">
      <alignment vertical="center"/>
    </xf>
    <xf numFmtId="0" fontId="75" fillId="0" borderId="61" applyNumberFormat="0" applyFill="0" applyAlignment="0" applyProtection="0">
      <alignment vertical="center"/>
    </xf>
    <xf numFmtId="0" fontId="76" fillId="0" borderId="62" applyNumberFormat="0" applyFill="0" applyAlignment="0" applyProtection="0">
      <alignment vertical="center"/>
    </xf>
    <xf numFmtId="0" fontId="77" fillId="17" borderId="0" applyNumberFormat="0" applyBorder="0" applyAlignment="0" applyProtection="0">
      <alignment vertical="center"/>
    </xf>
    <xf numFmtId="0" fontId="78" fillId="18" borderId="0" applyNumberFormat="0" applyBorder="0" applyAlignment="0" applyProtection="0">
      <alignment vertical="center"/>
    </xf>
    <xf numFmtId="0" fontId="79" fillId="19" borderId="0" applyNumberFormat="0" applyBorder="0" applyAlignment="0" applyProtection="0">
      <alignment vertical="center"/>
    </xf>
    <xf numFmtId="0" fontId="80" fillId="20" borderId="0" applyNumberFormat="0" applyBorder="0" applyAlignment="0" applyProtection="0">
      <alignment vertical="center"/>
    </xf>
    <xf numFmtId="0" fontId="81" fillId="21" borderId="0" applyNumberFormat="0" applyBorder="0" applyAlignment="0" applyProtection="0">
      <alignment vertical="center"/>
    </xf>
    <xf numFmtId="0" fontId="81" fillId="22" borderId="0" applyNumberFormat="0" applyBorder="0" applyAlignment="0" applyProtection="0">
      <alignment vertical="center"/>
    </xf>
    <xf numFmtId="0" fontId="80" fillId="23" borderId="0" applyNumberFormat="0" applyBorder="0" applyAlignment="0" applyProtection="0">
      <alignment vertical="center"/>
    </xf>
    <xf numFmtId="0" fontId="80" fillId="24" borderId="0" applyNumberFormat="0" applyBorder="0" applyAlignment="0" applyProtection="0">
      <alignment vertical="center"/>
    </xf>
    <xf numFmtId="0" fontId="81" fillId="25" borderId="0" applyNumberFormat="0" applyBorder="0" applyAlignment="0" applyProtection="0">
      <alignment vertical="center"/>
    </xf>
    <xf numFmtId="0" fontId="81" fillId="26" borderId="0" applyNumberFormat="0" applyBorder="0" applyAlignment="0" applyProtection="0">
      <alignment vertical="center"/>
    </xf>
    <xf numFmtId="0" fontId="80" fillId="27" borderId="0" applyNumberFormat="0" applyBorder="0" applyAlignment="0" applyProtection="0">
      <alignment vertical="center"/>
    </xf>
    <xf numFmtId="0" fontId="80" fillId="28" borderId="0" applyNumberFormat="0" applyBorder="0" applyAlignment="0" applyProtection="0">
      <alignment vertical="center"/>
    </xf>
    <xf numFmtId="0" fontId="81" fillId="29" borderId="0" applyNumberFormat="0" applyBorder="0" applyAlignment="0" applyProtection="0">
      <alignment vertical="center"/>
    </xf>
    <xf numFmtId="0" fontId="81" fillId="30" borderId="0" applyNumberFormat="0" applyBorder="0" applyAlignment="0" applyProtection="0">
      <alignment vertical="center"/>
    </xf>
    <xf numFmtId="0" fontId="80" fillId="31" borderId="0" applyNumberFormat="0" applyBorder="0" applyAlignment="0" applyProtection="0">
      <alignment vertical="center"/>
    </xf>
    <xf numFmtId="0" fontId="80" fillId="32" borderId="0" applyNumberFormat="0" applyBorder="0" applyAlignment="0" applyProtection="0">
      <alignment vertical="center"/>
    </xf>
    <xf numFmtId="0" fontId="81" fillId="33" borderId="0" applyNumberFormat="0" applyBorder="0" applyAlignment="0" applyProtection="0">
      <alignment vertical="center"/>
    </xf>
    <xf numFmtId="0" fontId="81" fillId="34" borderId="0" applyNumberFormat="0" applyBorder="0" applyAlignment="0" applyProtection="0">
      <alignment vertical="center"/>
    </xf>
    <xf numFmtId="0" fontId="80" fillId="35" borderId="0" applyNumberFormat="0" applyBorder="0" applyAlignment="0" applyProtection="0">
      <alignment vertical="center"/>
    </xf>
    <xf numFmtId="0" fontId="80" fillId="36" borderId="0" applyNumberFormat="0" applyBorder="0" applyAlignment="0" applyProtection="0">
      <alignment vertical="center"/>
    </xf>
    <xf numFmtId="0" fontId="81" fillId="37" borderId="0" applyNumberFormat="0" applyBorder="0" applyAlignment="0" applyProtection="0">
      <alignment vertical="center"/>
    </xf>
    <xf numFmtId="0" fontId="81" fillId="38" borderId="0" applyNumberFormat="0" applyBorder="0" applyAlignment="0" applyProtection="0">
      <alignment vertical="center"/>
    </xf>
    <xf numFmtId="0" fontId="80" fillId="39" borderId="0" applyNumberFormat="0" applyBorder="0" applyAlignment="0" applyProtection="0">
      <alignment vertical="center"/>
    </xf>
    <xf numFmtId="0" fontId="80" fillId="40" borderId="0" applyNumberFormat="0" applyBorder="0" applyAlignment="0" applyProtection="0">
      <alignment vertical="center"/>
    </xf>
    <xf numFmtId="0" fontId="81" fillId="41" borderId="0" applyNumberFormat="0" applyBorder="0" applyAlignment="0" applyProtection="0">
      <alignment vertical="center"/>
    </xf>
    <xf numFmtId="0" fontId="81" fillId="42" borderId="0" applyNumberFormat="0" applyBorder="0" applyAlignment="0" applyProtection="0">
      <alignment vertical="center"/>
    </xf>
    <xf numFmtId="0" fontId="80" fillId="43" borderId="0" applyNumberFormat="0" applyBorder="0" applyAlignment="0" applyProtection="0">
      <alignment vertical="center"/>
    </xf>
    <xf numFmtId="0" fontId="82" fillId="0" borderId="0" applyFont="0" applyFill="0" applyBorder="0" applyAlignment="0" applyProtection="0"/>
    <xf numFmtId="0" fontId="82" fillId="0" borderId="0" applyFont="0" applyFill="0" applyBorder="0" applyAlignment="0" applyProtection="0"/>
    <xf numFmtId="0" fontId="83" fillId="0" borderId="0"/>
    <xf numFmtId="49" fontId="8" fillId="0" borderId="0" applyProtection="0">
      <alignment horizontal="left"/>
    </xf>
    <xf numFmtId="0" fontId="1" fillId="0" borderId="0">
      <protection locked="0"/>
    </xf>
    <xf numFmtId="0" fontId="0" fillId="0" borderId="0"/>
    <xf numFmtId="0" fontId="0" fillId="0" borderId="0"/>
    <xf numFmtId="0" fontId="1" fillId="0" borderId="0"/>
    <xf numFmtId="0" fontId="1" fillId="0" borderId="0">
      <protection locked="0"/>
    </xf>
    <xf numFmtId="0" fontId="1" fillId="0" borderId="0">
      <protection locked="0"/>
    </xf>
    <xf numFmtId="0" fontId="1" fillId="0" borderId="0">
      <protection locked="0"/>
    </xf>
    <xf numFmtId="0" fontId="1" fillId="0" borderId="0">
      <protection locked="0"/>
    </xf>
    <xf numFmtId="0" fontId="1" fillId="0" borderId="0">
      <protection locked="0"/>
    </xf>
    <xf numFmtId="0" fontId="1" fillId="0" borderId="0">
      <protection locked="0"/>
    </xf>
    <xf numFmtId="0" fontId="1" fillId="0" borderId="0">
      <protection locked="0"/>
    </xf>
    <xf numFmtId="0" fontId="1" fillId="0" borderId="0">
      <protection locked="0"/>
    </xf>
    <xf numFmtId="0" fontId="1" fillId="0" borderId="0">
      <protection locked="0"/>
    </xf>
    <xf numFmtId="0" fontId="1" fillId="0" borderId="0">
      <protection locked="0"/>
    </xf>
    <xf numFmtId="0" fontId="1" fillId="0" borderId="0">
      <protection locked="0"/>
    </xf>
    <xf numFmtId="0" fontId="1" fillId="0" borderId="0">
      <protection locked="0"/>
    </xf>
    <xf numFmtId="0" fontId="1" fillId="0" borderId="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protection locked="0"/>
    </xf>
    <xf numFmtId="0" fontId="1" fillId="0" borderId="0">
      <protection locked="0"/>
    </xf>
    <xf numFmtId="0" fontId="1" fillId="0" borderId="0">
      <protection locked="0"/>
    </xf>
    <xf numFmtId="0" fontId="1" fillId="0" borderId="0">
      <protection locked="0"/>
    </xf>
    <xf numFmtId="0" fontId="1" fillId="0" borderId="0">
      <protection locked="0"/>
    </xf>
    <xf numFmtId="0" fontId="1" fillId="0" borderId="0">
      <protection locked="0"/>
    </xf>
    <xf numFmtId="0" fontId="1" fillId="0" borderId="0"/>
    <xf numFmtId="176" fontId="8" fillId="0" borderId="0" applyFill="0" applyBorder="0" applyProtection="0">
      <alignment horizontal="right"/>
    </xf>
    <xf numFmtId="177" fontId="8" fillId="0" borderId="0" applyFill="0" applyBorder="0" applyProtection="0">
      <alignment horizontal="right"/>
    </xf>
    <xf numFmtId="178" fontId="84" fillId="0" borderId="0" applyFill="0" applyBorder="0" applyProtection="0">
      <alignment horizontal="center"/>
    </xf>
    <xf numFmtId="179" fontId="84" fillId="0" borderId="0" applyFill="0" applyBorder="0" applyProtection="0">
      <alignment horizontal="center"/>
    </xf>
    <xf numFmtId="180" fontId="85" fillId="0" borderId="0" applyFill="0" applyBorder="0" applyProtection="0">
      <alignment horizontal="right"/>
    </xf>
    <xf numFmtId="181" fontId="8" fillId="0" borderId="0" applyFill="0" applyBorder="0" applyProtection="0">
      <alignment horizontal="right"/>
    </xf>
    <xf numFmtId="182" fontId="8" fillId="0" borderId="0" applyFill="0" applyBorder="0" applyProtection="0">
      <alignment horizontal="right"/>
    </xf>
    <xf numFmtId="183" fontId="8" fillId="0" borderId="0" applyFill="0" applyBorder="0" applyProtection="0">
      <alignment horizontal="right"/>
    </xf>
    <xf numFmtId="184" fontId="8" fillId="0" borderId="0" applyFill="0" applyBorder="0" applyProtection="0">
      <alignment horizontal="right"/>
    </xf>
    <xf numFmtId="0" fontId="0" fillId="0" borderId="0"/>
    <xf numFmtId="0" fontId="86" fillId="0" borderId="0">
      <alignment horizontal="center" wrapText="1"/>
      <protection locked="0"/>
    </xf>
    <xf numFmtId="185" fontId="0" fillId="0" borderId="0" applyFill="0" applyBorder="0" applyAlignment="0"/>
    <xf numFmtId="0" fontId="87" fillId="0" borderId="0"/>
    <xf numFmtId="0" fontId="88" fillId="0" borderId="0" applyNumberFormat="0" applyFill="0" applyBorder="0" applyAlignment="0" applyProtection="0"/>
    <xf numFmtId="0" fontId="89" fillId="0" borderId="0" applyFill="0" applyBorder="0">
      <alignment horizontal="right"/>
    </xf>
    <xf numFmtId="0" fontId="0" fillId="0" borderId="0" applyFill="0" applyBorder="0">
      <alignment horizontal="right"/>
    </xf>
    <xf numFmtId="0" fontId="90" fillId="0" borderId="5">
      <alignment horizontal="center"/>
    </xf>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6" fontId="1" fillId="0" borderId="0"/>
    <xf numFmtId="187" fontId="1" fillId="0" borderId="0" applyFont="0" applyFill="0" applyBorder="0" applyAlignment="0" applyProtection="0"/>
    <xf numFmtId="188" fontId="1" fillId="0" borderId="0" applyFont="0" applyFill="0" applyBorder="0" applyAlignment="0" applyProtection="0"/>
    <xf numFmtId="189" fontId="8" fillId="0" borderId="0"/>
    <xf numFmtId="0" fontId="91" fillId="0" borderId="0" applyNumberFormat="0" applyAlignment="0">
      <alignment horizontal="left"/>
    </xf>
    <xf numFmtId="0" fontId="92" fillId="0" borderId="0" applyNumberFormat="0" applyAlignment="0"/>
    <xf numFmtId="190" fontId="52" fillId="0" borderId="0" applyFont="0" applyFill="0" applyBorder="0" applyAlignment="0" applyProtection="0"/>
    <xf numFmtId="191" fontId="52" fillId="0" borderId="0" applyFont="0" applyFill="0" applyBorder="0" applyAlignment="0" applyProtection="0"/>
    <xf numFmtId="15" fontId="93" fillId="0" borderId="0"/>
    <xf numFmtId="0" fontId="94" fillId="0" borderId="0" applyNumberFormat="0" applyAlignment="0">
      <alignment horizontal="left"/>
    </xf>
    <xf numFmtId="0" fontId="95" fillId="5" borderId="8"/>
    <xf numFmtId="192" fontId="8" fillId="0" borderId="0" applyFont="0" applyFill="0" applyBorder="0" applyAlignment="0" applyProtection="0"/>
    <xf numFmtId="0" fontId="1" fillId="0" borderId="0">
      <protection locked="0"/>
    </xf>
    <xf numFmtId="193" fontId="96" fillId="0" borderId="0">
      <alignment horizontal="right"/>
    </xf>
    <xf numFmtId="0" fontId="1" fillId="0" borderId="0"/>
    <xf numFmtId="38" fontId="95" fillId="9" borderId="0" applyNumberFormat="0" applyBorder="0" applyAlignment="0" applyProtection="0"/>
    <xf numFmtId="0" fontId="95" fillId="9" borderId="0" applyNumberFormat="0" applyBorder="0" applyAlignment="0" applyProtection="0"/>
    <xf numFmtId="0" fontId="97" fillId="0" borderId="0">
      <alignment horizontal="left"/>
    </xf>
    <xf numFmtId="0" fontId="98" fillId="0" borderId="63" applyNumberFormat="0" applyAlignment="0" applyProtection="0">
      <alignment horizontal="left" vertical="center"/>
    </xf>
    <xf numFmtId="0" fontId="98" fillId="0" borderId="13">
      <alignment horizontal="left" vertical="center"/>
    </xf>
    <xf numFmtId="10" fontId="95" fillId="44" borderId="8" applyNumberFormat="0" applyBorder="0" applyAlignment="0" applyProtection="0"/>
    <xf numFmtId="0" fontId="95" fillId="44" borderId="8" applyNumberFormat="0" applyBorder="0" applyAlignment="0" applyProtection="0"/>
    <xf numFmtId="194" fontId="52" fillId="45" borderId="0"/>
    <xf numFmtId="0" fontId="89" fillId="46" borderId="0" applyNumberFormat="0" applyFont="0" applyBorder="0" applyAlignment="0" applyProtection="0">
      <alignment horizontal="right"/>
    </xf>
    <xf numFmtId="38" fontId="5" fillId="0" borderId="0"/>
    <xf numFmtId="38" fontId="99" fillId="0" borderId="0"/>
    <xf numFmtId="38" fontId="100" fillId="0" borderId="0"/>
    <xf numFmtId="38" fontId="89" fillId="0" borderId="0"/>
    <xf numFmtId="0" fontId="96" fillId="0" borderId="0"/>
    <xf numFmtId="0" fontId="96" fillId="0" borderId="0"/>
    <xf numFmtId="0" fontId="0" fillId="0" borderId="0" applyFont="0" applyFill="0">
      <alignment horizontal="fill"/>
    </xf>
    <xf numFmtId="194" fontId="52" fillId="47" borderId="0"/>
    <xf numFmtId="195" fontId="52" fillId="0" borderId="0" applyFont="0" applyFill="0" applyBorder="0" applyAlignment="0" applyProtection="0"/>
    <xf numFmtId="196" fontId="52" fillId="0" borderId="0" applyFont="0" applyFill="0" applyBorder="0" applyAlignment="0" applyProtection="0"/>
    <xf numFmtId="0" fontId="101" fillId="0" borderId="16"/>
    <xf numFmtId="197" fontId="52" fillId="0" borderId="0" applyFont="0" applyFill="0" applyBorder="0" applyAlignment="0" applyProtection="0"/>
    <xf numFmtId="198" fontId="52" fillId="0" borderId="0" applyFont="0" applyFill="0" applyBorder="0" applyAlignment="0" applyProtection="0"/>
    <xf numFmtId="0" fontId="8" fillId="0" borderId="0"/>
    <xf numFmtId="37" fontId="102" fillId="0" borderId="0"/>
    <xf numFmtId="39" fontId="52" fillId="0" borderId="0"/>
    <xf numFmtId="0" fontId="103" fillId="0" borderId="0"/>
    <xf numFmtId="0" fontId="93" fillId="0" borderId="0"/>
    <xf numFmtId="0" fontId="8" fillId="0" borderId="0"/>
    <xf numFmtId="0" fontId="8" fillId="0" borderId="0"/>
    <xf numFmtId="0" fontId="104" fillId="0" borderId="0"/>
    <xf numFmtId="188" fontId="1" fillId="0" borderId="0" applyFont="0" applyFill="0" applyBorder="0" applyAlignment="0" applyProtection="0"/>
    <xf numFmtId="187" fontId="1" fillId="0" borderId="0" applyFont="0" applyFill="0" applyBorder="0" applyAlignment="0" applyProtection="0"/>
    <xf numFmtId="14" fontId="86" fillId="0" borderId="0">
      <alignment horizontal="center" wrapText="1"/>
      <protection locked="0"/>
    </xf>
    <xf numFmtId="10" fontId="1" fillId="0" borderId="0" applyFont="0" applyFill="0" applyBorder="0" applyAlignment="0" applyProtection="0"/>
    <xf numFmtId="10" fontId="52" fillId="0" borderId="0" applyFont="0" applyFill="0" applyBorder="0" applyAlignment="0" applyProtection="0"/>
    <xf numFmtId="9" fontId="8" fillId="0" borderId="0" applyFont="0" applyFill="0" applyBorder="0" applyAlignment="0" applyProtection="0"/>
    <xf numFmtId="0" fontId="95" fillId="9" borderId="8"/>
    <xf numFmtId="191" fontId="105" fillId="0" borderId="0"/>
    <xf numFmtId="0" fontId="93" fillId="0" borderId="0" applyNumberFormat="0" applyFont="0" applyFill="0" applyBorder="0" applyAlignment="0" applyProtection="0">
      <alignment horizontal="left"/>
    </xf>
    <xf numFmtId="199" fontId="52" fillId="0" borderId="0" applyNumberFormat="0" applyFill="0" applyBorder="0" applyAlignment="0" applyProtection="0">
      <alignment horizontal="left"/>
    </xf>
    <xf numFmtId="0" fontId="88" fillId="0" borderId="0" applyNumberFormat="0" applyFill="0" applyBorder="0" applyAlignment="0" applyProtection="0"/>
    <xf numFmtId="0" fontId="106" fillId="48" borderId="0" applyNumberFormat="0"/>
    <xf numFmtId="0" fontId="107" fillId="0" borderId="8">
      <alignment horizontal="center"/>
    </xf>
    <xf numFmtId="0" fontId="107" fillId="0" borderId="0">
      <alignment horizontal="center" vertical="center"/>
    </xf>
    <xf numFmtId="0" fontId="108" fillId="0" borderId="0" applyNumberFormat="0" applyFill="0">
      <alignment horizontal="left" vertical="center"/>
    </xf>
    <xf numFmtId="0" fontId="108" fillId="0" borderId="0" applyNumberFormat="0" applyFill="0">
      <alignment horizontal="left" vertical="center"/>
    </xf>
    <xf numFmtId="0" fontId="101" fillId="0" borderId="0"/>
    <xf numFmtId="40" fontId="109" fillId="0" borderId="0" applyBorder="0">
      <alignment horizontal="right"/>
    </xf>
    <xf numFmtId="9" fontId="52" fillId="0" borderId="0" applyFont="0" applyFill="0" applyBorder="0" applyAlignment="0" applyProtection="0"/>
    <xf numFmtId="0" fontId="110" fillId="0" borderId="64" applyNumberFormat="0" applyFill="0" applyAlignment="0" applyProtection="0">
      <alignment vertical="center"/>
    </xf>
    <xf numFmtId="0" fontId="111" fillId="0" borderId="65" applyNumberFormat="0" applyFill="0" applyAlignment="0" applyProtection="0">
      <alignment vertical="center"/>
    </xf>
    <xf numFmtId="0" fontId="112" fillId="0" borderId="66" applyNumberFormat="0" applyFill="0" applyAlignment="0" applyProtection="0">
      <alignment vertical="center"/>
    </xf>
    <xf numFmtId="0" fontId="112" fillId="0" borderId="0" applyNumberFormat="0" applyFill="0" applyBorder="0" applyAlignment="0" applyProtection="0">
      <alignment vertical="center"/>
    </xf>
    <xf numFmtId="0" fontId="113" fillId="0" borderId="0" applyNumberFormat="0" applyFill="0" applyBorder="0" applyAlignment="0" applyProtection="0">
      <alignment vertical="center"/>
    </xf>
    <xf numFmtId="0" fontId="114" fillId="49" borderId="0" applyNumberFormat="0" applyBorder="0" applyAlignment="0" applyProtection="0">
      <alignment vertical="center"/>
    </xf>
    <xf numFmtId="0" fontId="114" fillId="49" borderId="0" applyNumberFormat="0" applyBorder="0" applyAlignment="0" applyProtection="0">
      <alignment vertical="center"/>
    </xf>
    <xf numFmtId="0" fontId="114" fillId="49" borderId="0" applyNumberFormat="0" applyBorder="0" applyAlignment="0" applyProtection="0">
      <alignment vertical="center"/>
    </xf>
    <xf numFmtId="0" fontId="115" fillId="49" borderId="0" applyNumberFormat="0" applyBorder="0" applyAlignment="0" applyProtection="0">
      <alignment vertical="center"/>
    </xf>
    <xf numFmtId="0" fontId="52" fillId="0" borderId="0"/>
    <xf numFmtId="0" fontId="52" fillId="0" borderId="0"/>
    <xf numFmtId="200" fontId="52" fillId="0" borderId="0"/>
    <xf numFmtId="0" fontId="52" fillId="0" borderId="0"/>
    <xf numFmtId="0" fontId="52" fillId="0" borderId="0"/>
    <xf numFmtId="0" fontId="52" fillId="0" borderId="0"/>
    <xf numFmtId="0" fontId="52" fillId="0" borderId="0"/>
    <xf numFmtId="0" fontId="52" fillId="0" borderId="0"/>
    <xf numFmtId="0" fontId="2" fillId="0" borderId="0"/>
    <xf numFmtId="201" fontId="2" fillId="0" borderId="0"/>
    <xf numFmtId="0" fontId="52" fillId="0" borderId="0"/>
    <xf numFmtId="0" fontId="52" fillId="0" borderId="0"/>
    <xf numFmtId="0" fontId="52" fillId="0" borderId="0"/>
    <xf numFmtId="0" fontId="0" fillId="0" borderId="0"/>
    <xf numFmtId="0" fontId="2" fillId="0" borderId="0"/>
    <xf numFmtId="0" fontId="52" fillId="0" borderId="0"/>
    <xf numFmtId="0" fontId="52" fillId="0" borderId="0"/>
    <xf numFmtId="0" fontId="1" fillId="0" borderId="0"/>
    <xf numFmtId="0" fontId="52" fillId="0" borderId="0"/>
    <xf numFmtId="0" fontId="52" fillId="0" borderId="0"/>
    <xf numFmtId="0" fontId="52" fillId="0" borderId="0"/>
    <xf numFmtId="0" fontId="52" fillId="0" borderId="0"/>
    <xf numFmtId="0" fontId="52" fillId="0" borderId="0"/>
    <xf numFmtId="0" fontId="52" fillId="0" borderId="0"/>
    <xf numFmtId="0" fontId="0" fillId="0" borderId="0"/>
    <xf numFmtId="0" fontId="116"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117"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88" fillId="0" borderId="0" applyNumberFormat="0" applyFill="0" applyBorder="0" applyAlignment="0" applyProtection="0"/>
    <xf numFmtId="0" fontId="2" fillId="0" borderId="0" applyFill="0" applyBorder="0" applyAlignment="0"/>
    <xf numFmtId="0" fontId="118" fillId="2" borderId="0" applyNumberFormat="0" applyBorder="0" applyAlignment="0" applyProtection="0">
      <alignment vertical="center"/>
    </xf>
    <xf numFmtId="0" fontId="118" fillId="2" borderId="0" applyNumberFormat="0" applyBorder="0" applyAlignment="0" applyProtection="0">
      <alignment vertical="center"/>
    </xf>
    <xf numFmtId="0" fontId="118" fillId="2" borderId="0" applyNumberFormat="0" applyBorder="0" applyAlignment="0" applyProtection="0">
      <alignment vertical="center"/>
    </xf>
    <xf numFmtId="0" fontId="119" fillId="2" borderId="0" applyNumberFormat="0" applyBorder="0" applyAlignment="0" applyProtection="0">
      <alignment vertical="center"/>
    </xf>
    <xf numFmtId="0" fontId="120" fillId="0" borderId="67" applyNumberFormat="0" applyFill="0" applyAlignment="0" applyProtection="0">
      <alignment vertical="center"/>
    </xf>
    <xf numFmtId="0" fontId="121" fillId="9" borderId="68" applyNumberFormat="0" applyAlignment="0" applyProtection="0">
      <alignment vertical="center"/>
    </xf>
    <xf numFmtId="0" fontId="122" fillId="50" borderId="69" applyNumberFormat="0" applyAlignment="0" applyProtection="0">
      <alignment vertical="center"/>
    </xf>
    <xf numFmtId="0" fontId="123" fillId="0" borderId="0" applyNumberFormat="0" applyFill="0" applyBorder="0" applyAlignment="0" applyProtection="0">
      <alignment vertical="center"/>
    </xf>
    <xf numFmtId="0" fontId="124" fillId="0" borderId="0" applyNumberFormat="0" applyFill="0" applyBorder="0" applyAlignment="0" applyProtection="0">
      <alignment vertical="center"/>
    </xf>
    <xf numFmtId="0" fontId="125" fillId="0" borderId="70" applyNumberFormat="0" applyFill="0" applyAlignment="0" applyProtection="0">
      <alignment vertical="center"/>
    </xf>
    <xf numFmtId="202" fontId="52" fillId="0" borderId="0" applyFont="0" applyFill="0" applyBorder="0" applyAlignment="0" applyProtection="0"/>
    <xf numFmtId="203" fontId="52" fillId="0" borderId="0" applyFont="0" applyFill="0" applyBorder="0" applyAlignment="0" applyProtection="0"/>
    <xf numFmtId="204" fontId="52" fillId="0" borderId="0" applyFont="0" applyFill="0" applyBorder="0" applyAlignment="0" applyProtection="0"/>
    <xf numFmtId="205" fontId="52" fillId="0" borderId="0" applyFont="0" applyFill="0" applyBorder="0" applyAlignment="0" applyProtection="0"/>
    <xf numFmtId="0" fontId="8" fillId="0" borderId="0"/>
    <xf numFmtId="0" fontId="126" fillId="0" borderId="0"/>
    <xf numFmtId="41" fontId="8" fillId="0" borderId="0" applyFont="0" applyFill="0" applyBorder="0" applyAlignment="0" applyProtection="0"/>
    <xf numFmtId="43" fontId="8" fillId="0" borderId="0" applyFont="0" applyFill="0" applyBorder="0" applyAlignment="0" applyProtection="0"/>
    <xf numFmtId="201" fontId="0" fillId="0" borderId="0" applyFont="0" applyFill="0" applyBorder="0" applyAlignment="0" applyProtection="0"/>
    <xf numFmtId="206" fontId="0"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0" fillId="0" borderId="0" applyFont="0" applyFill="0" applyBorder="0" applyAlignment="0" applyProtection="0"/>
    <xf numFmtId="0" fontId="127" fillId="0" borderId="0"/>
    <xf numFmtId="0" fontId="128" fillId="3" borderId="0" applyNumberFormat="0" applyBorder="0" applyAlignment="0" applyProtection="0">
      <alignment vertical="center"/>
    </xf>
    <xf numFmtId="0" fontId="129" fillId="9" borderId="71" applyNumberFormat="0" applyAlignment="0" applyProtection="0">
      <alignment vertical="center"/>
    </xf>
    <xf numFmtId="0" fontId="130" fillId="51" borderId="68" applyNumberFormat="0" applyAlignment="0" applyProtection="0">
      <alignment vertical="center"/>
    </xf>
    <xf numFmtId="0" fontId="1" fillId="0" borderId="0"/>
    <xf numFmtId="0" fontId="0" fillId="0" borderId="0"/>
    <xf numFmtId="0" fontId="1" fillId="0" borderId="0"/>
    <xf numFmtId="0" fontId="52" fillId="52" borderId="72" applyNumberFormat="0" applyFont="0" applyAlignment="0" applyProtection="0">
      <alignment vertical="center"/>
    </xf>
    <xf numFmtId="188" fontId="1" fillId="0" borderId="8" applyNumberFormat="0"/>
    <xf numFmtId="38" fontId="82" fillId="0" borderId="0" applyFont="0" applyFill="0" applyBorder="0" applyAlignment="0" applyProtection="0"/>
    <xf numFmtId="40" fontId="82" fillId="0" borderId="0" applyFont="0" applyFill="0" applyBorder="0" applyAlignment="0" applyProtection="0"/>
    <xf numFmtId="0" fontId="82" fillId="0" borderId="0" applyFont="0" applyFill="0" applyBorder="0" applyAlignment="0" applyProtection="0"/>
    <xf numFmtId="0" fontId="82" fillId="0" borderId="0" applyFont="0" applyFill="0" applyBorder="0" applyAlignment="0" applyProtection="0"/>
    <xf numFmtId="0" fontId="131" fillId="0" borderId="0"/>
    <xf numFmtId="0" fontId="1" fillId="0" borderId="0"/>
  </cellStyleXfs>
  <cellXfs count="702">
    <xf numFmtId="0" fontId="0" fillId="0" borderId="0" xfId="0"/>
    <xf numFmtId="0" fontId="1" fillId="0" borderId="0" xfId="257"/>
    <xf numFmtId="0" fontId="2" fillId="2" borderId="0" xfId="257" applyFont="1" applyFill="1"/>
    <xf numFmtId="0" fontId="1" fillId="2" borderId="0" xfId="257" applyFill="1"/>
    <xf numFmtId="0" fontId="1" fillId="3" borderId="1" xfId="257" applyFill="1" applyBorder="1"/>
    <xf numFmtId="0" fontId="3" fillId="4" borderId="2" xfId="257" applyFont="1" applyFill="1" applyBorder="1" applyAlignment="1">
      <alignment horizontal="center"/>
    </xf>
    <xf numFmtId="0" fontId="4" fillId="5" borderId="3" xfId="257" applyFont="1" applyFill="1" applyBorder="1" applyAlignment="1">
      <alignment horizontal="center"/>
    </xf>
    <xf numFmtId="0" fontId="3" fillId="4" borderId="3" xfId="257" applyFont="1" applyFill="1" applyBorder="1" applyAlignment="1">
      <alignment horizontal="center"/>
    </xf>
    <xf numFmtId="0" fontId="3" fillId="4" borderId="4" xfId="257" applyFont="1" applyFill="1" applyBorder="1" applyAlignment="1">
      <alignment horizontal="center"/>
    </xf>
    <xf numFmtId="0" fontId="1" fillId="3" borderId="5" xfId="257" applyFill="1" applyBorder="1"/>
    <xf numFmtId="0" fontId="1" fillId="3" borderId="6" xfId="257" applyFill="1" applyBorder="1"/>
    <xf numFmtId="0" fontId="5"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horizontal="center" vertical="center"/>
    </xf>
    <xf numFmtId="0" fontId="7" fillId="0" borderId="0" xfId="0" applyFont="1" applyFill="1" applyAlignment="1">
      <alignment vertical="center"/>
    </xf>
    <xf numFmtId="0" fontId="8" fillId="0" borderId="0" xfId="0" applyFont="1" applyFill="1" applyAlignment="1">
      <alignment vertical="center"/>
    </xf>
    <xf numFmtId="207" fontId="8" fillId="0" borderId="0" xfId="0" applyNumberFormat="1" applyFont="1" applyFill="1" applyAlignment="1">
      <alignment vertical="center"/>
    </xf>
    <xf numFmtId="0" fontId="9" fillId="0" borderId="0" xfId="6" applyFont="1" applyFill="1" applyAlignment="1" applyProtection="1">
      <alignment vertical="center"/>
    </xf>
    <xf numFmtId="0" fontId="10" fillId="0" borderId="0" xfId="0" applyFont="1" applyFill="1" applyAlignment="1">
      <alignment horizontal="center" vertical="center" wrapText="1"/>
    </xf>
    <xf numFmtId="0" fontId="5" fillId="0" borderId="0" xfId="0" applyFont="1" applyFill="1" applyAlignment="1">
      <alignment horizontal="center" vertical="center" wrapText="1"/>
    </xf>
    <xf numFmtId="207" fontId="5" fillId="0" borderId="0" xfId="0" applyNumberFormat="1" applyFont="1" applyFill="1" applyAlignment="1">
      <alignment horizontal="center" vertical="center" wrapText="1"/>
    </xf>
    <xf numFmtId="208" fontId="6" fillId="0" borderId="0" xfId="0" applyNumberFormat="1" applyFont="1" applyFill="1" applyAlignment="1">
      <alignment horizontal="center" vertical="center"/>
    </xf>
    <xf numFmtId="0" fontId="6" fillId="0" borderId="0" xfId="0" applyNumberFormat="1" applyFont="1" applyFill="1" applyAlignment="1">
      <alignment horizontal="center" vertical="center"/>
    </xf>
    <xf numFmtId="207" fontId="6" fillId="0" borderId="0" xfId="0" applyNumberFormat="1" applyFont="1" applyFill="1" applyAlignment="1">
      <alignment horizontal="center" vertical="center"/>
    </xf>
    <xf numFmtId="0" fontId="6" fillId="0" borderId="0" xfId="0" applyNumberFormat="1" applyFont="1" applyFill="1" applyAlignment="1">
      <alignment horizontal="right" vertical="center"/>
    </xf>
    <xf numFmtId="208" fontId="6" fillId="0" borderId="7" xfId="0" applyNumberFormat="1" applyFont="1" applyFill="1" applyBorder="1" applyAlignment="1">
      <alignment vertical="center"/>
    </xf>
    <xf numFmtId="207" fontId="6" fillId="0" borderId="0" xfId="0" applyNumberFormat="1" applyFont="1" applyFill="1" applyAlignment="1">
      <alignment vertical="center"/>
    </xf>
    <xf numFmtId="0" fontId="6" fillId="0" borderId="0" xfId="0" applyFont="1" applyFill="1" applyAlignment="1">
      <alignment horizontal="right" vertical="center"/>
    </xf>
    <xf numFmtId="0" fontId="11" fillId="0" borderId="8" xfId="0" applyFont="1" applyFill="1" applyBorder="1" applyAlignment="1">
      <alignment horizontal="center" vertical="center"/>
    </xf>
    <xf numFmtId="207" fontId="11" fillId="0" borderId="9" xfId="0" applyNumberFormat="1" applyFont="1" applyFill="1" applyBorder="1" applyAlignment="1">
      <alignment horizontal="center" vertical="center" wrapText="1"/>
    </xf>
    <xf numFmtId="207" fontId="11" fillId="0" borderId="8" xfId="0" applyNumberFormat="1" applyFont="1" applyFill="1" applyBorder="1" applyAlignment="1">
      <alignment horizontal="center" vertical="center"/>
    </xf>
    <xf numFmtId="0" fontId="11" fillId="0" borderId="8" xfId="0" applyFont="1" applyFill="1" applyBorder="1" applyAlignment="1" applyProtection="1">
      <alignment horizontal="center" vertical="center"/>
    </xf>
    <xf numFmtId="0" fontId="7" fillId="0" borderId="8" xfId="0" applyFont="1" applyFill="1" applyBorder="1" applyAlignment="1">
      <alignment horizontal="center" vertical="center"/>
    </xf>
    <xf numFmtId="0" fontId="6" fillId="0" borderId="8" xfId="0" applyFont="1" applyFill="1" applyBorder="1" applyAlignment="1">
      <alignment horizontal="left" vertical="center"/>
    </xf>
    <xf numFmtId="209" fontId="7" fillId="0" borderId="8" xfId="0" applyNumberFormat="1" applyFont="1" applyFill="1" applyBorder="1" applyAlignment="1">
      <alignment horizontal="center" vertical="center"/>
    </xf>
    <xf numFmtId="0" fontId="6" fillId="0" borderId="8" xfId="0" applyFont="1" applyFill="1" applyBorder="1" applyAlignment="1">
      <alignment horizontal="center" vertical="center"/>
    </xf>
    <xf numFmtId="207" fontId="7" fillId="0" borderId="8" xfId="0" applyNumberFormat="1" applyFont="1" applyFill="1" applyBorder="1" applyAlignment="1">
      <alignment horizontal="right" vertical="center"/>
    </xf>
    <xf numFmtId="0" fontId="6" fillId="0" borderId="8" xfId="0" applyFont="1" applyFill="1" applyBorder="1" applyAlignment="1">
      <alignment vertical="center"/>
    </xf>
    <xf numFmtId="0" fontId="6" fillId="0" borderId="10" xfId="0" applyFont="1" applyFill="1" applyBorder="1" applyAlignment="1">
      <alignment horizontal="center" vertical="center"/>
    </xf>
    <xf numFmtId="0" fontId="6" fillId="0" borderId="9" xfId="0" applyFont="1" applyFill="1" applyBorder="1" applyAlignment="1">
      <alignment horizontal="center" vertical="center"/>
    </xf>
    <xf numFmtId="14" fontId="7" fillId="0" borderId="8" xfId="0" applyNumberFormat="1" applyFont="1" applyFill="1" applyBorder="1" applyAlignment="1">
      <alignment horizontal="center" vertical="center"/>
    </xf>
    <xf numFmtId="49" fontId="6" fillId="0" borderId="11" xfId="0" applyNumberFormat="1" applyFont="1" applyFill="1" applyBorder="1" applyAlignment="1">
      <alignment vertical="center"/>
    </xf>
    <xf numFmtId="0" fontId="6" fillId="0" borderId="11" xfId="0" applyFont="1" applyFill="1" applyBorder="1" applyAlignment="1">
      <alignment vertical="center"/>
    </xf>
    <xf numFmtId="207" fontId="7" fillId="0" borderId="0" xfId="0" applyNumberFormat="1" applyFont="1" applyFill="1" applyAlignment="1">
      <alignment vertical="center"/>
    </xf>
    <xf numFmtId="0" fontId="6" fillId="0" borderId="0" xfId="0" applyFont="1" applyFill="1" applyAlignment="1">
      <alignment horizontal="center" vertical="center"/>
    </xf>
    <xf numFmtId="0" fontId="5" fillId="0" borderId="0" xfId="0" applyFont="1" applyFill="1" applyAlignment="1">
      <alignment horizontal="center" vertical="center"/>
    </xf>
    <xf numFmtId="207" fontId="12" fillId="0" borderId="0" xfId="0" applyNumberFormat="1" applyFont="1" applyFill="1" applyAlignment="1">
      <alignment horizontal="center" vertical="center"/>
    </xf>
    <xf numFmtId="207" fontId="6" fillId="0" borderId="11" xfId="0" applyNumberFormat="1" applyFont="1" applyFill="1" applyBorder="1" applyAlignment="1">
      <alignment vertical="center"/>
    </xf>
    <xf numFmtId="0" fontId="13" fillId="0" borderId="0" xfId="6" applyFont="1" applyFill="1" applyAlignment="1" applyProtection="1">
      <alignment horizontal="left" vertical="center" wrapText="1"/>
    </xf>
    <xf numFmtId="0" fontId="8" fillId="0" borderId="0" xfId="0" applyFont="1" applyFill="1" applyAlignment="1">
      <alignment horizontal="center" vertical="center" wrapText="1"/>
    </xf>
    <xf numFmtId="207" fontId="7" fillId="0" borderId="0" xfId="0" applyNumberFormat="1" applyFont="1" applyFill="1" applyAlignment="1">
      <alignment horizontal="center" vertical="center" wrapText="1"/>
    </xf>
    <xf numFmtId="207" fontId="12" fillId="0" borderId="0" xfId="0" applyNumberFormat="1" applyFont="1" applyFill="1" applyAlignment="1">
      <alignment horizontal="center" vertical="center" wrapText="1"/>
    </xf>
    <xf numFmtId="208" fontId="6" fillId="0" borderId="0" xfId="0" applyNumberFormat="1" applyFont="1" applyFill="1" applyBorder="1" applyAlignment="1">
      <alignment vertical="center"/>
    </xf>
    <xf numFmtId="0" fontId="7" fillId="0" borderId="8" xfId="0" applyFont="1" applyFill="1" applyBorder="1" applyAlignment="1">
      <alignment vertical="center"/>
    </xf>
    <xf numFmtId="0" fontId="6" fillId="0" borderId="0" xfId="0" applyFont="1" applyFill="1" applyBorder="1" applyAlignment="1">
      <alignment vertical="center"/>
    </xf>
    <xf numFmtId="207" fontId="6" fillId="0" borderId="0" xfId="0" applyNumberFormat="1" applyFont="1" applyFill="1" applyBorder="1" applyAlignment="1">
      <alignment vertical="center"/>
    </xf>
    <xf numFmtId="0" fontId="7" fillId="0" borderId="0" xfId="0" applyFont="1" applyFill="1" applyBorder="1" applyAlignment="1">
      <alignment vertical="center"/>
    </xf>
    <xf numFmtId="207" fontId="7" fillId="0" borderId="0" xfId="0" applyNumberFormat="1" applyFont="1" applyFill="1" applyBorder="1" applyAlignment="1">
      <alignment vertical="center"/>
    </xf>
    <xf numFmtId="0" fontId="8" fillId="0" borderId="0" xfId="0" applyFont="1" applyFill="1" applyBorder="1" applyAlignment="1">
      <alignment vertical="center"/>
    </xf>
    <xf numFmtId="0" fontId="2" fillId="0" borderId="0" xfId="0" applyFont="1" applyFill="1" applyAlignment="1">
      <alignment vertical="center"/>
    </xf>
    <xf numFmtId="0" fontId="2" fillId="0" borderId="0" xfId="0" applyFont="1" applyFill="1" applyAlignment="1">
      <alignment horizontal="center" vertical="center"/>
    </xf>
    <xf numFmtId="208" fontId="2" fillId="0" borderId="0" xfId="0" applyNumberFormat="1" applyFont="1" applyFill="1" applyAlignment="1">
      <alignment horizontal="center" vertical="center"/>
    </xf>
    <xf numFmtId="0" fontId="2" fillId="0" borderId="0" xfId="0" applyNumberFormat="1" applyFont="1" applyFill="1" applyAlignment="1">
      <alignment horizontal="center" vertical="center"/>
    </xf>
    <xf numFmtId="207" fontId="2" fillId="0" borderId="0" xfId="0" applyNumberFormat="1" applyFont="1" applyFill="1" applyAlignment="1">
      <alignment horizontal="center" vertical="center"/>
    </xf>
    <xf numFmtId="0" fontId="2" fillId="0" borderId="0" xfId="0" applyNumberFormat="1" applyFont="1" applyFill="1" applyAlignment="1">
      <alignment horizontal="right" vertical="center"/>
    </xf>
    <xf numFmtId="208" fontId="2" fillId="0" borderId="7" xfId="0" applyNumberFormat="1" applyFont="1" applyFill="1" applyBorder="1" applyAlignment="1">
      <alignment vertical="center"/>
    </xf>
    <xf numFmtId="207" fontId="2" fillId="0" borderId="0" xfId="0" applyNumberFormat="1" applyFont="1" applyFill="1" applyAlignment="1">
      <alignment vertical="center"/>
    </xf>
    <xf numFmtId="0" fontId="2" fillId="0" borderId="0" xfId="0" applyFont="1" applyFill="1" applyAlignment="1">
      <alignment horizontal="right" vertical="center"/>
    </xf>
    <xf numFmtId="0" fontId="14" fillId="0" borderId="8" xfId="0" applyFont="1" applyFill="1" applyBorder="1" applyAlignment="1">
      <alignment horizontal="center" vertical="center"/>
    </xf>
    <xf numFmtId="207" fontId="14" fillId="0" borderId="9" xfId="0" applyNumberFormat="1" applyFont="1" applyFill="1" applyBorder="1" applyAlignment="1">
      <alignment horizontal="center" vertical="center" wrapText="1"/>
    </xf>
    <xf numFmtId="207" fontId="14" fillId="0" borderId="8" xfId="0" applyNumberFormat="1" applyFont="1" applyFill="1" applyBorder="1" applyAlignment="1">
      <alignment horizontal="center" vertical="center"/>
    </xf>
    <xf numFmtId="0" fontId="14" fillId="0" borderId="8" xfId="0" applyFont="1" applyFill="1" applyBorder="1" applyAlignment="1" applyProtection="1">
      <alignment horizontal="center" vertical="center"/>
    </xf>
    <xf numFmtId="0" fontId="7" fillId="0" borderId="9" xfId="0" applyFont="1" applyFill="1" applyBorder="1" applyAlignment="1">
      <alignment horizontal="center" vertical="center"/>
    </xf>
    <xf numFmtId="207" fontId="15" fillId="0" borderId="11" xfId="0" applyNumberFormat="1" applyFont="1" applyFill="1" applyBorder="1" applyAlignment="1">
      <alignment vertical="center"/>
    </xf>
    <xf numFmtId="208" fontId="6" fillId="0" borderId="0" xfId="0" applyNumberFormat="1" applyFont="1" applyFill="1" applyAlignment="1">
      <alignment horizontal="right" vertical="center"/>
    </xf>
    <xf numFmtId="208" fontId="6" fillId="0" borderId="0" xfId="0" applyNumberFormat="1" applyFont="1" applyFill="1" applyAlignment="1">
      <alignment vertical="center"/>
    </xf>
    <xf numFmtId="0" fontId="6" fillId="0" borderId="7" xfId="0" applyFont="1" applyFill="1" applyBorder="1" applyAlignment="1">
      <alignment horizontal="right" vertical="center"/>
    </xf>
    <xf numFmtId="0" fontId="11" fillId="0" borderId="5" xfId="0" applyFont="1" applyFill="1" applyBorder="1" applyAlignment="1">
      <alignment horizontal="center" vertical="center"/>
    </xf>
    <xf numFmtId="0" fontId="11" fillId="0" borderId="5" xfId="0" applyFont="1" applyFill="1" applyBorder="1" applyAlignment="1">
      <alignment horizontal="center" vertical="center" wrapText="1"/>
    </xf>
    <xf numFmtId="207" fontId="11" fillId="0" borderId="5" xfId="0" applyNumberFormat="1" applyFont="1" applyFill="1" applyBorder="1" applyAlignment="1">
      <alignment horizontal="center" vertical="center"/>
    </xf>
    <xf numFmtId="0" fontId="11" fillId="0" borderId="12" xfId="0" applyFont="1" applyFill="1" applyBorder="1" applyAlignment="1">
      <alignment horizontal="center" vertical="center"/>
    </xf>
    <xf numFmtId="0" fontId="11" fillId="0" borderId="12" xfId="0" applyFont="1" applyFill="1" applyBorder="1" applyAlignment="1">
      <alignment horizontal="center" vertical="center" wrapText="1"/>
    </xf>
    <xf numFmtId="207" fontId="11" fillId="0" borderId="12" xfId="0" applyNumberFormat="1" applyFont="1" applyFill="1" applyBorder="1" applyAlignment="1">
      <alignment horizontal="center" vertical="center"/>
    </xf>
    <xf numFmtId="0" fontId="7" fillId="0" borderId="8" xfId="0" applyFont="1" applyFill="1" applyBorder="1" applyAlignment="1">
      <alignment horizontal="left" vertical="center"/>
    </xf>
    <xf numFmtId="0" fontId="6" fillId="0" borderId="13" xfId="0" applyFont="1" applyFill="1" applyBorder="1" applyAlignment="1">
      <alignment horizontal="center" vertical="center"/>
    </xf>
    <xf numFmtId="14" fontId="6" fillId="0" borderId="8" xfId="0" applyNumberFormat="1" applyFont="1" applyFill="1" applyBorder="1" applyAlignment="1">
      <alignment horizontal="center" vertical="center"/>
    </xf>
    <xf numFmtId="43" fontId="7" fillId="0" borderId="8" xfId="0" applyNumberFormat="1" applyFont="1" applyFill="1" applyBorder="1" applyAlignment="1">
      <alignment horizontal="right" vertical="center"/>
    </xf>
    <xf numFmtId="49" fontId="6" fillId="0" borderId="0" xfId="0" applyNumberFormat="1" applyFont="1" applyFill="1" applyAlignment="1">
      <alignment vertical="center"/>
    </xf>
    <xf numFmtId="0" fontId="5" fillId="0" borderId="0" xfId="0" applyFont="1" applyFill="1" applyBorder="1" applyAlignment="1">
      <alignment vertical="center"/>
    </xf>
    <xf numFmtId="0" fontId="13" fillId="0" borderId="0" xfId="6" applyFont="1" applyFill="1" applyBorder="1" applyAlignment="1" applyProtection="1">
      <alignment horizontal="left" vertical="center" wrapText="1"/>
    </xf>
    <xf numFmtId="0" fontId="8" fillId="0" borderId="0" xfId="0" applyFont="1" applyFill="1" applyBorder="1" applyAlignment="1">
      <alignment horizontal="center" vertical="center" wrapText="1"/>
    </xf>
    <xf numFmtId="207" fontId="7" fillId="0" borderId="0" xfId="0" applyNumberFormat="1" applyFont="1" applyFill="1" applyBorder="1" applyAlignment="1">
      <alignment horizontal="center" vertical="center" wrapText="1"/>
    </xf>
    <xf numFmtId="0" fontId="10" fillId="0" borderId="0" xfId="0" applyFont="1" applyFill="1" applyBorder="1" applyAlignment="1">
      <alignment horizontal="center" vertical="center"/>
    </xf>
    <xf numFmtId="0" fontId="5" fillId="0" borderId="0" xfId="0" applyFont="1" applyFill="1" applyBorder="1" applyAlignment="1">
      <alignment horizontal="center" vertical="center"/>
    </xf>
    <xf numFmtId="207" fontId="12" fillId="0" borderId="0" xfId="0" applyNumberFormat="1" applyFont="1" applyFill="1" applyBorder="1" applyAlignment="1">
      <alignment horizontal="center" vertical="center"/>
    </xf>
    <xf numFmtId="208" fontId="6" fillId="0" borderId="0" xfId="0" applyNumberFormat="1" applyFont="1" applyFill="1" applyBorder="1" applyAlignment="1">
      <alignment horizontal="center" vertical="center"/>
    </xf>
    <xf numFmtId="0" fontId="6" fillId="0" borderId="0" xfId="0" applyNumberFormat="1" applyFont="1" applyFill="1" applyBorder="1" applyAlignment="1">
      <alignment horizontal="center" vertical="center"/>
    </xf>
    <xf numFmtId="207" fontId="6" fillId="0" borderId="0" xfId="0" applyNumberFormat="1" applyFont="1" applyFill="1" applyBorder="1" applyAlignment="1">
      <alignment horizontal="center" vertical="center"/>
    </xf>
    <xf numFmtId="0" fontId="6" fillId="0" borderId="0" xfId="0" applyNumberFormat="1" applyFont="1" applyFill="1" applyBorder="1" applyAlignment="1">
      <alignment horizontal="right" vertical="center"/>
    </xf>
    <xf numFmtId="0" fontId="6" fillId="0" borderId="0" xfId="0" applyFont="1" applyFill="1" applyBorder="1" applyAlignment="1">
      <alignment horizontal="right" vertical="center"/>
    </xf>
    <xf numFmtId="207" fontId="11" fillId="0" borderId="8" xfId="0" applyNumberFormat="1" applyFont="1" applyFill="1" applyBorder="1" applyAlignment="1">
      <alignment horizontal="center" vertical="center" wrapText="1"/>
    </xf>
    <xf numFmtId="0" fontId="11" fillId="0" borderId="8" xfId="0" applyFont="1" applyFill="1" applyBorder="1" applyAlignment="1">
      <alignment vertical="center"/>
    </xf>
    <xf numFmtId="0" fontId="16" fillId="0" borderId="0" xfId="0" applyFont="1" applyFill="1" applyBorder="1" applyAlignment="1">
      <alignment vertical="center"/>
    </xf>
    <xf numFmtId="207" fontId="15" fillId="0" borderId="0" xfId="0" applyNumberFormat="1" applyFont="1" applyFill="1" applyBorder="1" applyAlignment="1">
      <alignment vertical="center"/>
    </xf>
    <xf numFmtId="0" fontId="12" fillId="0" borderId="0" xfId="0" applyFont="1" applyFill="1" applyAlignment="1">
      <alignment vertical="center"/>
    </xf>
    <xf numFmtId="0" fontId="12" fillId="0" borderId="0" xfId="0" applyFont="1" applyFill="1" applyAlignment="1">
      <alignment horizontal="center" vertical="center" wrapText="1"/>
    </xf>
    <xf numFmtId="0" fontId="16" fillId="0" borderId="8" xfId="0" applyFont="1" applyFill="1" applyBorder="1" applyAlignment="1">
      <alignment horizontal="center" vertical="center"/>
    </xf>
    <xf numFmtId="207" fontId="16" fillId="0" borderId="8" xfId="0" applyNumberFormat="1" applyFont="1" applyFill="1" applyBorder="1" applyAlignment="1">
      <alignment horizontal="center" vertical="center"/>
    </xf>
    <xf numFmtId="207" fontId="16" fillId="0" borderId="8" xfId="0" applyNumberFormat="1" applyFont="1" applyFill="1" applyBorder="1" applyAlignment="1">
      <alignment horizontal="center" vertical="center" wrapText="1"/>
    </xf>
    <xf numFmtId="207" fontId="14" fillId="0" borderId="8" xfId="0" applyNumberFormat="1" applyFont="1" applyFill="1" applyBorder="1" applyAlignment="1">
      <alignment horizontal="center" vertical="center" wrapText="1"/>
    </xf>
    <xf numFmtId="207" fontId="16" fillId="0" borderId="9" xfId="0" applyNumberFormat="1" applyFont="1" applyFill="1" applyBorder="1" applyAlignment="1">
      <alignment horizontal="center" vertical="center" wrapText="1"/>
    </xf>
    <xf numFmtId="0" fontId="16" fillId="0" borderId="8" xfId="0" applyFont="1" applyFill="1" applyBorder="1" applyAlignment="1" applyProtection="1">
      <alignment horizontal="center" vertical="center"/>
    </xf>
    <xf numFmtId="207" fontId="17" fillId="0" borderId="8" xfId="0" applyNumberFormat="1" applyFont="1" applyFill="1" applyBorder="1" applyAlignment="1">
      <alignment horizontal="center" vertical="center" wrapText="1"/>
    </xf>
    <xf numFmtId="207" fontId="7" fillId="0" borderId="8" xfId="0" applyNumberFormat="1" applyFont="1" applyFill="1" applyBorder="1" applyAlignment="1">
      <alignment horizontal="center" vertical="center" wrapText="1"/>
    </xf>
    <xf numFmtId="207" fontId="6" fillId="0" borderId="8" xfId="0" applyNumberFormat="1" applyFont="1" applyFill="1" applyBorder="1" applyAlignment="1">
      <alignment horizontal="center" vertical="center" wrapText="1"/>
    </xf>
    <xf numFmtId="207" fontId="17" fillId="0" borderId="9" xfId="0" applyNumberFormat="1" applyFont="1" applyFill="1" applyBorder="1" applyAlignment="1">
      <alignment horizontal="right" vertical="center"/>
    </xf>
    <xf numFmtId="207" fontId="7" fillId="0" borderId="9" xfId="0" applyNumberFormat="1" applyFont="1" applyFill="1" applyBorder="1" applyAlignment="1">
      <alignment horizontal="right" vertical="center"/>
    </xf>
    <xf numFmtId="207" fontId="6" fillId="0" borderId="9" xfId="0" applyNumberFormat="1" applyFont="1" applyFill="1" applyBorder="1" applyAlignment="1">
      <alignment horizontal="right" vertical="center"/>
    </xf>
    <xf numFmtId="207" fontId="6" fillId="0" borderId="0" xfId="0" applyNumberFormat="1" applyFont="1" applyFill="1" applyAlignment="1">
      <alignment horizontal="right" vertical="center"/>
    </xf>
    <xf numFmtId="207" fontId="6" fillId="0" borderId="7" xfId="0" applyNumberFormat="1" applyFont="1" applyFill="1" applyBorder="1" applyAlignment="1">
      <alignment vertical="center"/>
    </xf>
    <xf numFmtId="207" fontId="6" fillId="0" borderId="0" xfId="0" applyNumberFormat="1" applyFont="1" applyFill="1" applyBorder="1" applyAlignment="1">
      <alignment horizontal="right" vertical="center"/>
    </xf>
    <xf numFmtId="49" fontId="11" fillId="0" borderId="8" xfId="0" applyNumberFormat="1" applyFont="1" applyFill="1" applyBorder="1" applyAlignment="1">
      <alignment horizontal="center" vertical="center"/>
    </xf>
    <xf numFmtId="49" fontId="7" fillId="0" borderId="8" xfId="0" applyNumberFormat="1" applyFont="1" applyFill="1" applyBorder="1" applyAlignment="1">
      <alignment horizontal="center" vertical="center"/>
    </xf>
    <xf numFmtId="49" fontId="7" fillId="0" borderId="8" xfId="0" applyNumberFormat="1" applyFont="1" applyFill="1" applyBorder="1" applyAlignment="1">
      <alignment vertical="center"/>
    </xf>
    <xf numFmtId="207" fontId="6" fillId="0" borderId="8" xfId="0" applyNumberFormat="1" applyFont="1" applyFill="1" applyBorder="1" applyAlignment="1">
      <alignment horizontal="right" vertical="center"/>
    </xf>
    <xf numFmtId="49" fontId="7" fillId="0" borderId="0" xfId="0" applyNumberFormat="1" applyFont="1" applyFill="1" applyAlignment="1">
      <alignment vertical="center"/>
    </xf>
    <xf numFmtId="207" fontId="7" fillId="0" borderId="11" xfId="0" applyNumberFormat="1" applyFont="1" applyFill="1" applyBorder="1" applyAlignment="1">
      <alignment vertical="center"/>
    </xf>
    <xf numFmtId="49" fontId="8" fillId="0" borderId="0" xfId="0" applyNumberFormat="1" applyFont="1" applyFill="1" applyAlignment="1">
      <alignment vertical="center"/>
    </xf>
    <xf numFmtId="0" fontId="11" fillId="0" borderId="8" xfId="0" applyFont="1" applyFill="1" applyBorder="1" applyAlignment="1">
      <alignment horizontal="center" vertical="center" wrapText="1"/>
    </xf>
    <xf numFmtId="14" fontId="6" fillId="0" borderId="8" xfId="0" applyNumberFormat="1" applyFont="1" applyFill="1" applyBorder="1" applyAlignment="1">
      <alignment horizontal="center" vertical="center" wrapText="1"/>
    </xf>
    <xf numFmtId="14" fontId="7" fillId="0" borderId="8" xfId="0" applyNumberFormat="1" applyFont="1" applyFill="1" applyBorder="1" applyAlignment="1">
      <alignment horizontal="center" vertical="center" wrapText="1"/>
    </xf>
    <xf numFmtId="207" fontId="11" fillId="0" borderId="14" xfId="0" applyNumberFormat="1" applyFont="1" applyFill="1" applyBorder="1" applyAlignment="1">
      <alignment horizontal="center" vertical="center"/>
    </xf>
    <xf numFmtId="207" fontId="11" fillId="0" borderId="15" xfId="0" applyNumberFormat="1" applyFont="1" applyFill="1" applyBorder="1" applyAlignment="1">
      <alignment horizontal="center" vertical="center"/>
    </xf>
    <xf numFmtId="0" fontId="6" fillId="0" borderId="11" xfId="0" applyFont="1" applyFill="1" applyBorder="1" applyAlignment="1">
      <alignment horizontal="right" vertical="center"/>
    </xf>
    <xf numFmtId="0" fontId="11" fillId="0" borderId="9" xfId="0" applyFont="1" applyFill="1" applyBorder="1" applyAlignment="1">
      <alignment horizontal="center" vertical="center" shrinkToFit="1"/>
    </xf>
    <xf numFmtId="0" fontId="11" fillId="0" borderId="9" xfId="0" applyFont="1" applyFill="1" applyBorder="1" applyAlignment="1">
      <alignment horizontal="center" vertical="center"/>
    </xf>
    <xf numFmtId="49" fontId="7" fillId="0" borderId="11" xfId="0" applyNumberFormat="1" applyFont="1" applyFill="1" applyBorder="1" applyAlignment="1">
      <alignment vertical="center"/>
    </xf>
    <xf numFmtId="49" fontId="7" fillId="0" borderId="11" xfId="0" applyNumberFormat="1" applyFont="1" applyFill="1" applyBorder="1" applyAlignment="1">
      <alignment horizontal="left" vertical="center"/>
    </xf>
    <xf numFmtId="0" fontId="7" fillId="0" borderId="11" xfId="0" applyFont="1" applyFill="1" applyBorder="1" applyAlignment="1">
      <alignment vertical="center"/>
    </xf>
    <xf numFmtId="207" fontId="11" fillId="0" borderId="9" xfId="0" applyNumberFormat="1" applyFont="1" applyFill="1" applyBorder="1" applyAlignment="1">
      <alignment horizontal="center" vertical="center"/>
    </xf>
    <xf numFmtId="0" fontId="7" fillId="0" borderId="8" xfId="0" applyFont="1" applyFill="1" applyBorder="1" applyAlignment="1">
      <alignment horizontal="right" vertical="center"/>
    </xf>
    <xf numFmtId="0" fontId="15" fillId="0" borderId="11" xfId="0" applyFont="1" applyFill="1" applyBorder="1" applyAlignment="1">
      <alignment vertical="center"/>
    </xf>
    <xf numFmtId="207" fontId="11" fillId="0" borderId="10" xfId="0" applyNumberFormat="1" applyFont="1" applyFill="1" applyBorder="1" applyAlignment="1">
      <alignment horizontal="center" vertical="center"/>
    </xf>
    <xf numFmtId="0" fontId="6" fillId="0" borderId="9" xfId="0" applyFont="1" applyFill="1" applyBorder="1" applyAlignment="1">
      <alignment vertical="center"/>
    </xf>
    <xf numFmtId="0" fontId="2" fillId="0" borderId="9" xfId="0" applyFont="1" applyFill="1" applyBorder="1" applyAlignment="1">
      <alignment vertical="center"/>
    </xf>
    <xf numFmtId="0" fontId="7" fillId="0" borderId="9" xfId="0" applyFont="1" applyFill="1" applyBorder="1" applyAlignment="1">
      <alignment vertical="center"/>
    </xf>
    <xf numFmtId="49" fontId="7" fillId="0" borderId="9" xfId="0" applyNumberFormat="1" applyFont="1" applyFill="1" applyBorder="1" applyAlignment="1">
      <alignment vertical="center"/>
    </xf>
    <xf numFmtId="49" fontId="2" fillId="0" borderId="10" xfId="0" applyNumberFormat="1" applyFont="1" applyFill="1" applyBorder="1" applyAlignment="1">
      <alignment horizontal="center" vertical="center"/>
    </xf>
    <xf numFmtId="49" fontId="7" fillId="0" borderId="9" xfId="0" applyNumberFormat="1" applyFont="1" applyFill="1" applyBorder="1" applyAlignment="1">
      <alignment horizontal="center" vertical="center"/>
    </xf>
    <xf numFmtId="14" fontId="7" fillId="0" borderId="8" xfId="0" applyNumberFormat="1" applyFont="1" applyFill="1" applyBorder="1" applyAlignment="1">
      <alignment horizontal="right" vertical="center"/>
    </xf>
    <xf numFmtId="49" fontId="7" fillId="0" borderId="0" xfId="0" applyNumberFormat="1" applyFont="1" applyFill="1" applyBorder="1" applyAlignment="1">
      <alignment horizontal="left" vertical="center"/>
    </xf>
    <xf numFmtId="208" fontId="18" fillId="0" borderId="0" xfId="0" applyNumberFormat="1" applyFont="1" applyFill="1" applyAlignment="1">
      <alignment horizontal="center" vertical="center"/>
    </xf>
    <xf numFmtId="0" fontId="7" fillId="0" borderId="8" xfId="199" applyFont="1" applyBorder="1" applyAlignment="1" applyProtection="1">
      <alignment horizontal="center" vertical="center" shrinkToFit="1"/>
      <protection locked="0"/>
    </xf>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horizontal="center" vertical="center"/>
    </xf>
    <xf numFmtId="0" fontId="7" fillId="0" borderId="0" xfId="0" applyFont="1" applyAlignment="1">
      <alignment vertical="center"/>
    </xf>
    <xf numFmtId="0" fontId="8" fillId="0" borderId="0" xfId="0" applyFont="1" applyAlignment="1">
      <alignment vertical="center"/>
    </xf>
    <xf numFmtId="0" fontId="10" fillId="0" borderId="0" xfId="0" applyFont="1" applyAlignment="1">
      <alignment horizontal="center" vertical="center" wrapText="1"/>
    </xf>
    <xf numFmtId="0" fontId="12" fillId="0" borderId="0" xfId="0" applyFont="1" applyAlignment="1">
      <alignment horizontal="center" vertical="center" wrapText="1"/>
    </xf>
    <xf numFmtId="208" fontId="6" fillId="0" borderId="0" xfId="0" applyNumberFormat="1" applyFont="1" applyAlignment="1">
      <alignment horizontal="center" vertical="center"/>
    </xf>
    <xf numFmtId="0" fontId="6" fillId="0" borderId="0" xfId="0" applyNumberFormat="1" applyFont="1" applyAlignment="1">
      <alignment horizontal="right" vertical="center"/>
    </xf>
    <xf numFmtId="208" fontId="6" fillId="0" borderId="0" xfId="0" applyNumberFormat="1" applyFont="1" applyAlignment="1">
      <alignment vertical="center"/>
    </xf>
    <xf numFmtId="0" fontId="6" fillId="0" borderId="7" xfId="0" applyFont="1" applyBorder="1" applyAlignment="1">
      <alignment horizontal="right" vertical="center"/>
    </xf>
    <xf numFmtId="0" fontId="11" fillId="0" borderId="8" xfId="0" applyFont="1" applyBorder="1" applyAlignment="1">
      <alignment horizontal="center" vertical="center"/>
    </xf>
    <xf numFmtId="0" fontId="11" fillId="0" borderId="8" xfId="0" applyFont="1" applyBorder="1" applyAlignment="1" applyProtection="1">
      <alignment horizontal="center" vertical="center"/>
    </xf>
    <xf numFmtId="0" fontId="7" fillId="0" borderId="8" xfId="0" applyFont="1" applyBorder="1" applyAlignment="1">
      <alignment horizontal="center" vertical="center"/>
    </xf>
    <xf numFmtId="0" fontId="6" fillId="0" borderId="8" xfId="0" applyFont="1" applyBorder="1" applyAlignment="1">
      <alignment horizontal="left" vertical="center"/>
    </xf>
    <xf numFmtId="0" fontId="6" fillId="0" borderId="8" xfId="0" applyFont="1" applyBorder="1" applyAlignment="1">
      <alignment horizontal="center" vertical="center"/>
    </xf>
    <xf numFmtId="209" fontId="7" fillId="0" borderId="8" xfId="0" applyNumberFormat="1" applyFont="1" applyBorder="1" applyAlignment="1">
      <alignment horizontal="center" vertical="center"/>
    </xf>
    <xf numFmtId="0" fontId="6" fillId="0" borderId="8" xfId="0" applyFont="1" applyBorder="1" applyAlignment="1">
      <alignment vertical="center"/>
    </xf>
    <xf numFmtId="0" fontId="6" fillId="0" borderId="10" xfId="0" applyFont="1" applyBorder="1" applyAlignment="1">
      <alignment horizontal="center" vertical="center"/>
    </xf>
    <xf numFmtId="0" fontId="6" fillId="0" borderId="9" xfId="0" applyFont="1" applyBorder="1" applyAlignment="1">
      <alignment horizontal="center" vertical="center"/>
    </xf>
    <xf numFmtId="0" fontId="7" fillId="0" borderId="8" xfId="0" applyFont="1" applyBorder="1" applyAlignment="1">
      <alignment vertical="center"/>
    </xf>
    <xf numFmtId="49" fontId="6" fillId="0" borderId="11" xfId="0" applyNumberFormat="1" applyFont="1" applyBorder="1" applyAlignment="1">
      <alignment vertical="center"/>
    </xf>
    <xf numFmtId="49" fontId="7" fillId="0" borderId="11" xfId="0" applyNumberFormat="1" applyFont="1" applyBorder="1" applyAlignment="1">
      <alignment vertical="center"/>
    </xf>
    <xf numFmtId="0" fontId="6" fillId="0" borderId="11" xfId="0" applyFont="1" applyBorder="1" applyAlignment="1">
      <alignment horizontal="right" vertical="center"/>
    </xf>
    <xf numFmtId="0" fontId="7" fillId="0" borderId="11" xfId="0" applyFont="1" applyBorder="1" applyAlignment="1">
      <alignment vertical="center"/>
    </xf>
    <xf numFmtId="49" fontId="6" fillId="0" borderId="0" xfId="0" applyNumberFormat="1" applyFont="1" applyAlignment="1">
      <alignment vertical="center"/>
    </xf>
    <xf numFmtId="49" fontId="7" fillId="0" borderId="0" xfId="0" applyNumberFormat="1" applyFont="1" applyAlignment="1">
      <alignment vertical="center"/>
    </xf>
    <xf numFmtId="207" fontId="7" fillId="0" borderId="11" xfId="0" applyNumberFormat="1" applyFont="1" applyFill="1" applyBorder="1" applyAlignment="1">
      <alignment horizontal="left" vertical="center"/>
    </xf>
    <xf numFmtId="207" fontId="7" fillId="0" borderId="0" xfId="0" applyNumberFormat="1" applyFont="1" applyFill="1" applyBorder="1" applyAlignment="1">
      <alignment horizontal="left" vertical="center"/>
    </xf>
    <xf numFmtId="0" fontId="8" fillId="0" borderId="0" xfId="0" applyFont="1" applyFill="1" applyAlignment="1">
      <alignment vertical="center" wrapText="1"/>
    </xf>
    <xf numFmtId="208" fontId="6" fillId="0" borderId="0" xfId="0" applyNumberFormat="1" applyFont="1" applyFill="1" applyAlignment="1">
      <alignment horizontal="center" vertical="center" wrapText="1"/>
    </xf>
    <xf numFmtId="0" fontId="6" fillId="0" borderId="0" xfId="0" applyFont="1" applyFill="1" applyAlignment="1">
      <alignment vertical="center" wrapText="1"/>
    </xf>
    <xf numFmtId="0" fontId="6" fillId="0" borderId="8"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0" xfId="0" applyFont="1" applyFill="1" applyAlignment="1">
      <alignment vertical="center" wrapText="1"/>
    </xf>
    <xf numFmtId="49" fontId="6" fillId="0" borderId="10" xfId="0" applyNumberFormat="1" applyFont="1" applyFill="1" applyBorder="1" applyAlignment="1">
      <alignment horizontal="center" vertical="center"/>
    </xf>
    <xf numFmtId="49" fontId="6" fillId="0" borderId="9" xfId="0" applyNumberFormat="1" applyFont="1" applyFill="1" applyBorder="1" applyAlignment="1">
      <alignment horizontal="center" vertical="center"/>
    </xf>
    <xf numFmtId="0" fontId="6" fillId="0" borderId="0" xfId="0" applyFont="1" applyFill="1" applyAlignment="1">
      <alignment horizontal="center" vertical="center" wrapText="1"/>
    </xf>
    <xf numFmtId="0" fontId="11" fillId="0" borderId="9" xfId="0" applyFont="1" applyFill="1" applyBorder="1" applyAlignment="1">
      <alignment horizontal="center" vertical="center" wrapText="1"/>
    </xf>
    <xf numFmtId="14" fontId="7" fillId="0" borderId="9" xfId="0" applyNumberFormat="1" applyFont="1" applyFill="1" applyBorder="1" applyAlignment="1">
      <alignment horizontal="right" vertical="center"/>
    </xf>
    <xf numFmtId="14" fontId="7" fillId="0" borderId="9" xfId="0" applyNumberFormat="1" applyFont="1" applyFill="1" applyBorder="1" applyAlignment="1">
      <alignment horizontal="right" vertical="center" wrapText="1"/>
    </xf>
    <xf numFmtId="14" fontId="7" fillId="0" borderId="8" xfId="0" applyNumberFormat="1" applyFont="1" applyFill="1" applyBorder="1" applyAlignment="1">
      <alignment horizontal="right" vertical="center" wrapText="1"/>
    </xf>
    <xf numFmtId="209" fontId="7" fillId="0" borderId="8" xfId="0" applyNumberFormat="1" applyFont="1" applyFill="1" applyBorder="1" applyAlignment="1">
      <alignment horizontal="center" vertical="center" wrapText="1"/>
    </xf>
    <xf numFmtId="49" fontId="6" fillId="0" borderId="13" xfId="0" applyNumberFormat="1" applyFont="1" applyFill="1" applyBorder="1" applyAlignment="1">
      <alignment horizontal="center" vertical="center"/>
    </xf>
    <xf numFmtId="0" fontId="6" fillId="0" borderId="0" xfId="0" applyFont="1" applyFill="1"/>
    <xf numFmtId="0" fontId="7" fillId="0" borderId="0" xfId="0" applyFont="1" applyFill="1"/>
    <xf numFmtId="0" fontId="0" fillId="0" borderId="0" xfId="0" applyFill="1"/>
    <xf numFmtId="207" fontId="19" fillId="0" borderId="0" xfId="0" applyNumberFormat="1" applyFont="1" applyFill="1"/>
    <xf numFmtId="0" fontId="6" fillId="0" borderId="8" xfId="0" applyFont="1" applyFill="1" applyBorder="1"/>
    <xf numFmtId="207" fontId="7" fillId="0" borderId="0" xfId="0" applyNumberFormat="1" applyFont="1" applyFill="1"/>
    <xf numFmtId="43" fontId="6" fillId="0" borderId="8" xfId="0" applyNumberFormat="1" applyFont="1" applyFill="1" applyBorder="1" applyAlignment="1">
      <alignment horizontal="center" vertical="center"/>
    </xf>
    <xf numFmtId="0" fontId="20" fillId="0" borderId="11" xfId="0" applyFont="1" applyFill="1" applyBorder="1" applyAlignment="1">
      <alignment vertical="center"/>
    </xf>
    <xf numFmtId="207" fontId="20" fillId="0" borderId="11" xfId="0" applyNumberFormat="1" applyFont="1" applyFill="1" applyBorder="1" applyAlignment="1">
      <alignment vertical="center"/>
    </xf>
    <xf numFmtId="49" fontId="6" fillId="0" borderId="9" xfId="0" applyNumberFormat="1" applyFont="1" applyFill="1" applyBorder="1" applyAlignment="1">
      <alignment horizontal="left" vertical="center"/>
    </xf>
    <xf numFmtId="49" fontId="7" fillId="0" borderId="9" xfId="0" applyNumberFormat="1" applyFont="1" applyFill="1" applyBorder="1" applyAlignment="1">
      <alignment horizontal="left" vertical="center"/>
    </xf>
    <xf numFmtId="207" fontId="11" fillId="0" borderId="10" xfId="197" applyNumberFormat="1" applyFont="1" applyBorder="1" applyAlignment="1">
      <alignment horizontal="center" vertical="center" wrapText="1"/>
    </xf>
    <xf numFmtId="207" fontId="11" fillId="0" borderId="9" xfId="197" applyNumberFormat="1" applyFont="1" applyBorder="1" applyAlignment="1">
      <alignment horizontal="center" vertical="center" wrapText="1"/>
    </xf>
    <xf numFmtId="207" fontId="11" fillId="0" borderId="5" xfId="0" applyNumberFormat="1" applyFont="1" applyFill="1" applyBorder="1" applyAlignment="1">
      <alignment horizontal="center" vertical="center" wrapText="1"/>
    </xf>
    <xf numFmtId="0" fontId="8" fillId="0" borderId="0" xfId="0" applyFont="1" applyFill="1" applyAlignment="1">
      <alignment horizontal="center" vertical="center"/>
    </xf>
    <xf numFmtId="207" fontId="11" fillId="0" borderId="8" xfId="197" applyNumberFormat="1" applyFont="1" applyBorder="1" applyAlignment="1">
      <alignment horizontal="center" vertical="center" wrapText="1"/>
    </xf>
    <xf numFmtId="49" fontId="6" fillId="0" borderId="11" xfId="0" applyNumberFormat="1" applyFont="1" applyFill="1" applyBorder="1" applyAlignment="1">
      <alignment horizontal="left" vertical="center"/>
    </xf>
    <xf numFmtId="0" fontId="7" fillId="0" borderId="0" xfId="0" applyFont="1" applyFill="1" applyAlignment="1">
      <alignment horizontal="left" vertical="center"/>
    </xf>
    <xf numFmtId="207" fontId="7" fillId="0" borderId="0" xfId="0" applyNumberFormat="1" applyFont="1" applyFill="1" applyAlignment="1">
      <alignment horizontal="left" vertical="center"/>
    </xf>
    <xf numFmtId="208" fontId="6" fillId="0" borderId="7" xfId="0" applyNumberFormat="1" applyFont="1" applyFill="1" applyBorder="1" applyAlignment="1">
      <alignment horizontal="center" vertical="center"/>
    </xf>
    <xf numFmtId="207" fontId="11" fillId="0" borderId="13" xfId="0" applyNumberFormat="1" applyFont="1" applyFill="1" applyBorder="1" applyAlignment="1">
      <alignment horizontal="center" vertical="center"/>
    </xf>
    <xf numFmtId="207" fontId="11" fillId="0" borderId="8" xfId="0" applyNumberFormat="1" applyFont="1" applyFill="1" applyBorder="1" applyAlignment="1">
      <alignment horizontal="right" vertical="center"/>
    </xf>
    <xf numFmtId="43" fontId="6" fillId="0" borderId="8" xfId="0" applyNumberFormat="1" applyFont="1" applyFill="1" applyBorder="1" applyAlignment="1">
      <alignment horizontal="right" vertical="center"/>
    </xf>
    <xf numFmtId="49" fontId="7" fillId="0" borderId="11" xfId="0" applyNumberFormat="1" applyFont="1" applyFill="1" applyBorder="1" applyAlignment="1">
      <alignment horizontal="center" vertical="center"/>
    </xf>
    <xf numFmtId="49" fontId="7" fillId="0" borderId="0" xfId="0" applyNumberFormat="1" applyFont="1" applyFill="1" applyAlignment="1">
      <alignment horizontal="left" vertical="center"/>
    </xf>
    <xf numFmtId="49" fontId="7" fillId="0" borderId="0" xfId="0" applyNumberFormat="1" applyFont="1" applyFill="1" applyAlignment="1">
      <alignment horizontal="center" vertical="center"/>
    </xf>
    <xf numFmtId="0" fontId="11" fillId="0" borderId="0" xfId="0" applyFont="1" applyFill="1" applyAlignment="1">
      <alignment horizontal="center" vertical="center"/>
    </xf>
    <xf numFmtId="0" fontId="11" fillId="0" borderId="8" xfId="205" applyFont="1" applyBorder="1" applyAlignment="1">
      <alignment horizontal="center" vertical="center" wrapText="1"/>
    </xf>
    <xf numFmtId="0" fontId="6" fillId="0" borderId="12" xfId="0" applyFont="1" applyFill="1" applyBorder="1" applyAlignment="1">
      <alignment horizontal="center" vertical="center" wrapText="1"/>
    </xf>
    <xf numFmtId="0" fontId="7" fillId="0" borderId="12" xfId="205" applyFont="1" applyBorder="1" applyAlignment="1">
      <alignment horizontal="right" vertical="center" wrapText="1"/>
    </xf>
    <xf numFmtId="49" fontId="6" fillId="0" borderId="8" xfId="0" applyNumberFormat="1" applyFont="1" applyFill="1" applyBorder="1" applyAlignment="1">
      <alignment horizontal="left" vertical="center"/>
    </xf>
    <xf numFmtId="0" fontId="21" fillId="0" borderId="8" xfId="6" applyFont="1" applyFill="1" applyBorder="1" applyAlignment="1" applyProtection="1">
      <alignment vertical="center"/>
    </xf>
    <xf numFmtId="0" fontId="22" fillId="0" borderId="8" xfId="6" applyFont="1" applyFill="1" applyBorder="1" applyAlignment="1" applyProtection="1">
      <alignment vertical="center"/>
    </xf>
    <xf numFmtId="0" fontId="22" fillId="0" borderId="8" xfId="0" applyFont="1" applyFill="1" applyBorder="1" applyAlignment="1">
      <alignment vertical="center"/>
    </xf>
    <xf numFmtId="208" fontId="6" fillId="0" borderId="0" xfId="0" applyNumberFormat="1" applyFont="1" applyFill="1" applyBorder="1" applyAlignment="1">
      <alignment vertical="center" wrapText="1"/>
    </xf>
    <xf numFmtId="207" fontId="6" fillId="0" borderId="8" xfId="0" applyNumberFormat="1" applyFont="1" applyFill="1" applyBorder="1" applyAlignment="1">
      <alignment vertical="center"/>
    </xf>
    <xf numFmtId="207" fontId="6" fillId="0" borderId="11" xfId="0" applyNumberFormat="1" applyFont="1" applyFill="1" applyBorder="1" applyAlignment="1">
      <alignment horizontal="right" vertical="center"/>
    </xf>
    <xf numFmtId="0" fontId="11" fillId="0" borderId="0" xfId="0" applyFont="1" applyFill="1" applyAlignment="1">
      <alignment horizontal="center" vertical="center" wrapText="1"/>
    </xf>
    <xf numFmtId="207" fontId="11" fillId="0" borderId="12" xfId="0" applyNumberFormat="1" applyFont="1" applyFill="1" applyBorder="1" applyAlignment="1">
      <alignment horizontal="center" vertical="center" wrapText="1"/>
    </xf>
    <xf numFmtId="0" fontId="7" fillId="0" borderId="10" xfId="0" applyFont="1" applyFill="1" applyBorder="1" applyAlignment="1">
      <alignment horizontal="center" vertical="center"/>
    </xf>
    <xf numFmtId="0" fontId="7" fillId="0" borderId="13" xfId="0" applyFont="1" applyFill="1" applyBorder="1" applyAlignment="1">
      <alignment horizontal="center" vertical="center"/>
    </xf>
    <xf numFmtId="0" fontId="6" fillId="0" borderId="0" xfId="0" applyFont="1" applyFill="1" applyBorder="1" applyAlignment="1">
      <alignment horizontal="center" vertical="center"/>
    </xf>
    <xf numFmtId="43" fontId="6" fillId="0" borderId="0" xfId="0" applyNumberFormat="1" applyFont="1" applyFill="1" applyBorder="1" applyAlignment="1">
      <alignment horizontal="right" vertical="center"/>
    </xf>
    <xf numFmtId="14" fontId="6" fillId="0" borderId="9" xfId="0" applyNumberFormat="1" applyFont="1" applyFill="1" applyBorder="1" applyAlignment="1">
      <alignment horizontal="center" vertical="center"/>
    </xf>
    <xf numFmtId="14" fontId="7" fillId="0" borderId="9" xfId="0" applyNumberFormat="1" applyFont="1" applyFill="1" applyBorder="1" applyAlignment="1">
      <alignment horizontal="center" vertical="center"/>
    </xf>
    <xf numFmtId="49" fontId="6" fillId="0" borderId="8" xfId="0" applyNumberFormat="1" applyFont="1" applyFill="1" applyBorder="1" applyAlignment="1">
      <alignment horizontal="center" vertical="center"/>
    </xf>
    <xf numFmtId="43" fontId="7" fillId="0" borderId="8" xfId="0" applyNumberFormat="1" applyFont="1" applyFill="1" applyBorder="1" applyAlignment="1">
      <alignment horizontal="center" vertical="center"/>
    </xf>
    <xf numFmtId="207" fontId="7" fillId="0" borderId="8" xfId="0" applyNumberFormat="1" applyFont="1" applyFill="1" applyBorder="1" applyAlignment="1">
      <alignment horizontal="center" vertical="center"/>
    </xf>
    <xf numFmtId="207" fontId="6" fillId="0" borderId="9" xfId="0" applyNumberFormat="1" applyFont="1" applyFill="1" applyBorder="1" applyAlignment="1">
      <alignment horizontal="center" vertical="center"/>
    </xf>
    <xf numFmtId="207" fontId="7" fillId="0" borderId="9" xfId="0" applyNumberFormat="1" applyFont="1" applyFill="1" applyBorder="1" applyAlignment="1">
      <alignment horizontal="center" vertical="center"/>
    </xf>
    <xf numFmtId="207" fontId="6" fillId="0" borderId="8" xfId="0" applyNumberFormat="1" applyFont="1" applyFill="1" applyBorder="1" applyAlignment="1">
      <alignment horizontal="center" vertical="center"/>
    </xf>
    <xf numFmtId="0" fontId="5" fillId="0" borderId="0" xfId="0" applyFont="1" applyFill="1" applyAlignment="1">
      <alignment vertical="center" wrapText="1"/>
    </xf>
    <xf numFmtId="0" fontId="11" fillId="0" borderId="5" xfId="0" applyFont="1" applyFill="1" applyBorder="1" applyAlignment="1">
      <alignment horizontal="center" vertical="center" wrapText="1" shrinkToFit="1"/>
    </xf>
    <xf numFmtId="0" fontId="11" fillId="0" borderId="5" xfId="0" applyFont="1" applyFill="1" applyBorder="1" applyAlignment="1">
      <alignment horizontal="center" vertical="center" shrinkToFit="1"/>
    </xf>
    <xf numFmtId="0" fontId="11" fillId="0" borderId="5" xfId="205" applyFont="1" applyBorder="1" applyAlignment="1">
      <alignment horizontal="center" vertical="center" wrapText="1"/>
    </xf>
    <xf numFmtId="0" fontId="11" fillId="0" borderId="12" xfId="0" applyFont="1" applyFill="1" applyBorder="1" applyAlignment="1">
      <alignment horizontal="center" vertical="center" wrapText="1" shrinkToFit="1"/>
    </xf>
    <xf numFmtId="0" fontId="11" fillId="0" borderId="12" xfId="0" applyFont="1" applyFill="1" applyBorder="1" applyAlignment="1">
      <alignment horizontal="center" vertical="center" shrinkToFit="1"/>
    </xf>
    <xf numFmtId="0" fontId="11" fillId="0" borderId="12" xfId="205" applyFont="1" applyBorder="1" applyAlignment="1">
      <alignment horizontal="center" vertical="center" wrapText="1"/>
    </xf>
    <xf numFmtId="49" fontId="7" fillId="0" borderId="8" xfId="0" applyNumberFormat="1" applyFont="1" applyFill="1" applyBorder="1" applyAlignment="1">
      <alignment horizontal="left" vertical="center"/>
    </xf>
    <xf numFmtId="0" fontId="21" fillId="0" borderId="8" xfId="0" applyFont="1" applyFill="1" applyBorder="1" applyAlignment="1">
      <alignment vertical="center"/>
    </xf>
    <xf numFmtId="0" fontId="23" fillId="0" borderId="8" xfId="0" applyFont="1" applyFill="1" applyBorder="1" applyAlignment="1" applyProtection="1">
      <alignment vertical="center"/>
    </xf>
    <xf numFmtId="0" fontId="21" fillId="0" borderId="9" xfId="6" applyFont="1" applyFill="1" applyBorder="1" applyAlignment="1" applyProtection="1">
      <alignment vertical="center"/>
    </xf>
    <xf numFmtId="0" fontId="21" fillId="0" borderId="9" xfId="0" applyFont="1" applyFill="1" applyBorder="1" applyAlignment="1">
      <alignment vertical="center"/>
    </xf>
    <xf numFmtId="0" fontId="24" fillId="0" borderId="9" xfId="6" applyFont="1" applyFill="1" applyBorder="1" applyAlignment="1" applyProtection="1">
      <alignment vertical="center"/>
    </xf>
    <xf numFmtId="49" fontId="8" fillId="0" borderId="10" xfId="0" applyNumberFormat="1" applyFont="1" applyFill="1" applyBorder="1" applyAlignment="1">
      <alignment horizontal="center" vertical="center"/>
    </xf>
    <xf numFmtId="49" fontId="8" fillId="0" borderId="9" xfId="0" applyNumberFormat="1" applyFont="1" applyFill="1" applyBorder="1" applyAlignment="1">
      <alignment horizontal="center" vertical="center"/>
    </xf>
    <xf numFmtId="0" fontId="24" fillId="0" borderId="10" xfId="0" applyFont="1" applyFill="1" applyBorder="1" applyAlignment="1">
      <alignment horizontal="center" vertical="center"/>
    </xf>
    <xf numFmtId="0" fontId="24" fillId="0" borderId="9" xfId="0" applyFont="1" applyFill="1" applyBorder="1" applyAlignment="1">
      <alignment horizontal="center" vertical="center"/>
    </xf>
    <xf numFmtId="43" fontId="7" fillId="0" borderId="0" xfId="0" applyNumberFormat="1" applyFont="1" applyFill="1" applyAlignment="1">
      <alignment vertical="center"/>
    </xf>
    <xf numFmtId="0" fontId="25" fillId="0" borderId="0" xfId="0" applyFont="1" applyFill="1" applyAlignment="1">
      <alignment horizontal="center" vertical="center" wrapText="1"/>
    </xf>
    <xf numFmtId="0" fontId="23" fillId="0" borderId="13" xfId="0" applyFont="1" applyFill="1" applyBorder="1"/>
    <xf numFmtId="0" fontId="23" fillId="0" borderId="9" xfId="0" applyFont="1" applyFill="1" applyBorder="1"/>
    <xf numFmtId="0" fontId="19" fillId="0" borderId="9" xfId="0" applyFont="1" applyFill="1" applyBorder="1" applyAlignment="1">
      <alignment horizontal="center"/>
    </xf>
    <xf numFmtId="43" fontId="6" fillId="0" borderId="9" xfId="0" applyNumberFormat="1" applyFont="1" applyFill="1" applyBorder="1" applyAlignment="1">
      <alignment horizontal="center" vertical="center"/>
    </xf>
    <xf numFmtId="43" fontId="7" fillId="0" borderId="9" xfId="0" applyNumberFormat="1" applyFont="1" applyFill="1" applyBorder="1" applyAlignment="1">
      <alignment horizontal="center" vertical="center"/>
    </xf>
    <xf numFmtId="0" fontId="19" fillId="0" borderId="9" xfId="0" applyFont="1" applyFill="1" applyBorder="1"/>
    <xf numFmtId="0" fontId="22" fillId="0" borderId="9" xfId="0" applyFont="1" applyFill="1" applyBorder="1" applyAlignment="1">
      <alignment vertical="center"/>
    </xf>
    <xf numFmtId="43" fontId="7" fillId="0" borderId="9" xfId="0" applyNumberFormat="1" applyFont="1" applyFill="1" applyBorder="1" applyAlignment="1">
      <alignment horizontal="right" vertical="center"/>
    </xf>
    <xf numFmtId="43" fontId="7" fillId="0" borderId="12" xfId="0" applyNumberFormat="1" applyFont="1" applyFill="1" applyBorder="1" applyAlignment="1">
      <alignment horizontal="right" vertical="center"/>
    </xf>
    <xf numFmtId="207" fontId="6" fillId="0" borderId="0" xfId="0" applyNumberFormat="1" applyFont="1" applyFill="1" applyBorder="1" applyAlignment="1">
      <alignment horizontal="center" vertical="center" wrapText="1"/>
    </xf>
    <xf numFmtId="0" fontId="26" fillId="0" borderId="0" xfId="6" applyFont="1" applyFill="1" applyAlignment="1" applyProtection="1">
      <alignment vertical="center"/>
    </xf>
    <xf numFmtId="49" fontId="6" fillId="0" borderId="0" xfId="0" applyNumberFormat="1" applyFont="1" applyFill="1" applyBorder="1" applyAlignment="1">
      <alignment horizontal="right" vertical="center"/>
    </xf>
    <xf numFmtId="49" fontId="11" fillId="0" borderId="10" xfId="0" applyNumberFormat="1" applyFont="1" applyFill="1" applyBorder="1" applyAlignment="1">
      <alignment horizontal="center" vertical="center"/>
    </xf>
    <xf numFmtId="0" fontId="21" fillId="0" borderId="9" xfId="6" applyFont="1" applyFill="1" applyBorder="1" applyAlignment="1" applyProtection="1">
      <alignment horizontal="left" vertical="center" indent="1"/>
    </xf>
    <xf numFmtId="49" fontId="6" fillId="0" borderId="11" xfId="0" applyNumberFormat="1" applyFont="1" applyFill="1" applyBorder="1" applyAlignment="1">
      <alignment horizontal="center" vertical="center"/>
    </xf>
    <xf numFmtId="0" fontId="2" fillId="0" borderId="8" xfId="0" applyFont="1" applyFill="1" applyBorder="1" applyAlignment="1">
      <alignment vertical="center"/>
    </xf>
    <xf numFmtId="0" fontId="2" fillId="0" borderId="8" xfId="0" applyFont="1" applyFill="1" applyBorder="1" applyAlignment="1">
      <alignment horizontal="right" vertical="center"/>
    </xf>
    <xf numFmtId="0" fontId="5" fillId="0" borderId="0" xfId="208" applyFont="1" applyAlignment="1">
      <alignment vertical="center"/>
    </xf>
    <xf numFmtId="0" fontId="6" fillId="0" borderId="0" xfId="208" applyFont="1" applyAlignment="1">
      <alignment vertical="center"/>
    </xf>
    <xf numFmtId="0" fontId="11" fillId="0" borderId="0" xfId="208" applyFont="1" applyAlignment="1">
      <alignment horizontal="center" vertical="center"/>
    </xf>
    <xf numFmtId="0" fontId="7" fillId="0" borderId="0" xfId="208" applyFont="1" applyAlignment="1">
      <alignment vertical="center"/>
    </xf>
    <xf numFmtId="0" fontId="8" fillId="0" borderId="0" xfId="208" applyFont="1" applyAlignment="1">
      <alignment vertical="center"/>
    </xf>
    <xf numFmtId="0" fontId="8" fillId="0" borderId="0" xfId="208" applyFont="1" applyAlignment="1">
      <alignment horizontal="center" vertical="center"/>
    </xf>
    <xf numFmtId="0" fontId="10" fillId="0" borderId="0" xfId="208" applyFont="1" applyAlignment="1">
      <alignment horizontal="center" vertical="center" wrapText="1"/>
    </xf>
    <xf numFmtId="0" fontId="5" fillId="0" borderId="0" xfId="208" applyFont="1" applyAlignment="1">
      <alignment horizontal="center" vertical="center"/>
    </xf>
    <xf numFmtId="0" fontId="12" fillId="0" borderId="0" xfId="208" applyFont="1" applyAlignment="1">
      <alignment horizontal="center" vertical="center"/>
    </xf>
    <xf numFmtId="0" fontId="12" fillId="0" borderId="0" xfId="201" applyFont="1" applyAlignment="1">
      <alignment horizontal="center" vertical="center"/>
    </xf>
    <xf numFmtId="208" fontId="6" fillId="0" borderId="0" xfId="208" applyNumberFormat="1" applyFont="1" applyAlignment="1">
      <alignment horizontal="center" vertical="center"/>
    </xf>
    <xf numFmtId="0" fontId="6" fillId="0" borderId="0" xfId="208" applyFont="1" applyAlignment="1">
      <alignment horizontal="center" vertical="center"/>
    </xf>
    <xf numFmtId="208" fontId="18" fillId="0" borderId="0" xfId="208" applyNumberFormat="1" applyFont="1" applyAlignment="1">
      <alignment horizontal="center" vertical="center"/>
    </xf>
    <xf numFmtId="208" fontId="15" fillId="0" borderId="0" xfId="208" applyNumberFormat="1" applyFont="1" applyAlignment="1">
      <alignment vertical="center"/>
    </xf>
    <xf numFmtId="0" fontId="6" fillId="0" borderId="0" xfId="208" applyFont="1" applyAlignment="1">
      <alignment horizontal="right" vertical="center"/>
    </xf>
    <xf numFmtId="0" fontId="11" fillId="0" borderId="8" xfId="208" applyFont="1" applyBorder="1" applyAlignment="1">
      <alignment horizontal="center" vertical="center"/>
    </xf>
    <xf numFmtId="0" fontId="11" fillId="0" borderId="5" xfId="208" applyFont="1" applyBorder="1" applyAlignment="1">
      <alignment horizontal="center" vertical="center" wrapText="1"/>
    </xf>
    <xf numFmtId="0" fontId="11" fillId="0" borderId="8" xfId="208" applyFont="1" applyBorder="1" applyAlignment="1">
      <alignment horizontal="center" vertical="center" wrapText="1"/>
    </xf>
    <xf numFmtId="0" fontId="11" fillId="0" borderId="5" xfId="208" applyFont="1" applyBorder="1" applyAlignment="1">
      <alignment horizontal="center" vertical="center"/>
    </xf>
    <xf numFmtId="0" fontId="11" fillId="0" borderId="11" xfId="208" applyFont="1" applyBorder="1" applyAlignment="1">
      <alignment horizontal="center" vertical="center"/>
    </xf>
    <xf numFmtId="0" fontId="11" fillId="0" borderId="14" xfId="208" applyFont="1" applyBorder="1" applyAlignment="1">
      <alignment horizontal="center" vertical="center"/>
    </xf>
    <xf numFmtId="0" fontId="11" fillId="0" borderId="10" xfId="208" applyFont="1" applyBorder="1" applyAlignment="1">
      <alignment horizontal="center" vertical="center"/>
    </xf>
    <xf numFmtId="0" fontId="11" fillId="0" borderId="13" xfId="208" applyFont="1" applyBorder="1" applyAlignment="1">
      <alignment horizontal="center" vertical="center"/>
    </xf>
    <xf numFmtId="0" fontId="11" fillId="0" borderId="9" xfId="208" applyFont="1" applyBorder="1" applyAlignment="1">
      <alignment horizontal="center" vertical="center"/>
    </xf>
    <xf numFmtId="0" fontId="11" fillId="0" borderId="12" xfId="208" applyFont="1" applyBorder="1" applyAlignment="1">
      <alignment horizontal="center" vertical="center" wrapText="1"/>
    </xf>
    <xf numFmtId="0" fontId="11" fillId="0" borderId="12" xfId="208" applyFont="1" applyBorder="1" applyAlignment="1">
      <alignment horizontal="center" vertical="center"/>
    </xf>
    <xf numFmtId="0" fontId="7" fillId="0" borderId="8" xfId="208" applyFont="1" applyBorder="1" applyAlignment="1">
      <alignment horizontal="center" vertical="center"/>
    </xf>
    <xf numFmtId="0" fontId="6" fillId="0" borderId="8" xfId="208" applyFont="1" applyBorder="1" applyAlignment="1">
      <alignment horizontal="center" vertical="center"/>
    </xf>
    <xf numFmtId="0" fontId="6" fillId="0" borderId="8" xfId="208" applyFont="1" applyBorder="1" applyAlignment="1">
      <alignment horizontal="left" vertical="center"/>
    </xf>
    <xf numFmtId="0" fontId="7" fillId="0" borderId="8" xfId="208" applyFont="1" applyBorder="1" applyAlignment="1">
      <alignment vertical="center"/>
    </xf>
    <xf numFmtId="209" fontId="7" fillId="0" borderId="8" xfId="208" applyNumberFormat="1" applyFont="1" applyBorder="1" applyAlignment="1">
      <alignment vertical="center"/>
    </xf>
    <xf numFmtId="0" fontId="7" fillId="0" borderId="8" xfId="199" applyFont="1" applyBorder="1" applyAlignment="1" applyProtection="1">
      <alignment vertical="center" shrinkToFit="1"/>
      <protection locked="0"/>
    </xf>
    <xf numFmtId="0" fontId="6" fillId="0" borderId="8" xfId="208" applyFont="1" applyBorder="1" applyAlignment="1">
      <alignment vertical="center"/>
    </xf>
    <xf numFmtId="0" fontId="6" fillId="0" borderId="10" xfId="208" applyFont="1" applyBorder="1" applyAlignment="1">
      <alignment horizontal="center" vertical="center"/>
    </xf>
    <xf numFmtId="0" fontId="6" fillId="0" borderId="13" xfId="208" applyFont="1" applyBorder="1" applyAlignment="1">
      <alignment horizontal="center" vertical="center"/>
    </xf>
    <xf numFmtId="0" fontId="6" fillId="0" borderId="9" xfId="208" applyFont="1" applyBorder="1" applyAlignment="1">
      <alignment horizontal="center" vertical="center"/>
    </xf>
    <xf numFmtId="0" fontId="7" fillId="0" borderId="8" xfId="208" applyFont="1" applyBorder="1" applyAlignment="1">
      <alignment horizontal="left" vertical="center"/>
    </xf>
    <xf numFmtId="0" fontId="7" fillId="0" borderId="9" xfId="208" applyFont="1" applyBorder="1" applyAlignment="1">
      <alignment horizontal="center" vertical="center"/>
    </xf>
    <xf numFmtId="0" fontId="7" fillId="0" borderId="9" xfId="208" applyFont="1" applyBorder="1" applyAlignment="1">
      <alignment vertical="center"/>
    </xf>
    <xf numFmtId="208" fontId="6" fillId="0" borderId="0" xfId="208" applyNumberFormat="1" applyFont="1" applyAlignment="1">
      <alignment vertical="center"/>
    </xf>
    <xf numFmtId="0" fontId="7" fillId="0" borderId="0" xfId="208" applyFont="1" applyAlignment="1">
      <alignment horizontal="center" vertical="center"/>
    </xf>
    <xf numFmtId="208" fontId="7" fillId="0" borderId="0" xfId="208" applyNumberFormat="1" applyFont="1" applyAlignment="1">
      <alignment vertical="center"/>
    </xf>
    <xf numFmtId="0" fontId="6" fillId="0" borderId="11" xfId="208" applyFont="1" applyBorder="1" applyAlignment="1">
      <alignment horizontal="right" vertical="center"/>
    </xf>
    <xf numFmtId="0" fontId="7" fillId="0" borderId="11" xfId="208" applyFont="1" applyBorder="1" applyAlignment="1">
      <alignment vertical="center"/>
    </xf>
    <xf numFmtId="0" fontId="27" fillId="0" borderId="0" xfId="201" applyFont="1" applyAlignment="1">
      <alignment horizontal="center" vertical="center"/>
    </xf>
    <xf numFmtId="0" fontId="28" fillId="0" borderId="0" xfId="201" applyFont="1" applyAlignment="1">
      <alignment vertical="center"/>
    </xf>
    <xf numFmtId="0" fontId="11" fillId="0" borderId="0" xfId="201" applyFont="1" applyAlignment="1">
      <alignment vertical="center"/>
    </xf>
    <xf numFmtId="0" fontId="7" fillId="0" borderId="0" xfId="201" applyFont="1" applyAlignment="1">
      <alignment vertical="center"/>
    </xf>
    <xf numFmtId="0" fontId="29" fillId="0" borderId="0" xfId="201" applyFont="1" applyAlignment="1">
      <alignment horizontal="center" vertical="center"/>
    </xf>
    <xf numFmtId="0" fontId="29" fillId="0" borderId="0" xfId="201" applyFont="1" applyAlignment="1">
      <alignment vertical="center"/>
    </xf>
    <xf numFmtId="43" fontId="29" fillId="0" borderId="0" xfId="1" applyFont="1" applyFill="1" applyAlignment="1">
      <alignment vertical="center"/>
    </xf>
    <xf numFmtId="0" fontId="10" fillId="0" borderId="0" xfId="201" applyFont="1" applyAlignment="1">
      <alignment horizontal="center" vertical="center"/>
    </xf>
    <xf numFmtId="0" fontId="30" fillId="0" borderId="0" xfId="201" applyFont="1" applyAlignment="1">
      <alignment horizontal="center" vertical="center"/>
    </xf>
    <xf numFmtId="0" fontId="28" fillId="0" borderId="7" xfId="201" applyFont="1" applyBorder="1" applyAlignment="1">
      <alignment vertical="center"/>
    </xf>
    <xf numFmtId="43" fontId="28" fillId="0" borderId="7" xfId="1" applyFont="1" applyFill="1" applyBorder="1" applyAlignment="1">
      <alignment vertical="center"/>
    </xf>
    <xf numFmtId="0" fontId="28" fillId="0" borderId="7" xfId="201" applyFont="1" applyBorder="1" applyAlignment="1">
      <alignment horizontal="right" vertical="center"/>
    </xf>
    <xf numFmtId="0" fontId="11" fillId="0" borderId="8" xfId="201" applyFont="1" applyBorder="1" applyAlignment="1">
      <alignment horizontal="center" vertical="center"/>
    </xf>
    <xf numFmtId="0" fontId="11" fillId="0" borderId="8" xfId="201" applyFont="1" applyBorder="1" applyAlignment="1">
      <alignment horizontal="center" vertical="center" wrapText="1"/>
    </xf>
    <xf numFmtId="0" fontId="11" fillId="0" borderId="5" xfId="201" applyFont="1" applyBorder="1" applyAlignment="1">
      <alignment horizontal="center" vertical="center" wrapText="1"/>
    </xf>
    <xf numFmtId="43" fontId="11" fillId="0" borderId="8" xfId="1" applyFont="1" applyFill="1" applyBorder="1" applyAlignment="1">
      <alignment horizontal="center" vertical="center"/>
    </xf>
    <xf numFmtId="0" fontId="11" fillId="0" borderId="5" xfId="201" applyFont="1" applyBorder="1" applyAlignment="1">
      <alignment horizontal="center" vertical="center"/>
    </xf>
    <xf numFmtId="0" fontId="11" fillId="0" borderId="12" xfId="201" applyFont="1" applyBorder="1" applyAlignment="1">
      <alignment horizontal="center" vertical="center" wrapText="1"/>
    </xf>
    <xf numFmtId="0" fontId="11" fillId="0" borderId="12" xfId="201" applyFont="1" applyBorder="1" applyAlignment="1">
      <alignment horizontal="center" vertical="center"/>
    </xf>
    <xf numFmtId="0" fontId="7" fillId="0" borderId="8" xfId="201" applyFont="1" applyBorder="1" applyAlignment="1">
      <alignment horizontal="center" vertical="center"/>
    </xf>
    <xf numFmtId="0" fontId="6" fillId="0" borderId="8" xfId="201" applyFont="1" applyBorder="1" applyAlignment="1">
      <alignment horizontal="left" vertical="center"/>
    </xf>
    <xf numFmtId="209" fontId="7" fillId="0" borderId="8" xfId="201" applyNumberFormat="1" applyFont="1" applyBorder="1" applyAlignment="1">
      <alignment horizontal="center" vertical="center"/>
    </xf>
    <xf numFmtId="210" fontId="7" fillId="0" borderId="8" xfId="201" applyNumberFormat="1" applyFont="1" applyBorder="1" applyAlignment="1">
      <alignment horizontal="center" vertical="center"/>
    </xf>
    <xf numFmtId="43" fontId="7" fillId="0" borderId="8" xfId="1" applyFont="1" applyFill="1" applyBorder="1" applyAlignment="1">
      <alignment horizontal="right" vertical="center"/>
    </xf>
    <xf numFmtId="9" fontId="7" fillId="0" borderId="8" xfId="201" applyNumberFormat="1" applyFont="1" applyBorder="1" applyAlignment="1">
      <alignment horizontal="right"/>
    </xf>
    <xf numFmtId="0" fontId="6" fillId="0" borderId="8" xfId="201" applyFont="1" applyBorder="1" applyAlignment="1">
      <alignment vertical="center"/>
    </xf>
    <xf numFmtId="0" fontId="6" fillId="0" borderId="8" xfId="201" applyFont="1" applyBorder="1" applyAlignment="1">
      <alignment horizontal="left" wrapText="1"/>
    </xf>
    <xf numFmtId="211" fontId="6" fillId="0" borderId="8" xfId="201" applyNumberFormat="1" applyFont="1" applyBorder="1" applyAlignment="1">
      <alignment horizontal="left" vertical="center" wrapText="1"/>
    </xf>
    <xf numFmtId="212" fontId="7" fillId="0" borderId="8" xfId="201" applyNumberFormat="1" applyFont="1" applyBorder="1" applyAlignment="1">
      <alignment horizontal="center" vertical="center"/>
    </xf>
    <xf numFmtId="211" fontId="7" fillId="0" borderId="8" xfId="201" applyNumberFormat="1" applyFont="1" applyBorder="1" applyAlignment="1">
      <alignment horizontal="center" vertical="center"/>
    </xf>
    <xf numFmtId="0" fontId="6" fillId="0" borderId="8" xfId="201" applyFont="1" applyBorder="1" applyAlignment="1">
      <alignment horizontal="center" vertical="center"/>
    </xf>
    <xf numFmtId="0" fontId="7" fillId="0" borderId="8" xfId="201" applyFont="1" applyBorder="1" applyAlignment="1">
      <alignment horizontal="right" vertical="center"/>
    </xf>
    <xf numFmtId="0" fontId="6" fillId="0" borderId="0" xfId="201" applyFont="1" applyAlignment="1">
      <alignment vertical="center"/>
    </xf>
    <xf numFmtId="43" fontId="7" fillId="0" borderId="0" xfId="1" applyFont="1" applyFill="1" applyAlignment="1">
      <alignment vertical="center"/>
    </xf>
    <xf numFmtId="0" fontId="6" fillId="0" borderId="11" xfId="201" applyFont="1" applyBorder="1" applyAlignment="1">
      <alignment horizontal="right" vertical="center"/>
    </xf>
    <xf numFmtId="0" fontId="7" fillId="0" borderId="11" xfId="201" applyFont="1" applyBorder="1" applyAlignment="1">
      <alignment vertical="center"/>
    </xf>
    <xf numFmtId="43" fontId="29" fillId="0" borderId="0" xfId="201" applyNumberFormat="1" applyFont="1" applyAlignment="1">
      <alignment vertical="center"/>
    </xf>
    <xf numFmtId="0" fontId="31" fillId="0" borderId="0" xfId="6" applyFill="1" applyAlignment="1" applyProtection="1">
      <alignment vertical="center"/>
    </xf>
    <xf numFmtId="0" fontId="12" fillId="0" borderId="0" xfId="0" applyFont="1" applyFill="1" applyAlignment="1">
      <alignment horizontal="center" vertical="center"/>
    </xf>
    <xf numFmtId="43" fontId="7" fillId="0" borderId="8" xfId="1" applyFont="1" applyFill="1" applyBorder="1" applyAlignment="1">
      <alignment horizontal="center" vertical="center"/>
    </xf>
    <xf numFmtId="208" fontId="7" fillId="0" borderId="0" xfId="0" applyNumberFormat="1" applyFont="1" applyFill="1" applyAlignment="1">
      <alignment vertical="center"/>
    </xf>
    <xf numFmtId="0" fontId="6" fillId="0" borderId="12" xfId="0" applyFont="1" applyFill="1" applyBorder="1" applyAlignment="1">
      <alignment horizontal="center" vertical="center"/>
    </xf>
    <xf numFmtId="209" fontId="7" fillId="0" borderId="12" xfId="0" applyNumberFormat="1" applyFont="1" applyFill="1" applyBorder="1" applyAlignment="1">
      <alignment horizontal="center" vertical="center"/>
    </xf>
    <xf numFmtId="0" fontId="7" fillId="0" borderId="12" xfId="0" applyFont="1" applyFill="1" applyBorder="1" applyAlignment="1">
      <alignment horizontal="center" vertical="center"/>
    </xf>
    <xf numFmtId="0" fontId="7" fillId="0" borderId="12" xfId="0" applyFont="1" applyFill="1" applyBorder="1" applyAlignment="1">
      <alignment horizontal="right" vertical="center"/>
    </xf>
    <xf numFmtId="0" fontId="11" fillId="0" borderId="10" xfId="0" applyFont="1" applyFill="1" applyBorder="1" applyAlignment="1">
      <alignment horizontal="center" vertical="center"/>
    </xf>
    <xf numFmtId="0" fontId="11" fillId="0" borderId="13" xfId="0" applyFont="1" applyFill="1" applyBorder="1" applyAlignment="1">
      <alignment horizontal="center" vertical="center"/>
    </xf>
    <xf numFmtId="49" fontId="6" fillId="0" borderId="12" xfId="0" applyNumberFormat="1" applyFont="1" applyFill="1" applyBorder="1" applyAlignment="1">
      <alignment horizontal="center" vertical="center"/>
    </xf>
    <xf numFmtId="0" fontId="6" fillId="0" borderId="8" xfId="200" applyFont="1" applyBorder="1" applyAlignment="1" applyProtection="1">
      <alignment horizontal="center" vertical="center" shrinkToFit="1"/>
      <protection locked="0"/>
    </xf>
    <xf numFmtId="49" fontId="7" fillId="0" borderId="12" xfId="0" applyNumberFormat="1" applyFont="1" applyFill="1" applyBorder="1" applyAlignment="1">
      <alignment horizontal="center" vertical="center"/>
    </xf>
    <xf numFmtId="0" fontId="7" fillId="0" borderId="0" xfId="202" applyFont="1" applyAlignment="1">
      <alignment vertical="center"/>
    </xf>
    <xf numFmtId="0" fontId="6" fillId="0" borderId="0" xfId="202" applyFont="1" applyAlignment="1">
      <alignment vertical="center"/>
    </xf>
    <xf numFmtId="43" fontId="11" fillId="0" borderId="8" xfId="202" applyNumberFormat="1" applyFont="1" applyBorder="1" applyAlignment="1">
      <alignment horizontal="center" vertical="center" wrapText="1"/>
    </xf>
    <xf numFmtId="49" fontId="6" fillId="0" borderId="12" xfId="0" applyNumberFormat="1" applyFont="1" applyFill="1" applyBorder="1" applyAlignment="1">
      <alignment horizontal="center" vertical="center" wrapText="1"/>
    </xf>
    <xf numFmtId="208" fontId="7" fillId="0" borderId="0" xfId="0" applyNumberFormat="1" applyFont="1" applyFill="1" applyBorder="1" applyAlignment="1">
      <alignment vertical="center"/>
    </xf>
    <xf numFmtId="43" fontId="11" fillId="0" borderId="8" xfId="0" applyNumberFormat="1" applyFont="1" applyFill="1" applyBorder="1" applyAlignment="1">
      <alignment horizontal="center" vertical="center"/>
    </xf>
    <xf numFmtId="207" fontId="6" fillId="0" borderId="12" xfId="0" applyNumberFormat="1" applyFont="1" applyFill="1" applyBorder="1" applyAlignment="1">
      <alignment horizontal="center" vertical="center"/>
    </xf>
    <xf numFmtId="49" fontId="6" fillId="0" borderId="12" xfId="0" applyNumberFormat="1" applyFont="1" applyFill="1" applyBorder="1" applyAlignment="1">
      <alignment vertical="center" wrapText="1"/>
    </xf>
    <xf numFmtId="209" fontId="7" fillId="0" borderId="12" xfId="0" applyNumberFormat="1" applyFont="1" applyFill="1" applyBorder="1" applyAlignment="1">
      <alignment horizontal="center" vertical="center" wrapText="1"/>
    </xf>
    <xf numFmtId="0" fontId="16" fillId="0" borderId="0" xfId="0" applyFont="1" applyFill="1" applyAlignment="1">
      <alignment horizontal="center" vertical="center"/>
    </xf>
    <xf numFmtId="0" fontId="7" fillId="6" borderId="0" xfId="0" applyFont="1" applyFill="1" applyAlignment="1">
      <alignment vertical="center"/>
    </xf>
    <xf numFmtId="0" fontId="7" fillId="7" borderId="0" xfId="0" applyFont="1" applyFill="1" applyAlignment="1">
      <alignment horizontal="center" vertical="center"/>
    </xf>
    <xf numFmtId="0" fontId="7" fillId="7" borderId="0" xfId="0" applyFont="1" applyFill="1" applyAlignment="1">
      <alignment vertical="center"/>
    </xf>
    <xf numFmtId="0" fontId="32" fillId="0" borderId="0" xfId="0" applyFont="1" applyFill="1" applyAlignment="1">
      <alignment horizontal="left" vertical="center"/>
    </xf>
    <xf numFmtId="0" fontId="19" fillId="0" borderId="0" xfId="0" applyFont="1"/>
    <xf numFmtId="0" fontId="33" fillId="7" borderId="0" xfId="0" applyFont="1" applyFill="1" applyAlignment="1">
      <alignment horizontal="center" vertical="center" wrapText="1"/>
    </xf>
    <xf numFmtId="0" fontId="33" fillId="7" borderId="0" xfId="0" applyFont="1" applyFill="1" applyAlignment="1">
      <alignment vertical="center" wrapText="1"/>
    </xf>
    <xf numFmtId="0" fontId="34" fillId="0" borderId="0" xfId="0" applyFont="1" applyFill="1" applyAlignment="1">
      <alignment horizontal="left" vertical="center" wrapText="1"/>
    </xf>
    <xf numFmtId="0" fontId="16" fillId="7" borderId="8" xfId="0" applyFont="1" applyFill="1" applyBorder="1" applyAlignment="1">
      <alignment horizontal="center" vertical="center"/>
    </xf>
    <xf numFmtId="0" fontId="16" fillId="7" borderId="5" xfId="0" applyFont="1" applyFill="1" applyBorder="1" applyAlignment="1">
      <alignment horizontal="center" vertical="center"/>
    </xf>
    <xf numFmtId="0" fontId="16" fillId="7" borderId="5" xfId="0" applyFont="1" applyFill="1" applyBorder="1" applyAlignment="1">
      <alignment horizontal="center" vertical="center" wrapText="1"/>
    </xf>
    <xf numFmtId="0" fontId="14" fillId="7" borderId="8" xfId="0" applyFont="1" applyFill="1" applyBorder="1" applyAlignment="1">
      <alignment vertical="center"/>
    </xf>
    <xf numFmtId="0" fontId="35" fillId="0" borderId="8" xfId="0" applyFont="1" applyFill="1" applyBorder="1" applyAlignment="1" applyProtection="1">
      <alignment horizontal="center" vertical="center"/>
    </xf>
    <xf numFmtId="0" fontId="36" fillId="7" borderId="8" xfId="0" applyNumberFormat="1" applyFont="1" applyFill="1" applyBorder="1" applyAlignment="1">
      <alignment horizontal="center" vertical="center"/>
    </xf>
    <xf numFmtId="49" fontId="7" fillId="7" borderId="8" xfId="0" applyNumberFormat="1" applyFont="1" applyFill="1" applyBorder="1" applyAlignment="1">
      <alignment horizontal="left" vertical="center"/>
    </xf>
    <xf numFmtId="0" fontId="7" fillId="7" borderId="12" xfId="0" applyNumberFormat="1" applyFont="1" applyFill="1" applyBorder="1" applyAlignment="1">
      <alignment horizontal="center" vertical="center" wrapText="1"/>
    </xf>
    <xf numFmtId="43" fontId="7" fillId="7" borderId="8" xfId="0" applyNumberFormat="1" applyFont="1" applyFill="1" applyBorder="1" applyAlignment="1">
      <alignment vertical="center"/>
    </xf>
    <xf numFmtId="49" fontId="37" fillId="0" borderId="12" xfId="0" applyNumberFormat="1" applyFont="1" applyFill="1" applyBorder="1" applyAlignment="1">
      <alignment horizontal="left" vertical="center" wrapText="1"/>
    </xf>
    <xf numFmtId="49" fontId="38" fillId="0" borderId="8" xfId="0" applyNumberFormat="1" applyFont="1" applyFill="1" applyBorder="1" applyAlignment="1">
      <alignment horizontal="left" vertical="center"/>
    </xf>
    <xf numFmtId="0" fontId="7" fillId="7" borderId="8" xfId="0" applyFont="1" applyFill="1" applyBorder="1" applyAlignment="1">
      <alignment horizontal="left" vertical="center"/>
    </xf>
    <xf numFmtId="0" fontId="37" fillId="0" borderId="8" xfId="0" applyFont="1" applyFill="1" applyBorder="1" applyAlignment="1">
      <alignment horizontal="left" vertical="center"/>
    </xf>
    <xf numFmtId="0" fontId="38" fillId="0" borderId="8" xfId="0" applyFont="1" applyFill="1" applyBorder="1" applyAlignment="1">
      <alignment horizontal="left" vertical="center"/>
    </xf>
    <xf numFmtId="0" fontId="39" fillId="7" borderId="8" xfId="0" applyFont="1" applyFill="1" applyBorder="1" applyAlignment="1">
      <alignment horizontal="left" vertical="center"/>
    </xf>
    <xf numFmtId="0" fontId="19" fillId="6" borderId="0" xfId="0" applyFont="1" applyFill="1"/>
    <xf numFmtId="0" fontId="2" fillId="7" borderId="8" xfId="0" applyFont="1" applyFill="1" applyBorder="1" applyAlignment="1">
      <alignment horizontal="left" vertical="center"/>
    </xf>
    <xf numFmtId="0" fontId="36" fillId="7" borderId="12" xfId="0" applyNumberFormat="1" applyFont="1" applyFill="1" applyBorder="1" applyAlignment="1">
      <alignment horizontal="center" vertical="center" wrapText="1"/>
    </xf>
    <xf numFmtId="0" fontId="40" fillId="7" borderId="8" xfId="0" applyFont="1" applyFill="1" applyBorder="1" applyAlignment="1">
      <alignment horizontal="left" vertical="center"/>
    </xf>
    <xf numFmtId="0" fontId="40" fillId="7" borderId="12" xfId="0" applyNumberFormat="1" applyFont="1" applyFill="1" applyBorder="1" applyAlignment="1">
      <alignment horizontal="center" vertical="center" wrapText="1"/>
    </xf>
    <xf numFmtId="43" fontId="36" fillId="7" borderId="8" xfId="0" applyNumberFormat="1" applyFont="1" applyFill="1" applyBorder="1" applyAlignment="1">
      <alignment vertical="center"/>
    </xf>
    <xf numFmtId="49" fontId="7" fillId="0" borderId="12" xfId="0" applyNumberFormat="1" applyFont="1" applyFill="1" applyBorder="1" applyAlignment="1">
      <alignment horizontal="center" vertical="center" wrapText="1"/>
    </xf>
    <xf numFmtId="0" fontId="6" fillId="0" borderId="7" xfId="0" applyFont="1" applyFill="1" applyBorder="1" applyAlignment="1">
      <alignment horizontal="center" vertical="center"/>
    </xf>
    <xf numFmtId="0" fontId="11" fillId="0" borderId="8" xfId="0" applyFont="1" applyFill="1" applyBorder="1" applyAlignment="1">
      <alignment horizontal="center" vertical="center" shrinkToFit="1"/>
    </xf>
    <xf numFmtId="0" fontId="11" fillId="8" borderId="8" xfId="0" applyFont="1" applyFill="1" applyBorder="1" applyAlignment="1">
      <alignment horizontal="center" vertical="center" wrapText="1" shrinkToFit="1"/>
    </xf>
    <xf numFmtId="207" fontId="11" fillId="6" borderId="8" xfId="0" applyNumberFormat="1" applyFont="1" applyFill="1" applyBorder="1" applyAlignment="1">
      <alignment horizontal="center" vertical="center" wrapText="1"/>
    </xf>
    <xf numFmtId="0" fontId="7" fillId="0" borderId="8" xfId="199" applyFont="1" applyBorder="1" applyAlignment="1" applyProtection="1">
      <alignment horizontal="right" vertical="center" shrinkToFit="1"/>
      <protection locked="0"/>
    </xf>
    <xf numFmtId="207" fontId="6" fillId="0" borderId="8" xfId="199" applyNumberFormat="1" applyFont="1" applyBorder="1" applyAlignment="1" applyProtection="1">
      <alignment horizontal="right" vertical="center" shrinkToFit="1"/>
      <protection locked="0"/>
    </xf>
    <xf numFmtId="207" fontId="7" fillId="0" borderId="8" xfId="199" applyNumberFormat="1" applyFont="1" applyBorder="1" applyAlignment="1" applyProtection="1">
      <alignment horizontal="right" vertical="center" shrinkToFit="1"/>
      <protection locked="0"/>
    </xf>
    <xf numFmtId="0" fontId="6" fillId="0" borderId="0" xfId="0" applyFont="1" applyFill="1" applyBorder="1" applyAlignment="1">
      <alignment horizontal="left" vertical="center"/>
    </xf>
    <xf numFmtId="209" fontId="8" fillId="0" borderId="0" xfId="0" applyNumberFormat="1" applyFont="1" applyFill="1" applyAlignment="1">
      <alignment vertical="center"/>
    </xf>
    <xf numFmtId="208" fontId="18" fillId="0" borderId="0" xfId="0" applyNumberFormat="1" applyFont="1" applyFill="1" applyAlignment="1">
      <alignment horizontal="left" vertical="center"/>
    </xf>
    <xf numFmtId="209" fontId="6" fillId="0" borderId="0" xfId="0" applyNumberFormat="1" applyFont="1" applyFill="1" applyAlignment="1">
      <alignment horizontal="center" vertical="center"/>
    </xf>
    <xf numFmtId="43" fontId="6" fillId="0" borderId="0" xfId="1" applyFont="1" applyFill="1" applyAlignment="1">
      <alignment horizontal="center" vertical="center"/>
    </xf>
    <xf numFmtId="209" fontId="6" fillId="0" borderId="0" xfId="0" applyNumberFormat="1" applyFont="1" applyFill="1" applyAlignment="1">
      <alignment vertical="center"/>
    </xf>
    <xf numFmtId="209" fontId="11" fillId="0" borderId="8" xfId="0" applyNumberFormat="1" applyFont="1" applyFill="1" applyBorder="1" applyAlignment="1">
      <alignment horizontal="center" vertical="center"/>
    </xf>
    <xf numFmtId="209" fontId="7" fillId="0" borderId="8" xfId="0" applyNumberFormat="1" applyFont="1" applyFill="1" applyBorder="1" applyAlignment="1">
      <alignment horizontal="right" vertical="center"/>
    </xf>
    <xf numFmtId="209" fontId="7" fillId="0" borderId="0" xfId="0" applyNumberFormat="1" applyFont="1" applyFill="1" applyAlignment="1">
      <alignment vertical="center"/>
    </xf>
    <xf numFmtId="0" fontId="11" fillId="8" borderId="8" xfId="0" applyFont="1" applyFill="1" applyBorder="1" applyAlignment="1">
      <alignment horizontal="center" vertical="center" wrapText="1"/>
    </xf>
    <xf numFmtId="0" fontId="7" fillId="0" borderId="0" xfId="0" applyFont="1" applyFill="1" applyAlignment="1">
      <alignment horizontal="center" vertical="center" wrapText="1"/>
    </xf>
    <xf numFmtId="0" fontId="11" fillId="0" borderId="0" xfId="0" applyFont="1" applyAlignment="1">
      <alignment horizontal="center" vertical="center"/>
    </xf>
    <xf numFmtId="0" fontId="7" fillId="0" borderId="10" xfId="0" applyFont="1" applyBorder="1" applyAlignment="1">
      <alignment horizontal="center" vertical="center"/>
    </xf>
    <xf numFmtId="0" fontId="7" fillId="0" borderId="9" xfId="0" applyFont="1" applyBorder="1" applyAlignment="1">
      <alignment horizontal="center" vertical="center"/>
    </xf>
    <xf numFmtId="14" fontId="7" fillId="0" borderId="8" xfId="0" applyNumberFormat="1" applyFont="1" applyBorder="1" applyAlignment="1">
      <alignment horizontal="center" vertical="center"/>
    </xf>
    <xf numFmtId="0" fontId="6" fillId="0" borderId="11" xfId="0" applyFont="1" applyBorder="1" applyAlignment="1">
      <alignment vertical="center"/>
    </xf>
    <xf numFmtId="14" fontId="6" fillId="0" borderId="8" xfId="0" applyNumberFormat="1" applyFont="1" applyBorder="1" applyAlignment="1">
      <alignment horizontal="center" vertical="center"/>
    </xf>
    <xf numFmtId="209" fontId="7" fillId="0" borderId="8" xfId="0" applyNumberFormat="1" applyFont="1" applyBorder="1" applyAlignment="1">
      <alignment horizontal="right" vertical="center"/>
    </xf>
    <xf numFmtId="0" fontId="5" fillId="0" borderId="0" xfId="0" applyFont="1" applyAlignment="1">
      <alignment horizontal="center" vertical="center" wrapText="1"/>
    </xf>
    <xf numFmtId="0" fontId="6" fillId="0" borderId="11" xfId="0" applyNumberFormat="1" applyFont="1" applyFill="1" applyBorder="1" applyAlignment="1">
      <alignment vertical="center"/>
    </xf>
    <xf numFmtId="0" fontId="7" fillId="0" borderId="11" xfId="0" applyNumberFormat="1" applyFont="1" applyFill="1" applyBorder="1" applyAlignment="1">
      <alignment vertical="center"/>
    </xf>
    <xf numFmtId="209" fontId="6" fillId="0" borderId="8" xfId="0" applyNumberFormat="1" applyFont="1" applyFill="1" applyBorder="1" applyAlignment="1">
      <alignment horizontal="center" vertical="center"/>
    </xf>
    <xf numFmtId="0" fontId="6" fillId="0" borderId="11" xfId="0" applyNumberFormat="1" applyFont="1" applyFill="1" applyBorder="1" applyAlignment="1">
      <alignment horizontal="left" vertical="center"/>
    </xf>
    <xf numFmtId="0" fontId="6" fillId="0" borderId="0" xfId="0" applyNumberFormat="1" applyFont="1" applyFill="1" applyAlignment="1">
      <alignment vertical="center"/>
    </xf>
    <xf numFmtId="208" fontId="6" fillId="0" borderId="0" xfId="0" applyNumberFormat="1" applyFont="1" applyAlignment="1">
      <alignment horizontal="right" vertical="center"/>
    </xf>
    <xf numFmtId="208" fontId="6" fillId="0" borderId="7" xfId="0" applyNumberFormat="1" applyFont="1" applyBorder="1" applyAlignment="1">
      <alignment vertical="center"/>
    </xf>
    <xf numFmtId="49" fontId="6" fillId="0" borderId="0" xfId="0" applyNumberFormat="1" applyFont="1" applyBorder="1" applyAlignment="1">
      <alignment horizontal="right" vertical="center"/>
    </xf>
    <xf numFmtId="49" fontId="11" fillId="0" borderId="8" xfId="0" applyNumberFormat="1" applyFont="1" applyBorder="1" applyAlignment="1">
      <alignment horizontal="center" vertical="center"/>
    </xf>
    <xf numFmtId="49" fontId="11" fillId="0" borderId="10" xfId="0" applyNumberFormat="1" applyFont="1" applyBorder="1" applyAlignment="1">
      <alignment horizontal="center" vertical="center"/>
    </xf>
    <xf numFmtId="49" fontId="7" fillId="0" borderId="8" xfId="0" applyNumberFormat="1" applyFont="1" applyBorder="1" applyAlignment="1">
      <alignment horizontal="center" vertical="center"/>
    </xf>
    <xf numFmtId="49" fontId="6" fillId="0" borderId="8" xfId="0" applyNumberFormat="1" applyFont="1" applyBorder="1" applyAlignment="1">
      <alignment horizontal="center" vertical="center"/>
    </xf>
    <xf numFmtId="49" fontId="6" fillId="0" borderId="10" xfId="0" applyNumberFormat="1" applyFont="1" applyBorder="1" applyAlignment="1">
      <alignment horizontal="center" vertical="center"/>
    </xf>
    <xf numFmtId="49" fontId="6" fillId="0" borderId="9" xfId="0" applyNumberFormat="1" applyFont="1" applyBorder="1" applyAlignment="1">
      <alignment horizontal="center" vertical="center"/>
    </xf>
    <xf numFmtId="49" fontId="8" fillId="0" borderId="0" xfId="0" applyNumberFormat="1" applyFont="1" applyAlignment="1">
      <alignment vertical="center"/>
    </xf>
    <xf numFmtId="0" fontId="8" fillId="0" borderId="8" xfId="0" applyFont="1" applyFill="1" applyBorder="1" applyAlignment="1">
      <alignment horizontal="center" vertical="center"/>
    </xf>
    <xf numFmtId="0" fontId="7" fillId="0" borderId="8" xfId="0" applyNumberFormat="1" applyFont="1" applyFill="1" applyBorder="1" applyAlignment="1">
      <alignment horizontal="center" vertical="center"/>
    </xf>
    <xf numFmtId="0" fontId="6" fillId="0" borderId="8" xfId="0" applyNumberFormat="1" applyFont="1" applyFill="1" applyBorder="1" applyAlignment="1">
      <alignment horizontal="center" vertical="center"/>
    </xf>
    <xf numFmtId="0" fontId="2" fillId="0" borderId="10" xfId="0" applyFont="1" applyFill="1" applyBorder="1" applyAlignment="1">
      <alignment horizontal="center" vertical="center"/>
    </xf>
    <xf numFmtId="0" fontId="2" fillId="0" borderId="9" xfId="0" applyFont="1" applyFill="1" applyBorder="1" applyAlignment="1">
      <alignment horizontal="center" vertical="center"/>
    </xf>
    <xf numFmtId="0" fontId="8" fillId="0" borderId="8" xfId="0" applyFont="1" applyFill="1" applyBorder="1" applyAlignment="1">
      <alignment vertical="center"/>
    </xf>
    <xf numFmtId="0" fontId="2" fillId="0" borderId="11" xfId="0" applyNumberFormat="1" applyFont="1" applyFill="1" applyBorder="1" applyAlignment="1">
      <alignment horizontal="left" vertical="center"/>
    </xf>
    <xf numFmtId="49" fontId="2" fillId="0" borderId="11" xfId="0" applyNumberFormat="1" applyFont="1" applyFill="1" applyBorder="1" applyAlignment="1">
      <alignment vertical="center"/>
    </xf>
    <xf numFmtId="0" fontId="8" fillId="0" borderId="11" xfId="0" applyFont="1" applyFill="1" applyBorder="1" applyAlignment="1">
      <alignment horizontal="right" vertical="center"/>
    </xf>
    <xf numFmtId="0" fontId="2" fillId="0" borderId="0" xfId="0" applyNumberFormat="1" applyFont="1" applyFill="1" applyAlignment="1">
      <alignment horizontal="left" vertical="center"/>
    </xf>
    <xf numFmtId="0" fontId="8" fillId="0" borderId="0" xfId="0" applyFont="1" applyFill="1" applyAlignment="1">
      <alignment horizontal="left" vertical="center"/>
    </xf>
    <xf numFmtId="0" fontId="8" fillId="0" borderId="0" xfId="0" applyFont="1" applyAlignment="1">
      <alignment horizontal="center" vertical="center"/>
    </xf>
    <xf numFmtId="0" fontId="6" fillId="0" borderId="0" xfId="0" applyFont="1" applyAlignment="1">
      <alignment horizontal="right" vertical="center"/>
    </xf>
    <xf numFmtId="0" fontId="11" fillId="0" borderId="8" xfId="0" applyFont="1" applyBorder="1" applyAlignment="1">
      <alignment horizontal="center" vertical="center" shrinkToFit="1"/>
    </xf>
    <xf numFmtId="43" fontId="7" fillId="0" borderId="8" xfId="0" applyNumberFormat="1" applyFont="1" applyBorder="1" applyAlignment="1">
      <alignment horizontal="right" vertical="center"/>
    </xf>
    <xf numFmtId="0" fontId="7" fillId="0" borderId="8" xfId="0" applyNumberFormat="1" applyFont="1" applyBorder="1" applyAlignment="1">
      <alignment horizontal="center" vertical="center"/>
    </xf>
    <xf numFmtId="0" fontId="6" fillId="0" borderId="8" xfId="0" applyNumberFormat="1" applyFont="1" applyBorder="1" applyAlignment="1">
      <alignment horizontal="center" vertical="center"/>
    </xf>
    <xf numFmtId="211" fontId="6" fillId="0" borderId="11" xfId="0" applyNumberFormat="1" applyFont="1" applyBorder="1" applyAlignment="1" applyProtection="1">
      <alignment vertical="center"/>
    </xf>
    <xf numFmtId="211" fontId="7" fillId="0" borderId="11" xfId="0" applyNumberFormat="1" applyFont="1" applyBorder="1" applyAlignment="1" applyProtection="1">
      <alignment vertical="center"/>
    </xf>
    <xf numFmtId="211" fontId="6" fillId="0" borderId="0" xfId="0" applyNumberFormat="1" applyFont="1" applyBorder="1" applyAlignment="1" applyProtection="1">
      <alignment vertical="center"/>
    </xf>
    <xf numFmtId="211" fontId="7" fillId="0" borderId="0" xfId="0" applyNumberFormat="1" applyFont="1" applyBorder="1" applyAlignment="1" applyProtection="1">
      <alignment vertical="center"/>
    </xf>
    <xf numFmtId="0" fontId="7" fillId="0" borderId="0" xfId="0" applyFont="1" applyAlignment="1">
      <alignment horizontal="center" vertical="center"/>
    </xf>
    <xf numFmtId="0" fontId="5" fillId="0" borderId="0" xfId="0" applyFont="1" applyAlignment="1" applyProtection="1">
      <alignment vertical="center"/>
    </xf>
    <xf numFmtId="0" fontId="12" fillId="0" borderId="0" xfId="0" applyFont="1" applyAlignment="1" applyProtection="1">
      <alignment vertical="center"/>
    </xf>
    <xf numFmtId="0" fontId="6" fillId="0" borderId="0" xfId="0" applyFont="1" applyAlignment="1" applyProtection="1">
      <alignment vertical="center"/>
    </xf>
    <xf numFmtId="0" fontId="11" fillId="0" borderId="0" xfId="0" applyFont="1" applyAlignment="1" applyProtection="1">
      <alignment horizontal="center" vertical="center"/>
    </xf>
    <xf numFmtId="0" fontId="7" fillId="0" borderId="0" xfId="0" applyFont="1" applyAlignment="1" applyProtection="1">
      <alignment vertical="center"/>
    </xf>
    <xf numFmtId="0" fontId="8" fillId="0" borderId="0" xfId="0" applyFont="1" applyAlignment="1" applyProtection="1">
      <alignment vertical="center"/>
    </xf>
    <xf numFmtId="0" fontId="10" fillId="0" borderId="0" xfId="0" applyFont="1" applyAlignment="1" applyProtection="1">
      <alignment horizontal="center" vertical="center" wrapText="1"/>
    </xf>
    <xf numFmtId="0" fontId="12" fillId="0" borderId="0" xfId="0" applyFont="1" applyAlignment="1" applyProtection="1">
      <alignment horizontal="center" vertical="center" wrapText="1"/>
    </xf>
    <xf numFmtId="208" fontId="6" fillId="0" borderId="0" xfId="0" applyNumberFormat="1" applyFont="1" applyAlignment="1" applyProtection="1">
      <alignment horizontal="center" vertical="center"/>
    </xf>
    <xf numFmtId="0" fontId="6" fillId="0" borderId="0" xfId="0" applyNumberFormat="1" applyFont="1" applyAlignment="1" applyProtection="1">
      <alignment horizontal="center" vertical="center"/>
    </xf>
    <xf numFmtId="0" fontId="6" fillId="0" borderId="0" xfId="0" applyNumberFormat="1" applyFont="1" applyAlignment="1" applyProtection="1">
      <alignment horizontal="right" vertical="center"/>
    </xf>
    <xf numFmtId="208" fontId="6" fillId="0" borderId="0" xfId="0" applyNumberFormat="1" applyFont="1" applyFill="1" applyAlignment="1" applyProtection="1">
      <alignment vertical="center"/>
    </xf>
    <xf numFmtId="0" fontId="6" fillId="0" borderId="0" xfId="0" applyFont="1" applyFill="1" applyAlignment="1" applyProtection="1">
      <alignment vertical="center"/>
    </xf>
    <xf numFmtId="0" fontId="6" fillId="0" borderId="7" xfId="0" applyFont="1" applyBorder="1" applyAlignment="1" applyProtection="1">
      <alignment horizontal="right" vertical="center"/>
    </xf>
    <xf numFmtId="0" fontId="7" fillId="0" borderId="8" xfId="0" applyFont="1" applyBorder="1" applyAlignment="1" applyProtection="1">
      <alignment horizontal="center" vertical="center"/>
      <protection locked="0"/>
    </xf>
    <xf numFmtId="0" fontId="6" fillId="0" borderId="8" xfId="0" applyFont="1" applyBorder="1" applyAlignment="1" applyProtection="1">
      <alignment horizontal="left" vertical="center"/>
      <protection locked="0"/>
    </xf>
    <xf numFmtId="0" fontId="6" fillId="0" borderId="8" xfId="0" applyFont="1" applyBorder="1" applyAlignment="1" applyProtection="1">
      <alignment horizontal="center" vertical="center"/>
      <protection locked="0"/>
    </xf>
    <xf numFmtId="43" fontId="7" fillId="0" borderId="8" xfId="0" applyNumberFormat="1" applyFont="1" applyBorder="1" applyAlignment="1" applyProtection="1">
      <alignment horizontal="right" vertical="center"/>
      <protection locked="0"/>
    </xf>
    <xf numFmtId="207" fontId="7" fillId="0" borderId="8" xfId="0" applyNumberFormat="1" applyFont="1" applyFill="1" applyBorder="1" applyAlignment="1" applyProtection="1">
      <alignment horizontal="right" vertical="center"/>
      <protection locked="0"/>
    </xf>
    <xf numFmtId="0" fontId="6" fillId="0" borderId="8" xfId="0" applyFont="1" applyBorder="1" applyAlignment="1" applyProtection="1">
      <alignment vertical="center"/>
      <protection locked="0"/>
    </xf>
    <xf numFmtId="0" fontId="7" fillId="0" borderId="8" xfId="0" applyFont="1" applyBorder="1" applyAlignment="1" applyProtection="1">
      <alignment vertical="center"/>
      <protection locked="0"/>
    </xf>
    <xf numFmtId="0" fontId="6" fillId="0" borderId="10" xfId="0" applyFont="1" applyBorder="1" applyAlignment="1" applyProtection="1">
      <alignment horizontal="center" vertical="center"/>
    </xf>
    <xf numFmtId="0" fontId="6" fillId="0" borderId="9" xfId="0" applyFont="1" applyBorder="1" applyAlignment="1" applyProtection="1">
      <alignment horizontal="center" vertical="center"/>
    </xf>
    <xf numFmtId="0" fontId="6" fillId="0" borderId="8" xfId="0" applyFont="1" applyBorder="1" applyAlignment="1" applyProtection="1">
      <alignment vertical="center"/>
    </xf>
    <xf numFmtId="43" fontId="7" fillId="0" borderId="8" xfId="0" applyNumberFormat="1" applyFont="1" applyBorder="1" applyAlignment="1" applyProtection="1">
      <alignment horizontal="right" vertical="center"/>
    </xf>
    <xf numFmtId="0" fontId="7" fillId="0" borderId="8" xfId="0" applyFont="1" applyBorder="1" applyAlignment="1" applyProtection="1">
      <alignment horizontal="center" vertical="center"/>
    </xf>
    <xf numFmtId="211" fontId="6" fillId="0" borderId="11" xfId="0" applyNumberFormat="1" applyFont="1" applyBorder="1" applyAlignment="1" applyProtection="1">
      <alignment horizontal="left" vertical="center"/>
    </xf>
    <xf numFmtId="211" fontId="6" fillId="0" borderId="0" xfId="0" applyNumberFormat="1" applyFont="1" applyBorder="1" applyAlignment="1" applyProtection="1">
      <alignment horizontal="left" vertical="center"/>
    </xf>
    <xf numFmtId="0" fontId="7" fillId="0" borderId="0" xfId="0" applyFont="1" applyBorder="1" applyAlignment="1" applyProtection="1">
      <alignment vertical="center"/>
    </xf>
    <xf numFmtId="0" fontId="8" fillId="0" borderId="0" xfId="0" applyFont="1" applyBorder="1" applyAlignment="1" applyProtection="1">
      <alignment vertical="center"/>
    </xf>
    <xf numFmtId="9" fontId="7" fillId="0" borderId="0" xfId="3" applyFont="1" applyFill="1" applyAlignment="1">
      <alignment vertical="center"/>
    </xf>
    <xf numFmtId="49" fontId="6" fillId="0" borderId="7" xfId="0" applyNumberFormat="1" applyFont="1" applyFill="1" applyBorder="1" applyAlignment="1">
      <alignment horizontal="right" vertical="center"/>
    </xf>
    <xf numFmtId="49" fontId="16" fillId="0" borderId="8" xfId="0" applyNumberFormat="1" applyFont="1" applyFill="1" applyBorder="1" applyAlignment="1">
      <alignment horizontal="center" vertical="center"/>
    </xf>
    <xf numFmtId="49" fontId="16" fillId="0" borderId="10" xfId="0" applyNumberFormat="1" applyFont="1" applyFill="1" applyBorder="1" applyAlignment="1">
      <alignment horizontal="center" vertical="center"/>
    </xf>
    <xf numFmtId="9" fontId="16" fillId="0" borderId="8" xfId="3" applyFont="1" applyFill="1" applyBorder="1" applyAlignment="1">
      <alignment horizontal="center" vertical="center"/>
    </xf>
    <xf numFmtId="9" fontId="7" fillId="0" borderId="12" xfId="3" applyFont="1" applyFill="1" applyBorder="1" applyAlignment="1">
      <alignment horizontal="right" vertical="center"/>
    </xf>
    <xf numFmtId="49" fontId="8" fillId="0" borderId="8" xfId="0" applyNumberFormat="1" applyFont="1" applyFill="1" applyBorder="1" applyAlignment="1">
      <alignment horizontal="center" vertical="center"/>
    </xf>
    <xf numFmtId="0" fontId="2" fillId="0" borderId="11" xfId="0" applyFont="1" applyFill="1" applyBorder="1" applyAlignment="1">
      <alignment vertical="center"/>
    </xf>
    <xf numFmtId="213" fontId="41" fillId="0" borderId="0" xfId="154" applyNumberFormat="1" applyFont="1" applyAlignment="1">
      <alignment horizontal="left" vertical="center"/>
    </xf>
    <xf numFmtId="213" fontId="11" fillId="0" borderId="0" xfId="154" applyNumberFormat="1" applyFont="1" applyAlignment="1">
      <alignment horizontal="center" vertical="center"/>
    </xf>
    <xf numFmtId="213" fontId="6" fillId="0" borderId="0" xfId="154" applyNumberFormat="1" applyFont="1" applyAlignment="1">
      <alignment horizontal="center" vertical="center"/>
    </xf>
    <xf numFmtId="213" fontId="6" fillId="0" borderId="0" xfId="154" applyNumberFormat="1" applyFont="1" applyAlignment="1">
      <alignment horizontal="left" vertical="center"/>
    </xf>
    <xf numFmtId="214" fontId="6" fillId="0" borderId="0" xfId="154" applyNumberFormat="1" applyFont="1" applyAlignment="1">
      <alignment horizontal="left" vertical="center"/>
    </xf>
    <xf numFmtId="213" fontId="6" fillId="0" borderId="0" xfId="154" applyNumberFormat="1" applyFont="1" applyAlignment="1">
      <alignment horizontal="right" vertical="center"/>
    </xf>
    <xf numFmtId="0" fontId="42" fillId="0" borderId="0" xfId="6" applyFont="1" applyFill="1" applyAlignment="1" applyProtection="1">
      <alignment vertical="center"/>
    </xf>
    <xf numFmtId="213" fontId="41" fillId="0" borderId="0" xfId="154" applyNumberFormat="1" applyFont="1" applyAlignment="1">
      <alignment horizontal="center" vertical="center"/>
    </xf>
    <xf numFmtId="0" fontId="6" fillId="0" borderId="0" xfId="154" applyFont="1" applyAlignment="1">
      <alignment horizontal="center" vertical="center"/>
    </xf>
    <xf numFmtId="213" fontId="6" fillId="0" borderId="7" xfId="154" applyNumberFormat="1" applyFont="1" applyBorder="1" applyAlignment="1">
      <alignment horizontal="left" vertical="center"/>
    </xf>
    <xf numFmtId="213" fontId="11" fillId="0" borderId="0" xfId="154" applyNumberFormat="1" applyFont="1" applyAlignment="1">
      <alignment horizontal="left" vertical="center"/>
    </xf>
    <xf numFmtId="213" fontId="11" fillId="0" borderId="0" xfId="154" applyNumberFormat="1" applyFont="1" applyAlignment="1">
      <alignment horizontal="right" vertical="center"/>
    </xf>
    <xf numFmtId="213" fontId="11" fillId="0" borderId="8" xfId="154" applyNumberFormat="1" applyFont="1" applyBorder="1" applyAlignment="1">
      <alignment horizontal="center" vertical="center"/>
    </xf>
    <xf numFmtId="213" fontId="6" fillId="0" borderId="8" xfId="203" applyNumberFormat="1" applyFont="1" applyBorder="1" applyAlignment="1">
      <alignment vertical="center"/>
    </xf>
    <xf numFmtId="214" fontId="6" fillId="0" borderId="8" xfId="154" applyNumberFormat="1" applyFont="1" applyBorder="1" applyAlignment="1">
      <alignment horizontal="center" vertical="center"/>
    </xf>
    <xf numFmtId="207" fontId="7" fillId="0" borderId="8" xfId="154" applyNumberFormat="1" applyFont="1" applyBorder="1" applyAlignment="1">
      <alignment horizontal="right" vertical="center"/>
    </xf>
    <xf numFmtId="207" fontId="6" fillId="0" borderId="8" xfId="154" applyNumberFormat="1" applyFont="1" applyBorder="1" applyAlignment="1">
      <alignment horizontal="left" vertical="center"/>
    </xf>
    <xf numFmtId="213" fontId="6" fillId="0" borderId="8" xfId="154" applyNumberFormat="1" applyFont="1" applyBorder="1" applyAlignment="1">
      <alignment horizontal="left" vertical="center" indent="1"/>
    </xf>
    <xf numFmtId="207" fontId="43" fillId="0" borderId="8" xfId="153" applyNumberFormat="1" applyFont="1" applyBorder="1" applyAlignment="1" applyProtection="1">
      <alignment horizontal="right" vertical="center"/>
      <protection locked="0"/>
    </xf>
    <xf numFmtId="207" fontId="43" fillId="0" borderId="8" xfId="154" applyNumberFormat="1" applyFont="1" applyBorder="1" applyAlignment="1" applyProtection="1">
      <alignment horizontal="right" vertical="center"/>
      <protection locked="0"/>
    </xf>
    <xf numFmtId="213" fontId="6" fillId="0" borderId="8" xfId="154" applyNumberFormat="1" applyFont="1" applyBorder="1" applyAlignment="1">
      <alignment horizontal="left" vertical="center"/>
    </xf>
    <xf numFmtId="213" fontId="7" fillId="0" borderId="8" xfId="154" applyNumberFormat="1" applyFont="1" applyBorder="1" applyAlignment="1">
      <alignment horizontal="left" vertical="center"/>
    </xf>
    <xf numFmtId="207" fontId="11" fillId="0" borderId="8" xfId="154" applyNumberFormat="1" applyFont="1" applyBorder="1" applyAlignment="1">
      <alignment horizontal="center" vertical="center"/>
    </xf>
    <xf numFmtId="207" fontId="7" fillId="0" borderId="8" xfId="153" applyNumberFormat="1" applyFont="1" applyBorder="1" applyAlignment="1">
      <alignment horizontal="right" vertical="center"/>
    </xf>
    <xf numFmtId="207" fontId="43" fillId="0" borderId="8" xfId="154" applyNumberFormat="1" applyFont="1" applyBorder="1" applyAlignment="1">
      <alignment horizontal="right" vertical="center"/>
    </xf>
    <xf numFmtId="207" fontId="11" fillId="9" borderId="8" xfId="154" applyNumberFormat="1" applyFont="1" applyFill="1" applyBorder="1" applyAlignment="1">
      <alignment horizontal="center" vertical="center"/>
    </xf>
    <xf numFmtId="214" fontId="6" fillId="9" borderId="8" xfId="154" applyNumberFormat="1" applyFont="1" applyFill="1" applyBorder="1" applyAlignment="1">
      <alignment horizontal="center" vertical="center"/>
    </xf>
    <xf numFmtId="207" fontId="16" fillId="9" borderId="8" xfId="154" applyNumberFormat="1" applyFont="1" applyFill="1" applyBorder="1" applyAlignment="1">
      <alignment horizontal="right" vertical="center"/>
    </xf>
    <xf numFmtId="207" fontId="11" fillId="0" borderId="8" xfId="154" applyNumberFormat="1" applyFont="1" applyBorder="1" applyAlignment="1">
      <alignment horizontal="left" vertical="center"/>
    </xf>
    <xf numFmtId="207" fontId="43" fillId="0" borderId="8" xfId="153" applyNumberFormat="1" applyFont="1" applyBorder="1" applyAlignment="1">
      <alignment horizontal="right" vertical="center"/>
    </xf>
    <xf numFmtId="213" fontId="43" fillId="0" borderId="8" xfId="154" applyNumberFormat="1" applyFont="1" applyBorder="1" applyAlignment="1">
      <alignment horizontal="right" vertical="center"/>
    </xf>
    <xf numFmtId="207" fontId="11" fillId="9" borderId="8" xfId="203" applyNumberFormat="1" applyFont="1" applyFill="1" applyBorder="1" applyAlignment="1">
      <alignment horizontal="center" vertical="center"/>
    </xf>
    <xf numFmtId="207" fontId="16" fillId="9" borderId="8" xfId="153" applyNumberFormat="1" applyFont="1" applyFill="1" applyBorder="1" applyAlignment="1">
      <alignment horizontal="right" vertical="center"/>
    </xf>
    <xf numFmtId="214" fontId="6" fillId="0" borderId="8" xfId="154" applyNumberFormat="1" applyFont="1" applyBorder="1" applyAlignment="1">
      <alignment horizontal="left" vertical="center"/>
    </xf>
    <xf numFmtId="213" fontId="7" fillId="0" borderId="8" xfId="154" applyNumberFormat="1" applyFont="1" applyBorder="1" applyAlignment="1">
      <alignment horizontal="right" vertical="center"/>
    </xf>
    <xf numFmtId="207" fontId="11" fillId="0" borderId="8" xfId="153" applyNumberFormat="1" applyFont="1" applyBorder="1" applyAlignment="1">
      <alignment horizontal="left" vertical="center"/>
    </xf>
    <xf numFmtId="213" fontId="11" fillId="9" borderId="8" xfId="203" applyNumberFormat="1" applyFont="1" applyFill="1" applyBorder="1" applyAlignment="1">
      <alignment horizontal="center" vertical="center"/>
    </xf>
    <xf numFmtId="0" fontId="11" fillId="9" borderId="8" xfId="154" applyFont="1" applyFill="1" applyBorder="1" applyAlignment="1">
      <alignment horizontal="center" vertical="center"/>
    </xf>
    <xf numFmtId="207" fontId="11" fillId="9" borderId="8" xfId="154" applyNumberFormat="1" applyFont="1" applyFill="1" applyBorder="1" applyAlignment="1">
      <alignment horizontal="left" vertical="center"/>
    </xf>
    <xf numFmtId="213" fontId="44" fillId="0" borderId="11" xfId="154" applyNumberFormat="1" applyFont="1" applyBorder="1" applyAlignment="1" applyProtection="1">
      <alignment horizontal="left" vertical="center"/>
      <protection locked="0"/>
    </xf>
    <xf numFmtId="213" fontId="44" fillId="0" borderId="0" xfId="154" applyNumberFormat="1" applyFont="1" applyAlignment="1" applyProtection="1">
      <alignment horizontal="left" vertical="center"/>
      <protection locked="0"/>
    </xf>
    <xf numFmtId="207" fontId="45" fillId="0" borderId="0" xfId="203" applyNumberFormat="1" applyFont="1" applyAlignment="1" applyProtection="1">
      <alignment vertical="center"/>
      <protection locked="0"/>
    </xf>
    <xf numFmtId="207" fontId="7" fillId="0" borderId="0" xfId="203" applyNumberFormat="1" applyFont="1" applyAlignment="1" applyProtection="1">
      <alignment horizontal="center" vertical="center"/>
      <protection locked="0"/>
    </xf>
    <xf numFmtId="207" fontId="16" fillId="0" borderId="0" xfId="196" applyNumberFormat="1" applyFont="1" applyAlignment="1" applyProtection="1">
      <alignment vertical="center"/>
      <protection locked="0"/>
    </xf>
    <xf numFmtId="207" fontId="7" fillId="0" borderId="0" xfId="196" applyNumberFormat="1" applyFont="1" applyAlignment="1" applyProtection="1">
      <alignment vertical="center"/>
      <protection locked="0"/>
    </xf>
    <xf numFmtId="207" fontId="7" fillId="0" borderId="0" xfId="203" applyNumberFormat="1" applyFont="1" applyAlignment="1" applyProtection="1">
      <alignment vertical="center"/>
      <protection locked="0"/>
    </xf>
    <xf numFmtId="207" fontId="8" fillId="0" borderId="0" xfId="203" applyNumberFormat="1" applyFont="1" applyAlignment="1" applyProtection="1">
      <alignment horizontal="center" vertical="center"/>
      <protection locked="0"/>
    </xf>
    <xf numFmtId="207" fontId="8" fillId="0" borderId="0" xfId="203" applyNumberFormat="1" applyFont="1" applyAlignment="1" applyProtection="1">
      <alignment vertical="center"/>
      <protection locked="0"/>
    </xf>
    <xf numFmtId="207" fontId="46" fillId="0" borderId="0" xfId="196" applyNumberFormat="1" applyFont="1" applyAlignment="1" applyProtection="1">
      <alignment horizontal="centerContinuous" vertical="center"/>
      <protection locked="0"/>
    </xf>
    <xf numFmtId="207" fontId="45" fillId="0" borderId="0" xfId="196" applyNumberFormat="1" applyFont="1" applyAlignment="1" applyProtection="1">
      <alignment horizontal="centerContinuous" vertical="center"/>
      <protection locked="0"/>
    </xf>
    <xf numFmtId="207" fontId="6" fillId="0" borderId="0" xfId="196" applyNumberFormat="1" applyFont="1" applyAlignment="1" applyProtection="1">
      <alignment horizontal="center" vertical="center"/>
      <protection locked="0"/>
    </xf>
    <xf numFmtId="207" fontId="47" fillId="0" borderId="0" xfId="196" applyNumberFormat="1" applyFont="1" applyAlignment="1" applyProtection="1">
      <alignment horizontal="left" vertical="center"/>
      <protection locked="0"/>
    </xf>
    <xf numFmtId="207" fontId="8" fillId="0" borderId="0" xfId="196" applyNumberFormat="1" applyFont="1" applyAlignment="1" applyProtection="1">
      <alignment horizontal="center" vertical="center"/>
      <protection locked="0"/>
    </xf>
    <xf numFmtId="207" fontId="8" fillId="0" borderId="16" xfId="196" applyNumberFormat="1" applyFont="1" applyBorder="1" applyAlignment="1" applyProtection="1">
      <alignment horizontal="center" vertical="center"/>
      <protection locked="0"/>
    </xf>
    <xf numFmtId="207" fontId="8" fillId="0" borderId="16" xfId="203" applyNumberFormat="1" applyFont="1" applyBorder="1" applyAlignment="1" applyProtection="1">
      <alignment vertical="center"/>
      <protection locked="0"/>
    </xf>
    <xf numFmtId="207" fontId="2" fillId="0" borderId="16" xfId="196" applyNumberFormat="1" applyFont="1" applyBorder="1" applyAlignment="1" applyProtection="1">
      <alignment horizontal="right" vertical="center"/>
      <protection locked="0"/>
    </xf>
    <xf numFmtId="207" fontId="11" fillId="0" borderId="17" xfId="203" applyNumberFormat="1" applyFont="1" applyBorder="1" applyAlignment="1" applyProtection="1">
      <alignment horizontal="center" vertical="center"/>
      <protection locked="0"/>
    </xf>
    <xf numFmtId="207" fontId="11" fillId="0" borderId="18" xfId="196" applyNumberFormat="1" applyFont="1" applyBorder="1" applyAlignment="1" applyProtection="1">
      <alignment horizontal="center" vertical="center"/>
      <protection locked="0"/>
    </xf>
    <xf numFmtId="49" fontId="6" fillId="0" borderId="19" xfId="203" applyNumberFormat="1" applyFont="1" applyBorder="1" applyAlignment="1" applyProtection="1">
      <alignment horizontal="center" vertical="center"/>
      <protection locked="0"/>
    </xf>
    <xf numFmtId="49" fontId="6" fillId="0" borderId="20" xfId="203" applyNumberFormat="1" applyFont="1" applyBorder="1" applyAlignment="1" applyProtection="1">
      <alignment horizontal="center" vertical="center"/>
      <protection locked="0"/>
    </xf>
    <xf numFmtId="49" fontId="6" fillId="0" borderId="21" xfId="203" applyNumberFormat="1" applyFont="1" applyBorder="1" applyAlignment="1" applyProtection="1">
      <alignment horizontal="center" vertical="center"/>
      <protection locked="0"/>
    </xf>
    <xf numFmtId="207" fontId="6" fillId="0" borderId="18" xfId="203" applyNumberFormat="1" applyFont="1" applyBorder="1" applyAlignment="1" applyProtection="1">
      <alignment horizontal="center" vertical="center"/>
      <protection locked="0"/>
    </xf>
    <xf numFmtId="207" fontId="11" fillId="0" borderId="18" xfId="203" applyNumberFormat="1" applyFont="1" applyBorder="1" applyAlignment="1" applyProtection="1">
      <alignment horizontal="center" vertical="center"/>
      <protection locked="0"/>
    </xf>
    <xf numFmtId="207" fontId="6" fillId="0" borderId="22" xfId="203" applyNumberFormat="1" applyFont="1" applyBorder="1" applyAlignment="1" applyProtection="1">
      <alignment horizontal="center" vertical="center"/>
      <protection locked="0"/>
    </xf>
    <xf numFmtId="207" fontId="11" fillId="0" borderId="23" xfId="203" applyNumberFormat="1" applyFont="1" applyBorder="1" applyAlignment="1" applyProtection="1">
      <alignment horizontal="center" vertical="center"/>
      <protection locked="0"/>
    </xf>
    <xf numFmtId="207" fontId="11" fillId="0" borderId="8" xfId="196" applyNumberFormat="1" applyFont="1" applyBorder="1" applyAlignment="1" applyProtection="1">
      <alignment horizontal="center" vertical="center"/>
      <protection locked="0"/>
    </xf>
    <xf numFmtId="207" fontId="6" fillId="0" borderId="10" xfId="203" applyNumberFormat="1" applyFont="1" applyBorder="1" applyAlignment="1" applyProtection="1">
      <alignment horizontal="center" vertical="center"/>
      <protection locked="0"/>
    </xf>
    <xf numFmtId="207" fontId="6" fillId="0" borderId="13" xfId="203" applyNumberFormat="1" applyFont="1" applyBorder="1" applyAlignment="1" applyProtection="1">
      <alignment horizontal="center" vertical="center"/>
      <protection locked="0"/>
    </xf>
    <xf numFmtId="207" fontId="6" fillId="0" borderId="9" xfId="203" applyNumberFormat="1" applyFont="1" applyBorder="1" applyAlignment="1" applyProtection="1">
      <alignment horizontal="center" vertical="center"/>
      <protection locked="0"/>
    </xf>
    <xf numFmtId="207" fontId="11" fillId="0" borderId="5" xfId="203" applyNumberFormat="1" applyFont="1" applyBorder="1" applyAlignment="1" applyProtection="1">
      <alignment horizontal="center" vertical="center"/>
      <protection locked="0"/>
    </xf>
    <xf numFmtId="207" fontId="23" fillId="0" borderId="5" xfId="203" applyNumberFormat="1" applyFont="1" applyBorder="1" applyAlignment="1" applyProtection="1">
      <alignment horizontal="center" vertical="center"/>
      <protection locked="0"/>
    </xf>
    <xf numFmtId="207" fontId="11" fillId="0" borderId="12" xfId="203" applyNumberFormat="1" applyFont="1" applyBorder="1" applyAlignment="1" applyProtection="1">
      <alignment horizontal="center" vertical="center"/>
      <protection locked="0"/>
    </xf>
    <xf numFmtId="207" fontId="6" fillId="0" borderId="24" xfId="203" applyNumberFormat="1" applyFont="1" applyBorder="1" applyAlignment="1" applyProtection="1">
      <alignment horizontal="center" vertical="center"/>
      <protection locked="0"/>
    </xf>
    <xf numFmtId="207" fontId="11" fillId="0" borderId="25" xfId="196" applyNumberFormat="1" applyFont="1" applyBorder="1" applyAlignment="1" applyProtection="1">
      <alignment horizontal="center" vertical="center"/>
      <protection locked="0"/>
    </xf>
    <xf numFmtId="207" fontId="11" fillId="0" borderId="8" xfId="203" applyNumberFormat="1" applyFont="1" applyBorder="1" applyAlignment="1" applyProtection="1">
      <alignment horizontal="center" vertical="center"/>
      <protection locked="0"/>
    </xf>
    <xf numFmtId="207" fontId="6" fillId="0" borderId="8" xfId="203" applyNumberFormat="1" applyFont="1" applyBorder="1" applyAlignment="1" applyProtection="1">
      <alignment horizontal="center" vertical="center"/>
      <protection locked="0"/>
    </xf>
    <xf numFmtId="207" fontId="6" fillId="0" borderId="12" xfId="203" applyNumberFormat="1" applyFont="1" applyBorder="1" applyAlignment="1" applyProtection="1">
      <alignment horizontal="center" vertical="center"/>
      <protection locked="0"/>
    </xf>
    <xf numFmtId="207" fontId="11" fillId="0" borderId="25" xfId="203" applyNumberFormat="1" applyFont="1" applyBorder="1" applyAlignment="1" applyProtection="1">
      <alignment horizontal="center" vertical="center"/>
      <protection locked="0"/>
    </xf>
    <xf numFmtId="207" fontId="6" fillId="0" borderId="5" xfId="203" applyNumberFormat="1" applyFont="1" applyBorder="1" applyAlignment="1" applyProtection="1">
      <alignment horizontal="center" vertical="center"/>
      <protection locked="0"/>
    </xf>
    <xf numFmtId="207" fontId="6" fillId="0" borderId="26" xfId="203" applyNumberFormat="1" applyFont="1" applyBorder="1" applyAlignment="1" applyProtection="1">
      <alignment horizontal="center" vertical="center"/>
      <protection locked="0"/>
    </xf>
    <xf numFmtId="207" fontId="6" fillId="0" borderId="10" xfId="203" applyNumberFormat="1" applyFont="1" applyBorder="1" applyAlignment="1" applyProtection="1">
      <alignment horizontal="center" vertical="center" wrapText="1"/>
      <protection locked="0"/>
    </xf>
    <xf numFmtId="207" fontId="6" fillId="0" borderId="13" xfId="203" applyNumberFormat="1" applyFont="1" applyBorder="1" applyAlignment="1" applyProtection="1">
      <alignment horizontal="center" vertical="center" wrapText="1"/>
      <protection locked="0"/>
    </xf>
    <xf numFmtId="207" fontId="6" fillId="0" borderId="9" xfId="203" applyNumberFormat="1" applyFont="1" applyBorder="1" applyAlignment="1" applyProtection="1">
      <alignment horizontal="center" vertical="center" wrapText="1"/>
      <protection locked="0"/>
    </xf>
    <xf numFmtId="207" fontId="42" fillId="0" borderId="8" xfId="203" applyNumberFormat="1" applyFont="1" applyBorder="1" applyAlignment="1" applyProtection="1">
      <alignment horizontal="center" vertical="center"/>
      <protection locked="0"/>
    </xf>
    <xf numFmtId="207" fontId="42" fillId="0" borderId="26" xfId="203" applyNumberFormat="1" applyFont="1" applyBorder="1" applyAlignment="1" applyProtection="1">
      <alignment horizontal="center" vertical="center"/>
      <protection locked="0"/>
    </xf>
    <xf numFmtId="207" fontId="11" fillId="0" borderId="27" xfId="203" applyNumberFormat="1" applyFont="1" applyBorder="1" applyAlignment="1" applyProtection="1">
      <alignment horizontal="center" vertical="center"/>
      <protection locked="0"/>
    </xf>
    <xf numFmtId="207" fontId="11" fillId="0" borderId="28" xfId="203" applyNumberFormat="1" applyFont="1" applyBorder="1" applyAlignment="1" applyProtection="1">
      <alignment horizontal="center" vertical="center"/>
      <protection locked="0"/>
    </xf>
    <xf numFmtId="207" fontId="11" fillId="0" borderId="29" xfId="203" applyNumberFormat="1" applyFont="1" applyBorder="1" applyAlignment="1" applyProtection="1">
      <alignment horizontal="center" vertical="center"/>
      <protection locked="0"/>
    </xf>
    <xf numFmtId="207" fontId="11" fillId="0" borderId="19" xfId="203" applyNumberFormat="1" applyFont="1" applyBorder="1" applyAlignment="1" applyProtection="1">
      <alignment horizontal="centerContinuous" vertical="center"/>
      <protection locked="0"/>
    </xf>
    <xf numFmtId="207" fontId="11" fillId="0" borderId="21" xfId="203" applyNumberFormat="1" applyFont="1" applyBorder="1" applyAlignment="1" applyProtection="1">
      <alignment horizontal="centerContinuous" vertical="center"/>
      <protection locked="0"/>
    </xf>
    <xf numFmtId="207" fontId="11" fillId="0" borderId="30" xfId="203" applyNumberFormat="1" applyFont="1" applyBorder="1" applyAlignment="1" applyProtection="1">
      <alignment horizontal="centerContinuous" vertical="center"/>
      <protection locked="0"/>
    </xf>
    <xf numFmtId="207" fontId="11" fillId="0" borderId="31" xfId="203" applyNumberFormat="1" applyFont="1" applyBorder="1" applyAlignment="1" applyProtection="1">
      <alignment horizontal="center" vertical="center"/>
      <protection locked="0"/>
    </xf>
    <xf numFmtId="207" fontId="11" fillId="0" borderId="7" xfId="203" applyNumberFormat="1" applyFont="1" applyBorder="1" applyAlignment="1" applyProtection="1">
      <alignment horizontal="center" vertical="center"/>
      <protection locked="0"/>
    </xf>
    <xf numFmtId="207" fontId="11" fillId="0" borderId="15" xfId="203" applyNumberFormat="1" applyFont="1" applyBorder="1" applyAlignment="1" applyProtection="1">
      <alignment horizontal="center" vertical="center"/>
      <protection locked="0"/>
    </xf>
    <xf numFmtId="207" fontId="11" fillId="0" borderId="26" xfId="196" applyNumberFormat="1" applyFont="1" applyBorder="1" applyAlignment="1" applyProtection="1">
      <alignment horizontal="center" vertical="center"/>
      <protection locked="0"/>
    </xf>
    <xf numFmtId="215" fontId="7" fillId="0" borderId="25" xfId="203" applyNumberFormat="1" applyFont="1" applyBorder="1" applyAlignment="1" applyProtection="1">
      <alignment horizontal="center" vertical="center"/>
      <protection locked="0"/>
    </xf>
    <xf numFmtId="207" fontId="6" fillId="0" borderId="10" xfId="230" applyNumberFormat="1" applyFont="1" applyBorder="1" applyAlignment="1" applyProtection="1">
      <alignment horizontal="center"/>
      <protection locked="0"/>
    </xf>
    <xf numFmtId="207" fontId="6" fillId="0" borderId="13" xfId="230" applyNumberFormat="1" applyFont="1" applyBorder="1" applyAlignment="1" applyProtection="1">
      <alignment horizontal="center"/>
      <protection locked="0"/>
    </xf>
    <xf numFmtId="207" fontId="6" fillId="0" borderId="9" xfId="230" applyNumberFormat="1" applyFont="1" applyBorder="1" applyAlignment="1" applyProtection="1">
      <alignment horizontal="center"/>
      <protection locked="0"/>
    </xf>
    <xf numFmtId="207" fontId="7" fillId="0" borderId="8" xfId="230" applyNumberFormat="1" applyFont="1" applyBorder="1" applyAlignment="1" applyProtection="1">
      <alignment horizontal="right"/>
      <protection locked="0"/>
    </xf>
    <xf numFmtId="207" fontId="7" fillId="0" borderId="8" xfId="3" applyNumberFormat="1" applyFont="1" applyBorder="1" applyAlignment="1" applyProtection="1">
      <alignment horizontal="right"/>
      <protection locked="0"/>
    </xf>
    <xf numFmtId="207" fontId="7" fillId="0" borderId="26" xfId="3" applyNumberFormat="1" applyFont="1" applyBorder="1" applyAlignment="1" applyProtection="1">
      <alignment horizontal="right"/>
      <protection locked="0"/>
    </xf>
    <xf numFmtId="207" fontId="7" fillId="0" borderId="9" xfId="203" applyNumberFormat="1" applyFont="1" applyBorder="1" applyAlignment="1" applyProtection="1">
      <alignment vertical="center"/>
      <protection locked="0"/>
    </xf>
    <xf numFmtId="207" fontId="7" fillId="0" borderId="8" xfId="203" applyNumberFormat="1" applyFont="1" applyBorder="1" applyAlignment="1" applyProtection="1">
      <alignment vertical="center"/>
      <protection locked="0"/>
    </xf>
    <xf numFmtId="207" fontId="7" fillId="0" borderId="26" xfId="203" applyNumberFormat="1" applyFont="1" applyBorder="1" applyAlignment="1" applyProtection="1">
      <alignment vertical="center"/>
      <protection locked="0"/>
    </xf>
    <xf numFmtId="207" fontId="7" fillId="0" borderId="32" xfId="203" applyNumberFormat="1" applyFont="1" applyBorder="1" applyAlignment="1" applyProtection="1">
      <alignment horizontal="center" vertical="center"/>
      <protection locked="0"/>
    </xf>
    <xf numFmtId="207" fontId="7" fillId="0" borderId="14" xfId="203" applyNumberFormat="1" applyFont="1" applyBorder="1" applyAlignment="1" applyProtection="1">
      <alignment vertical="center"/>
      <protection locked="0"/>
    </xf>
    <xf numFmtId="207" fontId="7" fillId="0" borderId="5" xfId="203" applyNumberFormat="1" applyFont="1" applyBorder="1" applyAlignment="1" applyProtection="1">
      <alignment vertical="center"/>
      <protection locked="0"/>
    </xf>
    <xf numFmtId="207" fontId="7" fillId="0" borderId="33" xfId="203" applyNumberFormat="1" applyFont="1" applyBorder="1" applyAlignment="1" applyProtection="1">
      <alignment vertical="center"/>
      <protection locked="0"/>
    </xf>
    <xf numFmtId="207" fontId="11" fillId="0" borderId="34" xfId="203" applyNumberFormat="1" applyFont="1" applyBorder="1" applyAlignment="1" applyProtection="1">
      <alignment horizontal="centerContinuous" vertical="center"/>
      <protection locked="0"/>
    </xf>
    <xf numFmtId="207" fontId="11" fillId="0" borderId="20" xfId="203" applyNumberFormat="1" applyFont="1" applyBorder="1" applyAlignment="1" applyProtection="1">
      <alignment horizontal="centerContinuous" vertical="center"/>
      <protection locked="0"/>
    </xf>
    <xf numFmtId="207" fontId="11" fillId="0" borderId="22" xfId="203" applyNumberFormat="1" applyFont="1" applyBorder="1" applyAlignment="1" applyProtection="1">
      <alignment horizontal="center" vertical="center"/>
      <protection locked="0"/>
    </xf>
    <xf numFmtId="207" fontId="6" fillId="0" borderId="10" xfId="207" applyNumberFormat="1" applyFont="1" applyBorder="1" applyAlignment="1" applyProtection="1">
      <alignment horizontal="center"/>
      <protection locked="0"/>
    </xf>
    <xf numFmtId="207" fontId="6" fillId="0" borderId="13" xfId="207" applyNumberFormat="1" applyFont="1" applyBorder="1" applyAlignment="1" applyProtection="1">
      <alignment horizontal="center"/>
      <protection locked="0"/>
    </xf>
    <xf numFmtId="207" fontId="6" fillId="0" borderId="9" xfId="207" applyNumberFormat="1" applyFont="1" applyBorder="1" applyAlignment="1" applyProtection="1">
      <alignment horizontal="center"/>
      <protection locked="0"/>
    </xf>
    <xf numFmtId="207" fontId="7" fillId="0" borderId="8" xfId="3" applyNumberFormat="1" applyFont="1" applyBorder="1" applyAlignment="1" applyProtection="1">
      <alignment horizontal="center"/>
      <protection locked="0"/>
    </xf>
    <xf numFmtId="215" fontId="7" fillId="0" borderId="32" xfId="203" applyNumberFormat="1" applyFont="1" applyBorder="1" applyAlignment="1" applyProtection="1">
      <alignment horizontal="center" vertical="center"/>
      <protection locked="0"/>
    </xf>
    <xf numFmtId="207" fontId="7" fillId="0" borderId="11" xfId="203" applyNumberFormat="1" applyFont="1" applyBorder="1" applyAlignment="1" applyProtection="1">
      <alignment vertical="center"/>
      <protection locked="0"/>
    </xf>
    <xf numFmtId="207" fontId="7" fillId="0" borderId="13" xfId="203" applyNumberFormat="1" applyFont="1" applyBorder="1" applyAlignment="1" applyProtection="1">
      <alignment vertical="center"/>
      <protection locked="0"/>
    </xf>
    <xf numFmtId="215" fontId="7" fillId="0" borderId="35" xfId="203" applyNumberFormat="1" applyFont="1" applyBorder="1" applyAlignment="1" applyProtection="1">
      <alignment horizontal="center" vertical="center"/>
      <protection locked="0"/>
    </xf>
    <xf numFmtId="207" fontId="6" fillId="0" borderId="36" xfId="207" applyNumberFormat="1" applyFont="1" applyBorder="1" applyAlignment="1" applyProtection="1">
      <alignment horizontal="center"/>
      <protection locked="0"/>
    </xf>
    <xf numFmtId="207" fontId="6" fillId="0" borderId="37" xfId="207" applyNumberFormat="1" applyFont="1" applyBorder="1" applyAlignment="1" applyProtection="1">
      <alignment horizontal="center"/>
      <protection locked="0"/>
    </xf>
    <xf numFmtId="207" fontId="6" fillId="0" borderId="38" xfId="207" applyNumberFormat="1" applyFont="1" applyBorder="1" applyAlignment="1" applyProtection="1">
      <alignment horizontal="center"/>
      <protection locked="0"/>
    </xf>
    <xf numFmtId="207" fontId="6" fillId="0" borderId="36" xfId="203" applyNumberFormat="1" applyFont="1" applyBorder="1" applyAlignment="1" applyProtection="1">
      <alignment horizontal="center" vertical="center"/>
      <protection locked="0"/>
    </xf>
    <xf numFmtId="207" fontId="6" fillId="0" borderId="37" xfId="203" applyNumberFormat="1" applyFont="1" applyBorder="1" applyAlignment="1" applyProtection="1">
      <alignment horizontal="center" vertical="center"/>
      <protection locked="0"/>
    </xf>
    <xf numFmtId="207" fontId="6" fillId="0" borderId="38" xfId="203" applyNumberFormat="1" applyFont="1" applyBorder="1" applyAlignment="1" applyProtection="1">
      <alignment horizontal="center" vertical="center"/>
      <protection locked="0"/>
    </xf>
    <xf numFmtId="207" fontId="7" fillId="0" borderId="37" xfId="203" applyNumberFormat="1" applyFont="1" applyBorder="1" applyAlignment="1" applyProtection="1">
      <alignment vertical="center"/>
      <protection locked="0"/>
    </xf>
    <xf numFmtId="207" fontId="7" fillId="0" borderId="6" xfId="3" applyNumberFormat="1" applyFont="1" applyBorder="1" applyAlignment="1" applyProtection="1">
      <alignment horizontal="center"/>
      <protection locked="0"/>
    </xf>
    <xf numFmtId="207" fontId="6" fillId="0" borderId="39" xfId="203" applyNumberFormat="1" applyFont="1" applyBorder="1" applyAlignment="1" applyProtection="1">
      <alignment horizontal="center" vertical="center"/>
      <protection locked="0"/>
    </xf>
    <xf numFmtId="207" fontId="48" fillId="0" borderId="0" xfId="204" applyNumberFormat="1" applyFont="1" applyAlignment="1">
      <alignment vertical="center" wrapText="1"/>
    </xf>
    <xf numFmtId="207" fontId="49" fillId="0" borderId="0" xfId="204" applyNumberFormat="1" applyFont="1" applyAlignment="1">
      <alignment vertical="center" wrapText="1"/>
    </xf>
    <xf numFmtId="207" fontId="50" fillId="0" borderId="0" xfId="204" applyNumberFormat="1" applyFont="1" applyAlignment="1">
      <alignment horizontal="left" vertical="center" wrapText="1"/>
    </xf>
    <xf numFmtId="207" fontId="51" fillId="0" borderId="0" xfId="204" applyNumberFormat="1" applyFont="1" applyAlignment="1">
      <alignment vertical="center" wrapText="1"/>
    </xf>
    <xf numFmtId="207" fontId="52" fillId="0" borderId="0" xfId="204" applyNumberFormat="1" applyAlignment="1">
      <alignment horizontal="left" vertical="center" wrapText="1"/>
    </xf>
    <xf numFmtId="207" fontId="51" fillId="0" borderId="0" xfId="204" applyNumberFormat="1" applyFont="1" applyAlignment="1">
      <alignment horizontal="left" vertical="center" wrapText="1"/>
    </xf>
    <xf numFmtId="207" fontId="52" fillId="0" borderId="0" xfId="204" applyNumberFormat="1" applyAlignment="1">
      <alignment vertical="center" wrapText="1"/>
    </xf>
    <xf numFmtId="207" fontId="46" fillId="10" borderId="0" xfId="204" applyNumberFormat="1" applyFont="1" applyFill="1" applyAlignment="1">
      <alignment horizontal="center" vertical="center" wrapText="1"/>
    </xf>
    <xf numFmtId="207" fontId="53" fillId="0" borderId="40" xfId="204" applyNumberFormat="1" applyFont="1" applyBorder="1" applyAlignment="1">
      <alignment horizontal="left" vertical="center" wrapText="1"/>
    </xf>
    <xf numFmtId="207" fontId="54" fillId="0" borderId="41" xfId="204" applyNumberFormat="1" applyFont="1" applyBorder="1" applyAlignment="1">
      <alignment horizontal="left" vertical="center" wrapText="1"/>
    </xf>
    <xf numFmtId="207" fontId="55" fillId="0" borderId="41" xfId="204" applyNumberFormat="1" applyFont="1" applyBorder="1" applyAlignment="1">
      <alignment horizontal="left" vertical="center" wrapText="1"/>
    </xf>
    <xf numFmtId="207" fontId="53" fillId="0" borderId="41" xfId="204" applyNumberFormat="1" applyFont="1" applyBorder="1" applyAlignment="1">
      <alignment horizontal="left" vertical="center" wrapText="1"/>
    </xf>
    <xf numFmtId="207" fontId="56" fillId="0" borderId="41" xfId="204" applyNumberFormat="1" applyFont="1" applyBorder="1" applyAlignment="1">
      <alignment horizontal="left" vertical="center" wrapText="1"/>
    </xf>
    <xf numFmtId="207" fontId="57" fillId="0" borderId="41" xfId="0" applyNumberFormat="1" applyFont="1" applyFill="1" applyBorder="1" applyAlignment="1" applyProtection="1">
      <alignment horizontal="left" vertical="center" wrapText="1"/>
    </xf>
    <xf numFmtId="207" fontId="58" fillId="0" borderId="41" xfId="204" applyNumberFormat="1" applyFont="1" applyBorder="1" applyAlignment="1">
      <alignment horizontal="left" vertical="center" wrapText="1"/>
    </xf>
    <xf numFmtId="207" fontId="59" fillId="0" borderId="41" xfId="204" applyNumberFormat="1" applyFont="1" applyBorder="1" applyAlignment="1">
      <alignment horizontal="left" vertical="center" wrapText="1"/>
    </xf>
    <xf numFmtId="207" fontId="0" fillId="0" borderId="41" xfId="0" applyNumberFormat="1" applyFill="1" applyBorder="1" applyAlignment="1" applyProtection="1">
      <alignment horizontal="left" vertical="center" wrapText="1"/>
    </xf>
    <xf numFmtId="207" fontId="54" fillId="0" borderId="42" xfId="204" applyNumberFormat="1" applyFont="1" applyBorder="1" applyAlignment="1">
      <alignment horizontal="left" vertical="center" wrapText="1"/>
    </xf>
    <xf numFmtId="0" fontId="6" fillId="7" borderId="0" xfId="192" applyFont="1" applyFill="1" applyAlignment="1">
      <alignment vertical="center"/>
    </xf>
    <xf numFmtId="0" fontId="6" fillId="11" borderId="0" xfId="192" applyFont="1" applyFill="1" applyAlignment="1">
      <alignment vertical="center"/>
    </xf>
    <xf numFmtId="49" fontId="60" fillId="10" borderId="0" xfId="242" applyNumberFormat="1" applyFont="1" applyFill="1" applyBorder="1" applyAlignment="1">
      <alignment horizontal="center" vertical="center"/>
    </xf>
    <xf numFmtId="49" fontId="60" fillId="11" borderId="0" xfId="242" applyNumberFormat="1" applyFont="1" applyFill="1" applyBorder="1" applyAlignment="1">
      <alignment horizontal="center" vertical="center"/>
    </xf>
    <xf numFmtId="0" fontId="61" fillId="12" borderId="43" xfId="6" applyFont="1" applyFill="1" applyBorder="1" applyAlignment="1" applyProtection="1">
      <alignment horizontal="left" vertical="center"/>
    </xf>
    <xf numFmtId="0" fontId="61" fillId="12" borderId="44" xfId="6" applyFont="1" applyFill="1" applyBorder="1" applyAlignment="1" applyProtection="1">
      <alignment horizontal="left" vertical="center"/>
    </xf>
    <xf numFmtId="0" fontId="6" fillId="12" borderId="44" xfId="192" applyFont="1" applyFill="1" applyBorder="1" applyAlignment="1">
      <alignment vertical="center"/>
    </xf>
    <xf numFmtId="49" fontId="6" fillId="12" borderId="44" xfId="206" applyNumberFormat="1" applyFont="1" applyFill="1" applyBorder="1" applyAlignment="1">
      <alignment vertical="center"/>
    </xf>
    <xf numFmtId="49" fontId="6" fillId="12" borderId="44" xfId="206" applyNumberFormat="1" applyFont="1" applyFill="1" applyBorder="1" applyAlignment="1">
      <alignment horizontal="center" vertical="center"/>
    </xf>
    <xf numFmtId="49" fontId="6" fillId="12" borderId="45" xfId="206" applyNumberFormat="1" applyFont="1" applyFill="1" applyBorder="1" applyAlignment="1">
      <alignment vertical="center"/>
    </xf>
    <xf numFmtId="49" fontId="61" fillId="12" borderId="46" xfId="6" applyNumberFormat="1" applyFont="1" applyFill="1" applyBorder="1" applyAlignment="1" applyProtection="1">
      <alignment horizontal="left" vertical="center"/>
    </xf>
    <xf numFmtId="49" fontId="61" fillId="12" borderId="0" xfId="6" applyNumberFormat="1" applyFont="1" applyFill="1" applyBorder="1" applyAlignment="1" applyProtection="1">
      <alignment horizontal="left" vertical="center"/>
    </xf>
    <xf numFmtId="49" fontId="61" fillId="12" borderId="0" xfId="6" applyNumberFormat="1" applyFont="1" applyFill="1" applyBorder="1" applyAlignment="1" applyProtection="1">
      <alignment vertical="center"/>
    </xf>
    <xf numFmtId="49" fontId="6" fillId="12" borderId="0" xfId="206" applyNumberFormat="1" applyFont="1" applyFill="1" applyAlignment="1">
      <alignment horizontal="left" vertical="center"/>
    </xf>
    <xf numFmtId="49" fontId="6" fillId="12" borderId="0" xfId="206" applyNumberFormat="1" applyFont="1" applyFill="1" applyAlignment="1">
      <alignment vertical="center"/>
    </xf>
    <xf numFmtId="49" fontId="6" fillId="12" borderId="47" xfId="206" applyNumberFormat="1" applyFont="1" applyFill="1" applyBorder="1" applyAlignment="1">
      <alignment vertical="center"/>
    </xf>
    <xf numFmtId="49" fontId="6" fillId="12" borderId="48" xfId="206" applyNumberFormat="1" applyFont="1" applyFill="1" applyBorder="1" applyAlignment="1">
      <alignment vertical="center"/>
    </xf>
    <xf numFmtId="49" fontId="6" fillId="12" borderId="11" xfId="206" applyNumberFormat="1" applyFont="1" applyFill="1" applyBorder="1" applyAlignment="1">
      <alignment vertical="center"/>
    </xf>
    <xf numFmtId="49" fontId="6" fillId="12" borderId="5" xfId="206" applyNumberFormat="1" applyFont="1" applyFill="1" applyBorder="1" applyAlignment="1">
      <alignment vertical="center"/>
    </xf>
    <xf numFmtId="49" fontId="6" fillId="12" borderId="49" xfId="206" applyNumberFormat="1" applyFont="1" applyFill="1" applyBorder="1" applyAlignment="1">
      <alignment vertical="center"/>
    </xf>
    <xf numFmtId="0" fontId="6" fillId="12" borderId="46" xfId="192" applyFont="1" applyFill="1" applyBorder="1" applyAlignment="1">
      <alignment vertical="center"/>
    </xf>
    <xf numFmtId="49" fontId="62" fillId="12" borderId="0" xfId="6" applyNumberFormat="1" applyFont="1" applyFill="1" applyBorder="1" applyAlignment="1" applyProtection="1">
      <alignment vertical="center"/>
    </xf>
    <xf numFmtId="49" fontId="61" fillId="12" borderId="50" xfId="6" applyNumberFormat="1" applyFont="1" applyFill="1" applyBorder="1" applyAlignment="1" applyProtection="1">
      <alignment vertical="center"/>
    </xf>
    <xf numFmtId="49" fontId="6" fillId="12" borderId="46" xfId="206" applyNumberFormat="1" applyFont="1" applyFill="1" applyBorder="1" applyAlignment="1">
      <alignment vertical="center"/>
    </xf>
    <xf numFmtId="216" fontId="6" fillId="12" borderId="47" xfId="206" applyNumberFormat="1" applyFont="1" applyFill="1" applyBorder="1" applyAlignment="1">
      <alignment vertical="center"/>
    </xf>
    <xf numFmtId="49" fontId="6" fillId="12" borderId="50" xfId="206" applyNumberFormat="1" applyFont="1" applyFill="1" applyBorder="1" applyAlignment="1">
      <alignment vertical="center"/>
    </xf>
    <xf numFmtId="0" fontId="6" fillId="12" borderId="0" xfId="192" applyFont="1" applyFill="1" applyAlignment="1">
      <alignment vertical="center"/>
    </xf>
    <xf numFmtId="49" fontId="11" fillId="12" borderId="47" xfId="206" applyNumberFormat="1" applyFont="1" applyFill="1" applyBorder="1" applyAlignment="1">
      <alignment vertical="center"/>
    </xf>
    <xf numFmtId="0" fontId="6" fillId="12" borderId="47" xfId="192" applyFont="1" applyFill="1" applyBorder="1" applyAlignment="1">
      <alignment vertical="center"/>
    </xf>
    <xf numFmtId="49" fontId="13" fillId="12" borderId="0" xfId="6" applyNumberFormat="1" applyFont="1" applyFill="1" applyBorder="1" applyAlignment="1" applyProtection="1">
      <alignment vertical="center"/>
    </xf>
    <xf numFmtId="0" fontId="6" fillId="12" borderId="50" xfId="192" applyFont="1" applyFill="1" applyBorder="1" applyAlignment="1">
      <alignment vertical="center"/>
    </xf>
    <xf numFmtId="49" fontId="6" fillId="12" borderId="0" xfId="0" applyNumberFormat="1" applyFont="1" applyFill="1" applyBorder="1" applyAlignment="1" applyProtection="1">
      <alignment vertical="center"/>
    </xf>
    <xf numFmtId="0" fontId="6" fillId="12" borderId="51" xfId="192" applyFont="1" applyFill="1" applyBorder="1" applyAlignment="1">
      <alignment vertical="center"/>
    </xf>
    <xf numFmtId="0" fontId="6" fillId="12" borderId="52" xfId="192" applyFont="1" applyFill="1" applyBorder="1" applyAlignment="1">
      <alignment vertical="center"/>
    </xf>
    <xf numFmtId="0" fontId="6" fillId="12" borderId="53" xfId="192" applyFont="1" applyFill="1" applyBorder="1" applyAlignment="1">
      <alignment vertical="center"/>
    </xf>
    <xf numFmtId="0" fontId="6" fillId="12" borderId="54" xfId="192" applyFont="1" applyFill="1" applyBorder="1" applyAlignment="1">
      <alignment vertical="center"/>
    </xf>
    <xf numFmtId="49" fontId="62" fillId="12" borderId="0" xfId="6" applyNumberFormat="1" applyFont="1" applyFill="1" applyBorder="1" applyAlignment="1" applyProtection="1" quotePrefix="1">
      <alignment vertical="center"/>
    </xf>
  </cellXfs>
  <cellStyles count="2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 xfId="49"/>
    <cellStyle name="?? [0]" xfId="50"/>
    <cellStyle name="??_0N-HANDLING " xfId="51"/>
    <cellStyle name="@_text" xfId="52"/>
    <cellStyle name="_(中企华)审计评估联合申报明细表.V1" xfId="53"/>
    <cellStyle name="_CBRE明细表" xfId="54"/>
    <cellStyle name="_ET_STYLE_NoName_00_" xfId="55"/>
    <cellStyle name="_ET_STYLE_NoName_00_ 2" xfId="56"/>
    <cellStyle name="_KPMG original version" xfId="57"/>
    <cellStyle name="_KPMG original version_(中企华)审计评估联合申报明细表.V1" xfId="58"/>
    <cellStyle name="_KPMG original version_附件1：审计评估联合申报明细表" xfId="59"/>
    <cellStyle name="_long term loan - others 300504" xfId="60"/>
    <cellStyle name="_long term loan - others 300504_(中企华)审计评估联合申报明细表.V1" xfId="61"/>
    <cellStyle name="_long term loan - others 300504_KPMG original version" xfId="62"/>
    <cellStyle name="_long term loan - others 300504_KPMG original version_(中企华)审计评估联合申报明细表.V1" xfId="63"/>
    <cellStyle name="_long term loan - others 300504_KPMG original version_附件1：审计评估联合申报明细表" xfId="64"/>
    <cellStyle name="_long term loan - others 300504_Shenhua PBC package 050530" xfId="65"/>
    <cellStyle name="_long term loan - others 300504_Shenhua PBC package 050530_(中企华)审计评估联合申报明细表.V1" xfId="66"/>
    <cellStyle name="_long term loan - others 300504_Shenhua PBC package 050530_附件1：审计评估联合申报明细表" xfId="67"/>
    <cellStyle name="_long term loan - others 300504_附件1：审计评估联合申报明细表" xfId="68"/>
    <cellStyle name="_long term loan - others 300504_审计调查表.V3" xfId="69"/>
    <cellStyle name="_Part III.200406.Loan and Liabilities details.(Site Name)" xfId="70"/>
    <cellStyle name="_Part III.200406.Loan and Liabilities details.(Site Name)_(中企华)审计评估联合申报明细表.V1" xfId="71"/>
    <cellStyle name="_Part III.200406.Loan and Liabilities details.(Site Name)_KPMG original version" xfId="72"/>
    <cellStyle name="_Part III.200406.Loan and Liabilities details.(Site Name)_KPMG original version_(中企华)审计评估联合申报明细表.V1" xfId="73"/>
    <cellStyle name="_Part III.200406.Loan and Liabilities details.(Site Name)_KPMG original version_附件1：审计评估联合申报明细表" xfId="74"/>
    <cellStyle name="_Part III.200406.Loan and Liabilities details.(Site Name)_Shenhua PBC package 050530" xfId="75"/>
    <cellStyle name="_Part III.200406.Loan and Liabilities details.(Site Name)_Shenhua PBC package 050530_(中企华)审计评估联合申报明细表.V1" xfId="76"/>
    <cellStyle name="_Part III.200406.Loan and Liabilities details.(Site Name)_Shenhua PBC package 050530_附件1：审计评估联合申报明细表" xfId="77"/>
    <cellStyle name="_Part III.200406.Loan and Liabilities details.(Site Name)_附件1：审计评估联合申报明细表" xfId="78"/>
    <cellStyle name="_Part III.200406.Loan and Liabilities details.(Site Name)_审计调查表.V3" xfId="79"/>
    <cellStyle name="_Shenhua PBC package 050530" xfId="80"/>
    <cellStyle name="_Shenhua PBC package 050530_(中企华)审计评估联合申报明细表.V1" xfId="81"/>
    <cellStyle name="_Shenhua PBC package 050530_附件1：审计评估联合申报明细表" xfId="82"/>
    <cellStyle name="_房屋建筑评估申报表" xfId="83"/>
    <cellStyle name="_附件1：审计评估联合申报明细表" xfId="84"/>
    <cellStyle name="_审计调查表.V3" xfId="85"/>
    <cellStyle name="_文函专递0211-施工企业调查表（附件）" xfId="86"/>
    <cellStyle name="{Comma [0]}" xfId="87"/>
    <cellStyle name="{Comma}" xfId="88"/>
    <cellStyle name="{Date}" xfId="89"/>
    <cellStyle name="{Month}" xfId="90"/>
    <cellStyle name="{Percent}" xfId="91"/>
    <cellStyle name="{Thousand [0]}" xfId="92"/>
    <cellStyle name="{Thousand}" xfId="93"/>
    <cellStyle name="{Z'0000(1 dec)}" xfId="94"/>
    <cellStyle name="{Z'0000(4 dec)}" xfId="95"/>
    <cellStyle name="0,0_x000d__x000a_NA_x000d__x000a_" xfId="96"/>
    <cellStyle name="args.style" xfId="97"/>
    <cellStyle name="Calc Currency (0)" xfId="98"/>
    <cellStyle name="category" xfId="99"/>
    <cellStyle name="ColLevel_0" xfId="100"/>
    <cellStyle name="Column Headings" xfId="101"/>
    <cellStyle name="Column$Headings" xfId="102"/>
    <cellStyle name="Column_Title" xfId="103"/>
    <cellStyle name="Comma  - Style1" xfId="104"/>
    <cellStyle name="Comma  - Style2" xfId="105"/>
    <cellStyle name="Comma  - Style3" xfId="106"/>
    <cellStyle name="Comma  - Style4" xfId="107"/>
    <cellStyle name="Comma  - Style5" xfId="108"/>
    <cellStyle name="Comma  - Style6" xfId="109"/>
    <cellStyle name="Comma  - Style7" xfId="110"/>
    <cellStyle name="Comma  - Style8" xfId="111"/>
    <cellStyle name="Comma [0]_!!!GO" xfId="112"/>
    <cellStyle name="Comma_!!!GO" xfId="113"/>
    <cellStyle name="comma-d" xfId="114"/>
    <cellStyle name="Copied" xfId="115"/>
    <cellStyle name="COST1" xfId="116"/>
    <cellStyle name="Currency [0]_ rislugp" xfId="117"/>
    <cellStyle name="Currency_ rislugp" xfId="118"/>
    <cellStyle name="Date" xfId="119"/>
    <cellStyle name="Entered" xfId="120"/>
    <cellStyle name="entry box" xfId="121"/>
    <cellStyle name="Euro" xfId="122"/>
    <cellStyle name="e鯪9Y_x000b_" xfId="123"/>
    <cellStyle name="Format Number Column" xfId="124"/>
    <cellStyle name="gcd" xfId="125"/>
    <cellStyle name="Grey" xfId="126"/>
    <cellStyle name="Grey 2" xfId="127"/>
    <cellStyle name="HEADER" xfId="128"/>
    <cellStyle name="Header1" xfId="129"/>
    <cellStyle name="Header2" xfId="130"/>
    <cellStyle name="Input [yellow]" xfId="131"/>
    <cellStyle name="Input [yellow] 2" xfId="132"/>
    <cellStyle name="Input Cells" xfId="133"/>
    <cellStyle name="InputArea" xfId="134"/>
    <cellStyle name="KPMG Heading 1" xfId="135"/>
    <cellStyle name="KPMG Heading 2" xfId="136"/>
    <cellStyle name="KPMG Heading 3" xfId="137"/>
    <cellStyle name="KPMG Heading 4" xfId="138"/>
    <cellStyle name="KPMG Normal" xfId="139"/>
    <cellStyle name="KPMG Normal Text" xfId="140"/>
    <cellStyle name="Lines Fill" xfId="141"/>
    <cellStyle name="Linked Cells" xfId="142"/>
    <cellStyle name="Milliers [0]_!!!GO" xfId="143"/>
    <cellStyle name="Milliers_!!!GO" xfId="144"/>
    <cellStyle name="Model" xfId="145"/>
    <cellStyle name="Monétaire [0]_!!!GO" xfId="146"/>
    <cellStyle name="Monétaire_!!!GO" xfId="147"/>
    <cellStyle name="New Times Roman" xfId="148"/>
    <cellStyle name="no dec" xfId="149"/>
    <cellStyle name="Normal - Style1" xfId="150"/>
    <cellStyle name="Normal - Style1 2" xfId="151"/>
    <cellStyle name="Normal_ rislugp" xfId="152"/>
    <cellStyle name="Normal_0105第二套审计报表定稿" xfId="153"/>
    <cellStyle name="Normal_廣朹廣電 shenjibaobiao 31.12.2000 (revised on 7.3.02)" xfId="154"/>
    <cellStyle name="Normalny_Arkusz1" xfId="155"/>
    <cellStyle name="Œ…‹æØ‚è [0.00]_Region Orders (2)" xfId="156"/>
    <cellStyle name="Œ…‹æØ‚è_Region Orders (2)" xfId="157"/>
    <cellStyle name="per.style" xfId="158"/>
    <cellStyle name="Percent [2]" xfId="159"/>
    <cellStyle name="Percent [2] 2" xfId="160"/>
    <cellStyle name="Percent_PICC package Sept2002 (V120021005)1" xfId="161"/>
    <cellStyle name="Prefilled" xfId="162"/>
    <cellStyle name="pricing" xfId="163"/>
    <cellStyle name="PSChar" xfId="164"/>
    <cellStyle name="RevList" xfId="165"/>
    <cellStyle name="RowLevel_0" xfId="166"/>
    <cellStyle name="Sheet Head" xfId="167"/>
    <cellStyle name="style" xfId="168"/>
    <cellStyle name="style1" xfId="169"/>
    <cellStyle name="style2" xfId="170"/>
    <cellStyle name="style2 2" xfId="171"/>
    <cellStyle name="subhead" xfId="172"/>
    <cellStyle name="Subtotal" xfId="173"/>
    <cellStyle name="百分比 2 2" xfId="174"/>
    <cellStyle name="标题 1 2" xfId="175"/>
    <cellStyle name="标题 2 2" xfId="176"/>
    <cellStyle name="标题 3 2" xfId="177"/>
    <cellStyle name="标题 4 2" xfId="178"/>
    <cellStyle name="标题 5" xfId="179"/>
    <cellStyle name="差 2" xfId="180"/>
    <cellStyle name="差_01管理类（含签约流转表）" xfId="181"/>
    <cellStyle name="差_05市场法" xfId="182"/>
    <cellStyle name="差_中锋-资产评估申报表(新准则)定" xfId="183"/>
    <cellStyle name="常规 2" xfId="184"/>
    <cellStyle name="常规 2 2" xfId="185"/>
    <cellStyle name="常规 2 2 2 2" xfId="186"/>
    <cellStyle name="常规 2 3" xfId="187"/>
    <cellStyle name="常规 3" xfId="188"/>
    <cellStyle name="常规 3 2" xfId="189"/>
    <cellStyle name="常规 3 3" xfId="190"/>
    <cellStyle name="常规 3_9-存货（空白模板）" xfId="191"/>
    <cellStyle name="常规 4" xfId="192"/>
    <cellStyle name="常规 4 7" xfId="193"/>
    <cellStyle name="常规 5" xfId="194"/>
    <cellStyle name="常规 6" xfId="195"/>
    <cellStyle name="常规_Book1" xfId="196"/>
    <cellStyle name="常规_Sheet1" xfId="197"/>
    <cellStyle name="常规_表格cs" xfId="198"/>
    <cellStyle name="常规_博会评估" xfId="199"/>
    <cellStyle name="常规_博会评估 2" xfId="200"/>
    <cellStyle name="常规_成本法资产申报明细表（中水）" xfId="201"/>
    <cellStyle name="常规_存货" xfId="202"/>
    <cellStyle name="常规_基本情况" xfId="203"/>
    <cellStyle name="常规_佳通评估明细表(成本法)" xfId="204"/>
    <cellStyle name="常规_评估空白套表1" xfId="205"/>
    <cellStyle name="常规_评估明细表太原12-11" xfId="206"/>
    <cellStyle name="常规_往来核对附表" xfId="207"/>
    <cellStyle name="常规_中锋-资产评估申报表(新准则)定" xfId="208"/>
    <cellStyle name="超级链接_03飞天网景公司" xfId="209"/>
    <cellStyle name="超链接 2" xfId="210"/>
    <cellStyle name="超链接 3" xfId="211"/>
    <cellStyle name="超链接 4" xfId="212"/>
    <cellStyle name="分级显示行_1_4附件二凯旋评估表" xfId="213"/>
    <cellStyle name="公司标准表" xfId="214"/>
    <cellStyle name="好 2" xfId="215"/>
    <cellStyle name="好_01管理类（含签约流转表）" xfId="216"/>
    <cellStyle name="好_05市场法" xfId="217"/>
    <cellStyle name="好_中锋-资产评估申报表(新准则)定" xfId="218"/>
    <cellStyle name="汇总 2" xfId="219"/>
    <cellStyle name="计算 2" xfId="220"/>
    <cellStyle name="检查单元格 2" xfId="221"/>
    <cellStyle name="解释性文本 2" xfId="222"/>
    <cellStyle name="警告文本 2" xfId="223"/>
    <cellStyle name="链接单元格 2" xfId="224"/>
    <cellStyle name="霓付 [0]_97MBO" xfId="225"/>
    <cellStyle name="霓付_97MBO" xfId="226"/>
    <cellStyle name="烹拳 [0]_97MBO" xfId="227"/>
    <cellStyle name="烹拳_97MBO" xfId="228"/>
    <cellStyle name="普通_ 白土" xfId="229"/>
    <cellStyle name="普通_附19_minxi98114" xfId="230"/>
    <cellStyle name="千分位[0]_ 白土" xfId="231"/>
    <cellStyle name="千分位_ 白土" xfId="232"/>
    <cellStyle name="千位[0]_ 应交税金审定表" xfId="233"/>
    <cellStyle name="千位_ 应交税金审定表" xfId="234"/>
    <cellStyle name="千位分隔 2" xfId="235"/>
    <cellStyle name="千位分隔 2 2" xfId="236"/>
    <cellStyle name="千位分隔 2 3" xfId="237"/>
    <cellStyle name="千位分隔 3" xfId="238"/>
    <cellStyle name="千位分隔 3 3" xfId="239"/>
    <cellStyle name="千位分隔 4" xfId="240"/>
    <cellStyle name="千位分隔 5" xfId="241"/>
    <cellStyle name="千位分隔 6" xfId="242"/>
    <cellStyle name="钎霖_laroux" xfId="243"/>
    <cellStyle name="适中 2" xfId="244"/>
    <cellStyle name="输出 2" xfId="245"/>
    <cellStyle name="输入 2" xfId="246"/>
    <cellStyle name="样式 1" xfId="247"/>
    <cellStyle name="样式 1 2" xfId="248"/>
    <cellStyle name="一般_NEGS" xfId="249"/>
    <cellStyle name="注释 2" xfId="250"/>
    <cellStyle name="资产" xfId="251"/>
    <cellStyle name="콤마 [0]_BOILER-CO1" xfId="252"/>
    <cellStyle name="콤마_BOILER-CO1" xfId="253"/>
    <cellStyle name="통화 [0]_BOILER-CO1" xfId="254"/>
    <cellStyle name="통화_BOILER-CO1" xfId="255"/>
    <cellStyle name="표준_0N-HANDLING " xfId="256"/>
    <cellStyle name="표준_kc-elec system check list" xfId="257"/>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6" Type="http://schemas.openxmlformats.org/officeDocument/2006/relationships/styles" Target="styles.xml"/><Relationship Id="rId105" Type="http://schemas.openxmlformats.org/officeDocument/2006/relationships/sharedStrings" Target="sharedStrings.xml"/><Relationship Id="rId104" Type="http://schemas.openxmlformats.org/officeDocument/2006/relationships/theme" Target="theme/theme1.xml"/><Relationship Id="rId103" Type="http://schemas.openxmlformats.org/officeDocument/2006/relationships/customXml" Target="../customXml/item4.xml"/><Relationship Id="rId102" Type="http://schemas.openxmlformats.org/officeDocument/2006/relationships/customXml" Target="../customXml/item3.xml"/><Relationship Id="rId101" Type="http://schemas.openxmlformats.org/officeDocument/2006/relationships/customXml" Target="../customXml/item2.xml"/><Relationship Id="rId100" Type="http://schemas.openxmlformats.org/officeDocument/2006/relationships/customXml" Target="../customXml/item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vicpv.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vicpv.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466725</xdr:colOff>
      <xdr:row>1</xdr:row>
      <xdr:rowOff>95250</xdr:rowOff>
    </xdr:from>
    <xdr:to>
      <xdr:col>3</xdr:col>
      <xdr:colOff>142875</xdr:colOff>
      <xdr:row>1</xdr:row>
      <xdr:rowOff>495300</xdr:rowOff>
    </xdr:to>
    <xdr:pic>
      <xdr:nvPicPr>
        <xdr:cNvPr id="157119" name="图片 1">
          <a:hlinkClick xmlns:r="http://schemas.openxmlformats.org/officeDocument/2006/relationships" r:id="rId1"/>
        </xdr:cNvPr>
        <xdr:cNvPicPr>
          <a:picLocks noChangeAspect="1"/>
        </xdr:cNvPicPr>
      </xdr:nvPicPr>
      <xdr:blipFill>
        <a:blip r:embed="rId2" cstate="print">
          <a:extLst>
            <a:ext uri="{28A0092B-C50C-407E-A947-70E740481C1C}">
              <a14:useLocalDpi xmlns:a14="http://schemas.microsoft.com/office/drawing/2010/main" val="0"/>
            </a:ext>
          </a:extLst>
        </a:blip>
        <a:srcRect/>
        <a:stretch>
          <a:fillRect/>
        </a:stretch>
      </xdr:blipFill>
      <xdr:spPr>
        <a:xfrm>
          <a:off x="1152525" y="179070"/>
          <a:ext cx="190119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581025</xdr:colOff>
      <xdr:row>5</xdr:row>
      <xdr:rowOff>171450</xdr:rowOff>
    </xdr:from>
    <xdr:to>
      <xdr:col>2</xdr:col>
      <xdr:colOff>1190625</xdr:colOff>
      <xdr:row>31</xdr:row>
      <xdr:rowOff>76200</xdr:rowOff>
    </xdr:to>
    <xdr:sp>
      <xdr:nvSpPr>
        <xdr:cNvPr id="157120" name="左大括号 2"/>
        <xdr:cNvSpPr/>
      </xdr:nvSpPr>
      <xdr:spPr>
        <a:xfrm>
          <a:off x="2295525" y="1308735"/>
          <a:ext cx="609600" cy="5253990"/>
        </a:xfrm>
        <a:prstGeom prst="leftBrace">
          <a:avLst>
            <a:gd name="adj1" fmla="val 8414"/>
            <a:gd name="adj2" fmla="val 4000"/>
          </a:avLst>
        </a:prstGeom>
        <a:noFill/>
        <a:ln w="9525" algn="ctr">
          <a:solidFill>
            <a:srgbClr val="000000"/>
          </a:solidFill>
          <a:rou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638175</xdr:colOff>
      <xdr:row>6</xdr:row>
      <xdr:rowOff>28575</xdr:rowOff>
    </xdr:from>
    <xdr:to>
      <xdr:col>3</xdr:col>
      <xdr:colOff>1247775</xdr:colOff>
      <xdr:row>8</xdr:row>
      <xdr:rowOff>123825</xdr:rowOff>
    </xdr:to>
    <xdr:sp>
      <xdr:nvSpPr>
        <xdr:cNvPr id="157121" name="左大括号 4"/>
        <xdr:cNvSpPr/>
      </xdr:nvSpPr>
      <xdr:spPr>
        <a:xfrm>
          <a:off x="3549015" y="1371600"/>
          <a:ext cx="609600" cy="506730"/>
        </a:xfrm>
        <a:prstGeom prst="leftBrace">
          <a:avLst>
            <a:gd name="adj1" fmla="val 8333"/>
            <a:gd name="adj2" fmla="val 17356"/>
          </a:avLst>
        </a:prstGeom>
        <a:noFill/>
        <a:ln w="9525" algn="ctr">
          <a:solidFill>
            <a:srgbClr val="000000"/>
          </a:solidFill>
          <a:rou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962025</xdr:colOff>
      <xdr:row>9</xdr:row>
      <xdr:rowOff>38100</xdr:rowOff>
    </xdr:from>
    <xdr:to>
      <xdr:col>4</xdr:col>
      <xdr:colOff>9525</xdr:colOff>
      <xdr:row>11</xdr:row>
      <xdr:rowOff>133350</xdr:rowOff>
    </xdr:to>
    <xdr:sp>
      <xdr:nvSpPr>
        <xdr:cNvPr id="157122" name="左大括号 5"/>
        <xdr:cNvSpPr/>
      </xdr:nvSpPr>
      <xdr:spPr>
        <a:xfrm>
          <a:off x="3872865" y="1998345"/>
          <a:ext cx="426720" cy="506730"/>
        </a:xfrm>
        <a:prstGeom prst="leftBrace">
          <a:avLst>
            <a:gd name="adj1" fmla="val 8426"/>
            <a:gd name="adj2" fmla="val 17356"/>
          </a:avLst>
        </a:prstGeom>
        <a:noFill/>
        <a:ln w="9525" algn="ctr">
          <a:solidFill>
            <a:srgbClr val="000000"/>
          </a:solidFill>
          <a:rou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209550</xdr:colOff>
      <xdr:row>5</xdr:row>
      <xdr:rowOff>95250</xdr:rowOff>
    </xdr:from>
    <xdr:to>
      <xdr:col>7</xdr:col>
      <xdr:colOff>952500</xdr:colOff>
      <xdr:row>20</xdr:row>
      <xdr:rowOff>104775</xdr:rowOff>
    </xdr:to>
    <xdr:sp>
      <xdr:nvSpPr>
        <xdr:cNvPr id="157123" name="左大括号 6"/>
        <xdr:cNvSpPr/>
      </xdr:nvSpPr>
      <xdr:spPr>
        <a:xfrm>
          <a:off x="6610350" y="1232535"/>
          <a:ext cx="742950" cy="3095625"/>
        </a:xfrm>
        <a:prstGeom prst="leftBrace">
          <a:avLst>
            <a:gd name="adj1" fmla="val 8459"/>
            <a:gd name="adj2" fmla="val 7773"/>
          </a:avLst>
        </a:prstGeom>
        <a:noFill/>
        <a:ln w="9525" algn="ctr">
          <a:solidFill>
            <a:srgbClr val="000000"/>
          </a:solidFill>
          <a:rou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561975</xdr:colOff>
      <xdr:row>18</xdr:row>
      <xdr:rowOff>28575</xdr:rowOff>
    </xdr:from>
    <xdr:to>
      <xdr:col>3</xdr:col>
      <xdr:colOff>1304925</xdr:colOff>
      <xdr:row>27</xdr:row>
      <xdr:rowOff>142875</xdr:rowOff>
    </xdr:to>
    <xdr:sp>
      <xdr:nvSpPr>
        <xdr:cNvPr id="157124" name="左大括号 7"/>
        <xdr:cNvSpPr/>
      </xdr:nvSpPr>
      <xdr:spPr>
        <a:xfrm>
          <a:off x="3472815" y="3840480"/>
          <a:ext cx="742950" cy="1965960"/>
        </a:xfrm>
        <a:prstGeom prst="leftBrace">
          <a:avLst>
            <a:gd name="adj1" fmla="val 8447"/>
            <a:gd name="adj2" fmla="val 4958"/>
          </a:avLst>
        </a:prstGeom>
        <a:noFill/>
        <a:ln w="9525" algn="ctr">
          <a:solidFill>
            <a:srgbClr val="000000"/>
          </a:solidFill>
          <a:rou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647700</xdr:colOff>
      <xdr:row>32</xdr:row>
      <xdr:rowOff>114300</xdr:rowOff>
    </xdr:from>
    <xdr:to>
      <xdr:col>3</xdr:col>
      <xdr:colOff>57150</xdr:colOff>
      <xdr:row>63</xdr:row>
      <xdr:rowOff>133350</xdr:rowOff>
    </xdr:to>
    <xdr:sp>
      <xdr:nvSpPr>
        <xdr:cNvPr id="157125" name="左大括号 2"/>
        <xdr:cNvSpPr/>
      </xdr:nvSpPr>
      <xdr:spPr>
        <a:xfrm>
          <a:off x="2362200" y="6806565"/>
          <a:ext cx="605790" cy="6396990"/>
        </a:xfrm>
        <a:prstGeom prst="leftBrace">
          <a:avLst>
            <a:gd name="adj1" fmla="val 8408"/>
            <a:gd name="adj2" fmla="val 2819"/>
          </a:avLst>
        </a:prstGeom>
        <a:noFill/>
        <a:ln w="9525" algn="ctr">
          <a:solidFill>
            <a:srgbClr val="000000"/>
          </a:solidFill>
          <a:rou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657225</xdr:colOff>
      <xdr:row>43</xdr:row>
      <xdr:rowOff>19050</xdr:rowOff>
    </xdr:from>
    <xdr:to>
      <xdr:col>3</xdr:col>
      <xdr:colOff>1247775</xdr:colOff>
      <xdr:row>49</xdr:row>
      <xdr:rowOff>114300</xdr:rowOff>
    </xdr:to>
    <xdr:sp>
      <xdr:nvSpPr>
        <xdr:cNvPr id="157126" name="左大括号 8"/>
        <xdr:cNvSpPr/>
      </xdr:nvSpPr>
      <xdr:spPr>
        <a:xfrm>
          <a:off x="3568065" y="8974455"/>
          <a:ext cx="590550" cy="1329690"/>
        </a:xfrm>
        <a:prstGeom prst="leftBrace">
          <a:avLst>
            <a:gd name="adj1" fmla="val 8378"/>
            <a:gd name="adj2" fmla="val 7773"/>
          </a:avLst>
        </a:prstGeom>
        <a:noFill/>
        <a:ln w="9525" algn="ctr">
          <a:solidFill>
            <a:srgbClr val="000000"/>
          </a:solidFill>
          <a:rou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781050</xdr:colOff>
      <xdr:row>50</xdr:row>
      <xdr:rowOff>28575</xdr:rowOff>
    </xdr:from>
    <xdr:to>
      <xdr:col>3</xdr:col>
      <xdr:colOff>1257300</xdr:colOff>
      <xdr:row>51</xdr:row>
      <xdr:rowOff>171450</xdr:rowOff>
    </xdr:to>
    <xdr:sp>
      <xdr:nvSpPr>
        <xdr:cNvPr id="157127" name="左大括号 9"/>
        <xdr:cNvSpPr/>
      </xdr:nvSpPr>
      <xdr:spPr>
        <a:xfrm>
          <a:off x="3691890" y="10424160"/>
          <a:ext cx="476250" cy="348615"/>
        </a:xfrm>
        <a:prstGeom prst="leftBrace">
          <a:avLst>
            <a:gd name="adj1" fmla="val 8333"/>
            <a:gd name="adj2" fmla="val 17356"/>
          </a:avLst>
        </a:prstGeom>
        <a:noFill/>
        <a:ln w="9525" algn="ctr">
          <a:solidFill>
            <a:srgbClr val="000000"/>
          </a:solidFill>
          <a:rou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876300</xdr:colOff>
      <xdr:row>38</xdr:row>
      <xdr:rowOff>19050</xdr:rowOff>
    </xdr:from>
    <xdr:to>
      <xdr:col>4</xdr:col>
      <xdr:colOff>9525</xdr:colOff>
      <xdr:row>41</xdr:row>
      <xdr:rowOff>114300</xdr:rowOff>
    </xdr:to>
    <xdr:sp>
      <xdr:nvSpPr>
        <xdr:cNvPr id="157128" name="左大括号 10"/>
        <xdr:cNvSpPr/>
      </xdr:nvSpPr>
      <xdr:spPr>
        <a:xfrm>
          <a:off x="3787140" y="7945755"/>
          <a:ext cx="512445" cy="712470"/>
        </a:xfrm>
        <a:prstGeom prst="leftBrace">
          <a:avLst>
            <a:gd name="adj1" fmla="val 8318"/>
            <a:gd name="adj2" fmla="val 24097"/>
          </a:avLst>
        </a:prstGeom>
        <a:noFill/>
        <a:ln w="9525" algn="ctr">
          <a:solidFill>
            <a:srgbClr val="000000"/>
          </a:solidFill>
          <a:rou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790575</xdr:colOff>
      <xdr:row>57</xdr:row>
      <xdr:rowOff>38100</xdr:rowOff>
    </xdr:from>
    <xdr:to>
      <xdr:col>3</xdr:col>
      <xdr:colOff>1333500</xdr:colOff>
      <xdr:row>59</xdr:row>
      <xdr:rowOff>133350</xdr:rowOff>
    </xdr:to>
    <xdr:sp>
      <xdr:nvSpPr>
        <xdr:cNvPr id="157129" name="左大括号 9"/>
        <xdr:cNvSpPr/>
      </xdr:nvSpPr>
      <xdr:spPr>
        <a:xfrm>
          <a:off x="3701415" y="11873865"/>
          <a:ext cx="542925" cy="506730"/>
        </a:xfrm>
        <a:prstGeom prst="leftBrace">
          <a:avLst>
            <a:gd name="adj1" fmla="val 8333"/>
            <a:gd name="adj2" fmla="val 17356"/>
          </a:avLst>
        </a:prstGeom>
        <a:noFill/>
        <a:ln w="9525" algn="ctr">
          <a:solidFill>
            <a:srgbClr val="000000"/>
          </a:solidFill>
          <a:rou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333375</xdr:colOff>
      <xdr:row>23</xdr:row>
      <xdr:rowOff>28575</xdr:rowOff>
    </xdr:from>
    <xdr:to>
      <xdr:col>7</xdr:col>
      <xdr:colOff>914400</xdr:colOff>
      <xdr:row>30</xdr:row>
      <xdr:rowOff>76200</xdr:rowOff>
    </xdr:to>
    <xdr:sp>
      <xdr:nvSpPr>
        <xdr:cNvPr id="157130" name="左大括号 8"/>
        <xdr:cNvSpPr/>
      </xdr:nvSpPr>
      <xdr:spPr>
        <a:xfrm>
          <a:off x="6734175" y="4869180"/>
          <a:ext cx="581025" cy="1487805"/>
        </a:xfrm>
        <a:prstGeom prst="leftBrace">
          <a:avLst>
            <a:gd name="adj1" fmla="val 8537"/>
            <a:gd name="adj2" fmla="val 7773"/>
          </a:avLst>
        </a:prstGeom>
        <a:noFill/>
        <a:ln w="9525" algn="ctr">
          <a:solidFill>
            <a:srgbClr val="000000"/>
          </a:solidFill>
          <a:rou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809625</xdr:colOff>
      <xdr:row>15</xdr:row>
      <xdr:rowOff>38100</xdr:rowOff>
    </xdr:from>
    <xdr:to>
      <xdr:col>3</xdr:col>
      <xdr:colOff>1238250</xdr:colOff>
      <xdr:row>17</xdr:row>
      <xdr:rowOff>133350</xdr:rowOff>
    </xdr:to>
    <xdr:sp>
      <xdr:nvSpPr>
        <xdr:cNvPr id="157131" name="左大括号 5"/>
        <xdr:cNvSpPr/>
      </xdr:nvSpPr>
      <xdr:spPr>
        <a:xfrm>
          <a:off x="3720465" y="3232785"/>
          <a:ext cx="428625" cy="506730"/>
        </a:xfrm>
        <a:prstGeom prst="leftBrace">
          <a:avLst>
            <a:gd name="adj1" fmla="val 8426"/>
            <a:gd name="adj2" fmla="val 17356"/>
          </a:avLst>
        </a:prstGeom>
        <a:noFill/>
        <a:ln w="9525" algn="ctr">
          <a:solidFill>
            <a:srgbClr val="000000"/>
          </a:solidFill>
          <a:rou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466725</xdr:colOff>
      <xdr:row>0</xdr:row>
      <xdr:rowOff>76200</xdr:rowOff>
    </xdr:from>
    <xdr:to>
      <xdr:col>1</xdr:col>
      <xdr:colOff>2362200</xdr:colOff>
      <xdr:row>1</xdr:row>
      <xdr:rowOff>200025</xdr:rowOff>
    </xdr:to>
    <xdr:pic>
      <xdr:nvPicPr>
        <xdr:cNvPr id="136539" name="图片 1">
          <a:hlinkClick xmlns:r="http://schemas.openxmlformats.org/officeDocument/2006/relationships" r:id="rId1"/>
        </xdr:cNvPr>
        <xdr:cNvPicPr>
          <a:picLocks noChangeAspect="1"/>
        </xdr:cNvPicPr>
      </xdr:nvPicPr>
      <xdr:blipFill>
        <a:blip r:embed="rId2" cstate="print">
          <a:extLst>
            <a:ext uri="{28A0092B-C50C-407E-A947-70E740481C1C}">
              <a14:useLocalDpi xmlns:a14="http://schemas.microsoft.com/office/drawing/2010/main" val="0"/>
            </a:ext>
          </a:extLst>
        </a:blip>
        <a:srcRect/>
        <a:stretch>
          <a:fillRect/>
        </a:stretch>
      </xdr:blipFill>
      <xdr:spPr>
        <a:xfrm>
          <a:off x="581025" y="76200"/>
          <a:ext cx="1895475" cy="405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0</xdr:colOff>
      <xdr:row>51</xdr:row>
      <xdr:rowOff>0</xdr:rowOff>
    </xdr:from>
    <xdr:to>
      <xdr:col>3</xdr:col>
      <xdr:colOff>76200</xdr:colOff>
      <xdr:row>52</xdr:row>
      <xdr:rowOff>9525</xdr:rowOff>
    </xdr:to>
    <xdr:sp>
      <xdr:nvSpPr>
        <xdr:cNvPr id="110052" name="Text Box 1"/>
        <xdr:cNvSpPr txBox="1">
          <a:spLocks noChangeArrowheads="1"/>
        </xdr:cNvSpPr>
      </xdr:nvSpPr>
      <xdr:spPr>
        <a:xfrm>
          <a:off x="3497580" y="11782425"/>
          <a:ext cx="762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comments" Target="../comments5.xml"/></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comments" Target="../comments6.xml"/></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comments" Target="../comments7.xml"/></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comments" Target="../comments8.xm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comments" Target="../comments9.xml"/></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comments" Target="../comments10.xml"/></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comments" Target="../comments11.xml"/></Relationships>
</file>

<file path=xl/worksheets/_rels/sheet26.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comments" Target="../comments12.xml"/></Relationships>
</file>

<file path=xl/worksheets/_rels/sheet32.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comments" Target="../comments13.xml"/></Relationships>
</file>

<file path=xl/worksheets/_rels/sheet3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comments" Target="../comments14.xml"/></Relationships>
</file>

<file path=xl/worksheets/_rels/sheet35.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comments" Target="../comments15.xml"/></Relationships>
</file>

<file path=xl/worksheets/_rels/sheet39.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comments" Target="../comments16.xml"/></Relationships>
</file>

<file path=xl/worksheets/_rels/sheet42.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comments" Target="../comments17.xml"/></Relationships>
</file>

<file path=xl/worksheets/_rels/sheet43.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comments" Target="../comments18.xml"/></Relationships>
</file>

<file path=xl/worksheets/_rels/sheet44.xml.rels><?xml version="1.0" encoding="UTF-8" standalone="yes"?>
<Relationships xmlns="http://schemas.openxmlformats.org/package/2006/relationships"><Relationship Id="rId2" Type="http://schemas.openxmlformats.org/officeDocument/2006/relationships/vmlDrawing" Target="../drawings/vmlDrawing19.vml"/><Relationship Id="rId1" Type="http://schemas.openxmlformats.org/officeDocument/2006/relationships/comments" Target="../comments19.xml"/></Relationships>
</file>

<file path=xl/worksheets/_rels/sheet45.xml.rels><?xml version="1.0" encoding="UTF-8" standalone="yes"?>
<Relationships xmlns="http://schemas.openxmlformats.org/package/2006/relationships"><Relationship Id="rId2" Type="http://schemas.openxmlformats.org/officeDocument/2006/relationships/vmlDrawing" Target="../drawings/vmlDrawing20.vml"/><Relationship Id="rId1" Type="http://schemas.openxmlformats.org/officeDocument/2006/relationships/comments" Target="../comments20.xml"/></Relationships>
</file>

<file path=xl/worksheets/_rels/sheet46.xml.rels><?xml version="1.0" encoding="UTF-8" standalone="yes"?>
<Relationships xmlns="http://schemas.openxmlformats.org/package/2006/relationships"><Relationship Id="rId2" Type="http://schemas.openxmlformats.org/officeDocument/2006/relationships/vmlDrawing" Target="../drawings/vmlDrawing21.vml"/><Relationship Id="rId1" Type="http://schemas.openxmlformats.org/officeDocument/2006/relationships/comments" Target="../comments21.xml"/></Relationships>
</file>

<file path=xl/worksheets/_rels/sheet47.xml.rels><?xml version="1.0" encoding="UTF-8" standalone="yes"?>
<Relationships xmlns="http://schemas.openxmlformats.org/package/2006/relationships"><Relationship Id="rId2" Type="http://schemas.openxmlformats.org/officeDocument/2006/relationships/vmlDrawing" Target="../drawings/vmlDrawing22.vml"/><Relationship Id="rId1" Type="http://schemas.openxmlformats.org/officeDocument/2006/relationships/comments" Target="../comments22.xml"/></Relationships>
</file>

<file path=xl/worksheets/_rels/sheet49.xml.rels><?xml version="1.0" encoding="UTF-8" standalone="yes"?>
<Relationships xmlns="http://schemas.openxmlformats.org/package/2006/relationships"><Relationship Id="rId2" Type="http://schemas.openxmlformats.org/officeDocument/2006/relationships/vmlDrawing" Target="../drawings/vmlDrawing23.vml"/><Relationship Id="rId1" Type="http://schemas.openxmlformats.org/officeDocument/2006/relationships/comments" Target="../comments23.xml"/></Relationships>
</file>

<file path=xl/worksheets/_rels/sheet50.xml.rels><?xml version="1.0" encoding="UTF-8" standalone="yes"?>
<Relationships xmlns="http://schemas.openxmlformats.org/package/2006/relationships"><Relationship Id="rId2" Type="http://schemas.openxmlformats.org/officeDocument/2006/relationships/vmlDrawing" Target="../drawings/vmlDrawing24.vml"/><Relationship Id="rId1" Type="http://schemas.openxmlformats.org/officeDocument/2006/relationships/comments" Target="../comments24.xml"/></Relationships>
</file>

<file path=xl/worksheets/_rels/sheet51.xml.rels><?xml version="1.0" encoding="UTF-8" standalone="yes"?>
<Relationships xmlns="http://schemas.openxmlformats.org/package/2006/relationships"><Relationship Id="rId2" Type="http://schemas.openxmlformats.org/officeDocument/2006/relationships/vmlDrawing" Target="../drawings/vmlDrawing25.vml"/><Relationship Id="rId1" Type="http://schemas.openxmlformats.org/officeDocument/2006/relationships/comments" Target="../comments25.xml"/></Relationships>
</file>

<file path=xl/worksheets/_rels/sheet52.xml.rels><?xml version="1.0" encoding="UTF-8" standalone="yes"?>
<Relationships xmlns="http://schemas.openxmlformats.org/package/2006/relationships"><Relationship Id="rId2" Type="http://schemas.openxmlformats.org/officeDocument/2006/relationships/vmlDrawing" Target="../drawings/vmlDrawing26.vml"/><Relationship Id="rId1" Type="http://schemas.openxmlformats.org/officeDocument/2006/relationships/comments" Target="../comments26.xml"/></Relationships>
</file>

<file path=xl/worksheets/_rels/sheet53.xml.rels><?xml version="1.0" encoding="UTF-8" standalone="yes"?>
<Relationships xmlns="http://schemas.openxmlformats.org/package/2006/relationships"><Relationship Id="rId2" Type="http://schemas.openxmlformats.org/officeDocument/2006/relationships/vmlDrawing" Target="../drawings/vmlDrawing27.vml"/><Relationship Id="rId1" Type="http://schemas.openxmlformats.org/officeDocument/2006/relationships/comments" Target="../comments27.xml"/></Relationships>
</file>

<file path=xl/worksheets/_rels/sheet54.xml.rels><?xml version="1.0" encoding="UTF-8" standalone="yes"?>
<Relationships xmlns="http://schemas.openxmlformats.org/package/2006/relationships"><Relationship Id="rId2" Type="http://schemas.openxmlformats.org/officeDocument/2006/relationships/vmlDrawing" Target="../drawings/vmlDrawing28.vml"/><Relationship Id="rId1" Type="http://schemas.openxmlformats.org/officeDocument/2006/relationships/comments" Target="../comments28.xml"/></Relationships>
</file>

<file path=xl/worksheets/_rels/sheet55.xml.rels><?xml version="1.0" encoding="UTF-8" standalone="yes"?>
<Relationships xmlns="http://schemas.openxmlformats.org/package/2006/relationships"><Relationship Id="rId2" Type="http://schemas.openxmlformats.org/officeDocument/2006/relationships/vmlDrawing" Target="../drawings/vmlDrawing29.vml"/><Relationship Id="rId1" Type="http://schemas.openxmlformats.org/officeDocument/2006/relationships/comments" Target="../comments29.xml"/></Relationships>
</file>

<file path=xl/worksheets/_rels/sheet58.xml.rels><?xml version="1.0" encoding="UTF-8" standalone="yes"?>
<Relationships xmlns="http://schemas.openxmlformats.org/package/2006/relationships"><Relationship Id="rId2" Type="http://schemas.openxmlformats.org/officeDocument/2006/relationships/vmlDrawing" Target="../drawings/vmlDrawing30.vml"/><Relationship Id="rId1" Type="http://schemas.openxmlformats.org/officeDocument/2006/relationships/comments" Target="../comments30.xml"/></Relationships>
</file>

<file path=xl/worksheets/_rels/sheet59.xml.rels><?xml version="1.0" encoding="UTF-8" standalone="yes"?>
<Relationships xmlns="http://schemas.openxmlformats.org/package/2006/relationships"><Relationship Id="rId2" Type="http://schemas.openxmlformats.org/officeDocument/2006/relationships/vmlDrawing" Target="../drawings/vmlDrawing31.vml"/><Relationship Id="rId1" Type="http://schemas.openxmlformats.org/officeDocument/2006/relationships/comments" Target="../comments31.xml"/></Relationships>
</file>

<file path=xl/worksheets/_rels/sheet65.xml.rels><?xml version="1.0" encoding="UTF-8" standalone="yes"?>
<Relationships xmlns="http://schemas.openxmlformats.org/package/2006/relationships"><Relationship Id="rId2" Type="http://schemas.openxmlformats.org/officeDocument/2006/relationships/vmlDrawing" Target="../drawings/vmlDrawing32.vml"/><Relationship Id="rId1" Type="http://schemas.openxmlformats.org/officeDocument/2006/relationships/comments" Target="../comments32.xml"/></Relationships>
</file>

<file path=xl/worksheets/_rels/sheet66.xml.rels><?xml version="1.0" encoding="UTF-8" standalone="yes"?>
<Relationships xmlns="http://schemas.openxmlformats.org/package/2006/relationships"><Relationship Id="rId2" Type="http://schemas.openxmlformats.org/officeDocument/2006/relationships/vmlDrawing" Target="../drawings/vmlDrawing33.vml"/><Relationship Id="rId1" Type="http://schemas.openxmlformats.org/officeDocument/2006/relationships/comments" Target="../comments33.xml"/></Relationships>
</file>

<file path=xl/worksheets/_rels/sheet67.xml.rels><?xml version="1.0" encoding="UTF-8" standalone="yes"?>
<Relationships xmlns="http://schemas.openxmlformats.org/package/2006/relationships"><Relationship Id="rId2" Type="http://schemas.openxmlformats.org/officeDocument/2006/relationships/vmlDrawing" Target="../drawings/vmlDrawing34.vml"/><Relationship Id="rId1" Type="http://schemas.openxmlformats.org/officeDocument/2006/relationships/comments" Target="../comments34.xml"/></Relationships>
</file>

<file path=xl/worksheets/_rels/sheet68.xml.rels><?xml version="1.0" encoding="UTF-8" standalone="yes"?>
<Relationships xmlns="http://schemas.openxmlformats.org/package/2006/relationships"><Relationship Id="rId2" Type="http://schemas.openxmlformats.org/officeDocument/2006/relationships/vmlDrawing" Target="../drawings/vmlDrawing35.vml"/><Relationship Id="rId1" Type="http://schemas.openxmlformats.org/officeDocument/2006/relationships/comments" Target="../comments35.xml"/></Relationships>
</file>

<file path=xl/worksheets/_rels/sheet70.xml.rels><?xml version="1.0" encoding="UTF-8" standalone="yes"?>
<Relationships xmlns="http://schemas.openxmlformats.org/package/2006/relationships"><Relationship Id="rId2" Type="http://schemas.openxmlformats.org/officeDocument/2006/relationships/vmlDrawing" Target="../drawings/vmlDrawing36.vml"/><Relationship Id="rId1" Type="http://schemas.openxmlformats.org/officeDocument/2006/relationships/comments" Target="../comments36.xml"/></Relationships>
</file>

<file path=xl/worksheets/_rels/sheet71.xml.rels><?xml version="1.0" encoding="UTF-8" standalone="yes"?>
<Relationships xmlns="http://schemas.openxmlformats.org/package/2006/relationships"><Relationship Id="rId2" Type="http://schemas.openxmlformats.org/officeDocument/2006/relationships/vmlDrawing" Target="../drawings/vmlDrawing37.vml"/><Relationship Id="rId1" Type="http://schemas.openxmlformats.org/officeDocument/2006/relationships/comments" Target="../comments37.xml"/></Relationships>
</file>

<file path=xl/worksheets/_rels/sheet72.xml.rels><?xml version="1.0" encoding="UTF-8" standalone="yes"?>
<Relationships xmlns="http://schemas.openxmlformats.org/package/2006/relationships"><Relationship Id="rId2" Type="http://schemas.openxmlformats.org/officeDocument/2006/relationships/vmlDrawing" Target="../drawings/vmlDrawing38.vml"/><Relationship Id="rId1" Type="http://schemas.openxmlformats.org/officeDocument/2006/relationships/comments" Target="../comments38.xml"/></Relationships>
</file>

<file path=xl/worksheets/_rels/sheet74.xml.rels><?xml version="1.0" encoding="UTF-8" standalone="yes"?>
<Relationships xmlns="http://schemas.openxmlformats.org/package/2006/relationships"><Relationship Id="rId2" Type="http://schemas.openxmlformats.org/officeDocument/2006/relationships/vmlDrawing" Target="../drawings/vmlDrawing39.vml"/><Relationship Id="rId1" Type="http://schemas.openxmlformats.org/officeDocument/2006/relationships/comments" Target="../comments39.xml"/></Relationships>
</file>

<file path=xl/worksheets/_rels/sheet75.xml.rels><?xml version="1.0" encoding="UTF-8" standalone="yes"?>
<Relationships xmlns="http://schemas.openxmlformats.org/package/2006/relationships"><Relationship Id="rId2" Type="http://schemas.openxmlformats.org/officeDocument/2006/relationships/vmlDrawing" Target="../drawings/vmlDrawing40.vml"/><Relationship Id="rId1" Type="http://schemas.openxmlformats.org/officeDocument/2006/relationships/comments" Target="../comments40.xml"/></Relationships>
</file>

<file path=xl/worksheets/_rels/sheet77.xml.rels><?xml version="1.0" encoding="UTF-8" standalone="yes"?>
<Relationships xmlns="http://schemas.openxmlformats.org/package/2006/relationships"><Relationship Id="rId2" Type="http://schemas.openxmlformats.org/officeDocument/2006/relationships/vmlDrawing" Target="../drawings/vmlDrawing41.vml"/><Relationship Id="rId1" Type="http://schemas.openxmlformats.org/officeDocument/2006/relationships/comments" Target="../comments41.xml"/></Relationships>
</file>

<file path=xl/worksheets/_rels/sheet78.xml.rels><?xml version="1.0" encoding="UTF-8" standalone="yes"?>
<Relationships xmlns="http://schemas.openxmlformats.org/package/2006/relationships"><Relationship Id="rId2" Type="http://schemas.openxmlformats.org/officeDocument/2006/relationships/vmlDrawing" Target="../drawings/vmlDrawing42.vml"/><Relationship Id="rId1" Type="http://schemas.openxmlformats.org/officeDocument/2006/relationships/comments" Target="../comments42.xml"/></Relationships>
</file>

<file path=xl/worksheets/_rels/sheet79.xml.rels><?xml version="1.0" encoding="UTF-8" standalone="yes"?>
<Relationships xmlns="http://schemas.openxmlformats.org/package/2006/relationships"><Relationship Id="rId2" Type="http://schemas.openxmlformats.org/officeDocument/2006/relationships/vmlDrawing" Target="../drawings/vmlDrawing43.vml"/><Relationship Id="rId1" Type="http://schemas.openxmlformats.org/officeDocument/2006/relationships/comments" Target="../comments43.xml"/></Relationships>
</file>

<file path=xl/worksheets/_rels/sheet80.xml.rels><?xml version="1.0" encoding="UTF-8" standalone="yes"?>
<Relationships xmlns="http://schemas.openxmlformats.org/package/2006/relationships"><Relationship Id="rId2" Type="http://schemas.openxmlformats.org/officeDocument/2006/relationships/vmlDrawing" Target="../drawings/vmlDrawing44.vml"/><Relationship Id="rId1" Type="http://schemas.openxmlformats.org/officeDocument/2006/relationships/comments" Target="../comments44.xml"/></Relationships>
</file>

<file path=xl/worksheets/_rels/sheet81.xml.rels><?xml version="1.0" encoding="UTF-8" standalone="yes"?>
<Relationships xmlns="http://schemas.openxmlformats.org/package/2006/relationships"><Relationship Id="rId2" Type="http://schemas.openxmlformats.org/officeDocument/2006/relationships/vmlDrawing" Target="../drawings/vmlDrawing45.vml"/><Relationship Id="rId1" Type="http://schemas.openxmlformats.org/officeDocument/2006/relationships/comments" Target="../comments45.xml"/></Relationships>
</file>

<file path=xl/worksheets/_rels/sheet82.xml.rels><?xml version="1.0" encoding="UTF-8" standalone="yes"?>
<Relationships xmlns="http://schemas.openxmlformats.org/package/2006/relationships"><Relationship Id="rId2" Type="http://schemas.openxmlformats.org/officeDocument/2006/relationships/vmlDrawing" Target="../drawings/vmlDrawing46.vml"/><Relationship Id="rId1" Type="http://schemas.openxmlformats.org/officeDocument/2006/relationships/comments" Target="../comments46.xml"/></Relationships>
</file>

<file path=xl/worksheets/_rels/sheet84.xml.rels><?xml version="1.0" encoding="UTF-8" standalone="yes"?>
<Relationships xmlns="http://schemas.openxmlformats.org/package/2006/relationships"><Relationship Id="rId2" Type="http://schemas.openxmlformats.org/officeDocument/2006/relationships/vmlDrawing" Target="../drawings/vmlDrawing47.vml"/><Relationship Id="rId1" Type="http://schemas.openxmlformats.org/officeDocument/2006/relationships/comments" Target="../comments47.xml"/></Relationships>
</file>

<file path=xl/worksheets/_rels/sheet85.xml.rels><?xml version="1.0" encoding="UTF-8" standalone="yes"?>
<Relationships xmlns="http://schemas.openxmlformats.org/package/2006/relationships"><Relationship Id="rId2" Type="http://schemas.openxmlformats.org/officeDocument/2006/relationships/vmlDrawing" Target="../drawings/vmlDrawing48.vml"/><Relationship Id="rId1" Type="http://schemas.openxmlformats.org/officeDocument/2006/relationships/comments" Target="../comments48.xml"/></Relationships>
</file>

<file path=xl/worksheets/_rels/sheet86.xml.rels><?xml version="1.0" encoding="UTF-8" standalone="yes"?>
<Relationships xmlns="http://schemas.openxmlformats.org/package/2006/relationships"><Relationship Id="rId2" Type="http://schemas.openxmlformats.org/officeDocument/2006/relationships/vmlDrawing" Target="../drawings/vmlDrawing49.vml"/><Relationship Id="rId1" Type="http://schemas.openxmlformats.org/officeDocument/2006/relationships/comments" Target="../comments49.xml"/></Relationships>
</file>

<file path=xl/worksheets/_rels/sheet87.xml.rels><?xml version="1.0" encoding="UTF-8" standalone="yes"?>
<Relationships xmlns="http://schemas.openxmlformats.org/package/2006/relationships"><Relationship Id="rId2" Type="http://schemas.openxmlformats.org/officeDocument/2006/relationships/vmlDrawing" Target="../drawings/vmlDrawing50.vml"/><Relationship Id="rId1" Type="http://schemas.openxmlformats.org/officeDocument/2006/relationships/comments" Target="../comments50.xml"/></Relationships>
</file>

<file path=xl/worksheets/_rels/sheet88.xml.rels><?xml version="1.0" encoding="UTF-8" standalone="yes"?>
<Relationships xmlns="http://schemas.openxmlformats.org/package/2006/relationships"><Relationship Id="rId2" Type="http://schemas.openxmlformats.org/officeDocument/2006/relationships/vmlDrawing" Target="../drawings/vmlDrawing51.vml"/><Relationship Id="rId1" Type="http://schemas.openxmlformats.org/officeDocument/2006/relationships/comments" Target="../comments51.xml"/></Relationships>
</file>

<file path=xl/worksheets/_rels/sheet89.xml.rels><?xml version="1.0" encoding="UTF-8" standalone="yes"?>
<Relationships xmlns="http://schemas.openxmlformats.org/package/2006/relationships"><Relationship Id="rId2" Type="http://schemas.openxmlformats.org/officeDocument/2006/relationships/vmlDrawing" Target="../drawings/vmlDrawing52.vml"/><Relationship Id="rId1" Type="http://schemas.openxmlformats.org/officeDocument/2006/relationships/comments" Target="../comments52.xml"/></Relationships>
</file>

<file path=xl/worksheets/_rels/sheet91.xml.rels><?xml version="1.0" encoding="UTF-8" standalone="yes"?>
<Relationships xmlns="http://schemas.openxmlformats.org/package/2006/relationships"><Relationship Id="rId2" Type="http://schemas.openxmlformats.org/officeDocument/2006/relationships/vmlDrawing" Target="../drawings/vmlDrawing53.vml"/><Relationship Id="rId1" Type="http://schemas.openxmlformats.org/officeDocument/2006/relationships/comments" Target="../comments53.xml"/></Relationships>
</file>

<file path=xl/worksheets/_rels/sheet93.xml.rels><?xml version="1.0" encoding="UTF-8" standalone="yes"?>
<Relationships xmlns="http://schemas.openxmlformats.org/package/2006/relationships"><Relationship Id="rId2" Type="http://schemas.openxmlformats.org/officeDocument/2006/relationships/vmlDrawing" Target="../drawings/vmlDrawing54.vml"/><Relationship Id="rId1" Type="http://schemas.openxmlformats.org/officeDocument/2006/relationships/comments" Target="../comments54.xml"/></Relationships>
</file>

<file path=xl/worksheets/_rels/sheet94.xml.rels><?xml version="1.0" encoding="UTF-8" standalone="yes"?>
<Relationships xmlns="http://schemas.openxmlformats.org/package/2006/relationships"><Relationship Id="rId2" Type="http://schemas.openxmlformats.org/officeDocument/2006/relationships/vmlDrawing" Target="../drawings/vmlDrawing55.vml"/><Relationship Id="rId1" Type="http://schemas.openxmlformats.org/officeDocument/2006/relationships/comments" Target="../comments55.xml"/></Relationships>
</file>

<file path=xl/worksheets/_rels/sheet95.xml.rels><?xml version="1.0" encoding="UTF-8" standalone="yes"?>
<Relationships xmlns="http://schemas.openxmlformats.org/package/2006/relationships"><Relationship Id="rId2" Type="http://schemas.openxmlformats.org/officeDocument/2006/relationships/vmlDrawing" Target="../drawings/vmlDrawing56.vml"/><Relationship Id="rId1" Type="http://schemas.openxmlformats.org/officeDocument/2006/relationships/comments" Target="../comments56.xml"/></Relationships>
</file>

<file path=xl/worksheets/_rels/sheet96.xml.rels><?xml version="1.0" encoding="UTF-8" standalone="yes"?>
<Relationships xmlns="http://schemas.openxmlformats.org/package/2006/relationships"><Relationship Id="rId2" Type="http://schemas.openxmlformats.org/officeDocument/2006/relationships/vmlDrawing" Target="../drawings/vmlDrawing57.vml"/><Relationship Id="rId1" Type="http://schemas.openxmlformats.org/officeDocument/2006/relationships/comments" Target="../comments57.xml"/></Relationships>
</file>

<file path=xl/worksheets/_rels/sheet97.xml.rels><?xml version="1.0" encoding="UTF-8" standalone="yes"?>
<Relationships xmlns="http://schemas.openxmlformats.org/package/2006/relationships"><Relationship Id="rId2" Type="http://schemas.openxmlformats.org/officeDocument/2006/relationships/vmlDrawing" Target="../drawings/vmlDrawing58.vml"/><Relationship Id="rId1" Type="http://schemas.openxmlformats.org/officeDocument/2006/relationships/comments" Target="../comments58.xml"/></Relationships>
</file>

<file path=xl/worksheets/_rels/sheet98.xml.rels><?xml version="1.0" encoding="UTF-8" standalone="yes"?>
<Relationships xmlns="http://schemas.openxmlformats.org/package/2006/relationships"><Relationship Id="rId2" Type="http://schemas.openxmlformats.org/officeDocument/2006/relationships/vmlDrawing" Target="../drawings/vmlDrawing59.vml"/><Relationship Id="rId1" Type="http://schemas.openxmlformats.org/officeDocument/2006/relationships/comments" Target="../comments5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rgb="FFFF3300"/>
    <pageSetUpPr fitToPage="1"/>
  </sheetPr>
  <dimension ref="B1:K65"/>
  <sheetViews>
    <sheetView view="pageBreakPreview" zoomScaleNormal="100" workbookViewId="0">
      <pane xSplit="1" ySplit="5" topLeftCell="B6" activePane="bottomRight" state="frozen"/>
      <selection/>
      <selection pane="topRight"/>
      <selection pane="bottomLeft"/>
      <selection pane="bottomRight" activeCell="E13" sqref="E13"/>
    </sheetView>
  </sheetViews>
  <sheetFormatPr defaultColWidth="9" defaultRowHeight="16.2" customHeight="1"/>
  <cols>
    <col min="1" max="1" width="9" style="666"/>
    <col min="2" max="2" width="13.5" style="666" customWidth="1"/>
    <col min="3" max="3" width="15.7" style="666" customWidth="1"/>
    <col min="4" max="4" width="18.1" style="666" customWidth="1"/>
    <col min="5" max="5" width="22.6" style="666" customWidth="1"/>
    <col min="6" max="6" width="0.3" style="666" customWidth="1"/>
    <col min="7" max="7" width="4.8" style="666" customWidth="1"/>
    <col min="8" max="9" width="12.7" style="666" customWidth="1"/>
    <col min="10" max="16384" width="9" style="666"/>
  </cols>
  <sheetData>
    <row r="1" ht="6.6" customHeight="1" spans="2:11">
      <c r="B1" s="667"/>
      <c r="C1" s="667"/>
      <c r="D1" s="667"/>
      <c r="E1" s="667"/>
      <c r="F1" s="667"/>
      <c r="G1" s="667"/>
      <c r="H1" s="667"/>
      <c r="I1" s="667"/>
      <c r="J1" s="667"/>
    </row>
    <row r="2" ht="44.55" customHeight="1" spans="2:11">
      <c r="B2" s="668" t="s">
        <v>0</v>
      </c>
      <c r="C2" s="668"/>
      <c r="D2" s="668"/>
      <c r="E2" s="668"/>
      <c r="F2" s="668"/>
      <c r="G2" s="668"/>
      <c r="H2" s="668"/>
      <c r="I2" s="668"/>
      <c r="J2" s="668"/>
    </row>
    <row r="3" ht="6" customHeight="1" spans="2:11">
      <c r="B3" s="669"/>
      <c r="C3" s="669"/>
      <c r="D3" s="669"/>
      <c r="E3" s="669"/>
      <c r="F3" s="669"/>
      <c r="G3" s="669"/>
      <c r="H3" s="669"/>
      <c r="I3" s="669"/>
      <c r="J3" s="669"/>
    </row>
    <row r="4" customHeight="1" spans="2:11">
      <c r="B4" s="670" t="s">
        <v>1</v>
      </c>
      <c r="C4" s="671"/>
      <c r="D4" s="672"/>
      <c r="E4" s="673"/>
      <c r="F4" s="673"/>
      <c r="G4" s="674"/>
      <c r="H4" s="673"/>
      <c r="I4" s="673"/>
      <c r="J4" s="675"/>
    </row>
    <row r="5" customHeight="1" spans="2:11">
      <c r="B5" s="676" t="s">
        <v>2</v>
      </c>
      <c r="C5" s="677" t="s">
        <v>3</v>
      </c>
      <c r="D5" s="677" t="s">
        <v>4</v>
      </c>
      <c r="E5" s="678" t="s">
        <v>5</v>
      </c>
      <c r="F5" s="679"/>
      <c r="G5" s="679"/>
      <c r="H5" s="680"/>
      <c r="I5" s="680"/>
      <c r="J5" s="681"/>
    </row>
    <row r="6" customHeight="1" spans="2:11">
      <c r="B6" s="682"/>
      <c r="C6" s="683"/>
      <c r="D6" s="683"/>
      <c r="E6" s="683"/>
      <c r="F6" s="684"/>
      <c r="G6" s="683"/>
      <c r="H6" s="683"/>
      <c r="I6" s="683"/>
      <c r="J6" s="685"/>
    </row>
    <row r="7" customHeight="1" spans="2:11">
      <c r="B7" s="686"/>
      <c r="C7" s="678" t="s">
        <v>6</v>
      </c>
      <c r="D7" s="687" t="s">
        <v>7</v>
      </c>
      <c r="E7" s="678" t="s">
        <v>8</v>
      </c>
      <c r="F7" s="688"/>
      <c r="G7" s="678" t="s">
        <v>9</v>
      </c>
      <c r="H7" s="678"/>
      <c r="I7" s="678" t="s">
        <v>10</v>
      </c>
      <c r="J7" s="681"/>
    </row>
    <row r="8" customHeight="1" spans="2:11">
      <c r="B8" s="689"/>
      <c r="C8" s="680"/>
      <c r="D8" s="680"/>
      <c r="E8" s="678" t="s">
        <v>11</v>
      </c>
      <c r="F8" s="688"/>
      <c r="G8" s="678"/>
      <c r="H8" s="678"/>
      <c r="I8" s="678" t="s">
        <v>12</v>
      </c>
      <c r="J8" s="690"/>
    </row>
    <row r="9" customHeight="1" spans="2:11">
      <c r="B9" s="689"/>
      <c r="C9" s="680"/>
      <c r="D9" s="680"/>
      <c r="E9" s="678" t="s">
        <v>13</v>
      </c>
      <c r="F9" s="688"/>
      <c r="G9" s="687"/>
      <c r="H9" s="678"/>
      <c r="I9" s="687" t="s">
        <v>14</v>
      </c>
      <c r="J9" s="690"/>
    </row>
    <row r="10" customHeight="1" spans="2:11">
      <c r="B10" s="689"/>
      <c r="C10" s="680"/>
      <c r="D10" s="678" t="s">
        <v>15</v>
      </c>
      <c r="E10" s="678" t="s">
        <v>16</v>
      </c>
      <c r="F10" s="688"/>
      <c r="G10" s="678"/>
      <c r="H10" s="678"/>
      <c r="I10" s="687" t="s">
        <v>17</v>
      </c>
      <c r="J10" s="690"/>
    </row>
    <row r="11" customHeight="1" spans="2:11">
      <c r="B11" s="689"/>
      <c r="C11" s="680"/>
      <c r="D11" s="677" t="s">
        <v>18</v>
      </c>
      <c r="E11" s="678" t="s">
        <v>19</v>
      </c>
      <c r="F11" s="688"/>
      <c r="G11" s="678"/>
      <c r="H11" s="678"/>
      <c r="I11" s="687" t="s">
        <v>20</v>
      </c>
      <c r="J11" s="690"/>
    </row>
    <row r="12" customHeight="1" spans="2:11">
      <c r="B12" s="689"/>
      <c r="C12" s="680"/>
      <c r="D12" s="677" t="s">
        <v>21</v>
      </c>
      <c r="E12" s="678" t="s">
        <v>22</v>
      </c>
      <c r="F12" s="691"/>
      <c r="G12" s="678"/>
      <c r="H12" s="678"/>
      <c r="I12" s="687" t="s">
        <v>23</v>
      </c>
      <c r="J12" s="681"/>
    </row>
    <row r="13" customHeight="1" spans="2:11">
      <c r="B13" s="689"/>
      <c r="C13" s="680"/>
      <c r="D13" s="677" t="s">
        <v>24</v>
      </c>
      <c r="E13" s="692"/>
      <c r="F13" s="691"/>
      <c r="G13" s="678"/>
      <c r="H13" s="678"/>
      <c r="I13" s="687" t="s">
        <v>25</v>
      </c>
      <c r="J13" s="681"/>
    </row>
    <row r="14" customHeight="1" spans="2:11">
      <c r="B14" s="689"/>
      <c r="C14" s="680"/>
      <c r="D14" s="677" t="s">
        <v>26</v>
      </c>
      <c r="E14" s="692"/>
      <c r="F14" s="691"/>
      <c r="G14" s="678"/>
      <c r="H14" s="678"/>
      <c r="I14" s="687" t="s">
        <v>27</v>
      </c>
      <c r="J14" s="681"/>
    </row>
    <row r="15" customHeight="1" spans="2:11">
      <c r="B15" s="689"/>
      <c r="C15" s="680"/>
      <c r="D15" s="677" t="s">
        <v>28</v>
      </c>
      <c r="E15" s="692"/>
      <c r="F15" s="691"/>
      <c r="G15" s="678"/>
      <c r="H15" s="678"/>
      <c r="I15" s="687" t="s">
        <v>29</v>
      </c>
      <c r="J15" s="693"/>
    </row>
    <row r="16" customHeight="1" spans="2:11">
      <c r="B16" s="689"/>
      <c r="C16" s="680"/>
      <c r="D16" s="677" t="s">
        <v>30</v>
      </c>
      <c r="E16" s="677" t="s">
        <v>31</v>
      </c>
      <c r="F16" s="691"/>
      <c r="G16" s="678"/>
      <c r="H16" s="678"/>
      <c r="I16" s="687" t="s">
        <v>32</v>
      </c>
      <c r="J16" s="694"/>
      <c r="K16" s="695"/>
    </row>
    <row r="17" customHeight="1" spans="2:11">
      <c r="B17" s="689"/>
      <c r="C17" s="680"/>
      <c r="D17" s="677"/>
      <c r="E17" s="677" t="s">
        <v>33</v>
      </c>
      <c r="F17" s="691"/>
      <c r="G17" s="678"/>
      <c r="H17" s="678"/>
      <c r="I17" s="687" t="s">
        <v>34</v>
      </c>
      <c r="J17" s="681"/>
      <c r="K17" s="695"/>
    </row>
    <row r="18" customHeight="1" spans="2:11">
      <c r="B18" s="689"/>
      <c r="C18" s="680"/>
      <c r="D18" s="677"/>
      <c r="E18" s="677" t="s">
        <v>30</v>
      </c>
      <c r="F18" s="691"/>
      <c r="G18" s="678"/>
      <c r="H18" s="678"/>
      <c r="I18" s="687" t="s">
        <v>35</v>
      </c>
      <c r="J18" s="681"/>
      <c r="K18" s="695"/>
    </row>
    <row r="19" customHeight="1" spans="2:11">
      <c r="B19" s="689"/>
      <c r="C19" s="680"/>
      <c r="D19" s="687" t="s">
        <v>36</v>
      </c>
      <c r="E19" s="687" t="s">
        <v>37</v>
      </c>
      <c r="F19" s="691"/>
      <c r="G19" s="678"/>
      <c r="H19" s="678"/>
      <c r="I19" s="687" t="s">
        <v>38</v>
      </c>
      <c r="J19" s="681"/>
    </row>
    <row r="20" customHeight="1" spans="2:11">
      <c r="B20" s="689"/>
      <c r="C20" s="680"/>
      <c r="D20" s="678"/>
      <c r="E20" s="687" t="s">
        <v>39</v>
      </c>
      <c r="F20" s="691"/>
      <c r="G20" s="678"/>
      <c r="H20" s="678"/>
      <c r="I20" s="687" t="s">
        <v>40</v>
      </c>
      <c r="J20" s="681"/>
    </row>
    <row r="21" customHeight="1" spans="2:11">
      <c r="B21" s="689"/>
      <c r="C21" s="680"/>
      <c r="D21" s="678"/>
      <c r="E21" s="687" t="s">
        <v>41</v>
      </c>
      <c r="F21" s="688"/>
      <c r="G21" s="678"/>
      <c r="H21" s="678"/>
      <c r="I21" s="687" t="s">
        <v>42</v>
      </c>
      <c r="J21" s="681"/>
    </row>
    <row r="22" customHeight="1" spans="2:11">
      <c r="B22" s="689"/>
      <c r="C22" s="680"/>
      <c r="D22" s="692"/>
      <c r="E22" s="687" t="s">
        <v>43</v>
      </c>
      <c r="F22" s="688"/>
      <c r="G22" s="678"/>
      <c r="H22" s="678"/>
      <c r="I22" s="687"/>
      <c r="J22" s="681"/>
    </row>
    <row r="23" customHeight="1" spans="2:11">
      <c r="B23" s="689"/>
      <c r="C23" s="680"/>
      <c r="D23" s="692"/>
      <c r="E23" s="687" t="s">
        <v>44</v>
      </c>
      <c r="F23" s="688"/>
      <c r="G23" s="678"/>
      <c r="H23" s="678"/>
      <c r="I23" s="687"/>
      <c r="J23" s="681"/>
    </row>
    <row r="24" customHeight="1" spans="2:11">
      <c r="B24" s="689"/>
      <c r="C24" s="680"/>
      <c r="D24" s="692"/>
      <c r="E24" s="687" t="s">
        <v>45</v>
      </c>
      <c r="F24" s="688"/>
      <c r="G24" s="678" t="s">
        <v>46</v>
      </c>
      <c r="H24" s="678"/>
      <c r="I24" s="687" t="s">
        <v>47</v>
      </c>
      <c r="J24" s="681"/>
    </row>
    <row r="25" customHeight="1" spans="2:11">
      <c r="B25" s="686"/>
      <c r="C25" s="692"/>
      <c r="D25" s="692"/>
      <c r="E25" s="687" t="s">
        <v>48</v>
      </c>
      <c r="F25" s="688"/>
      <c r="G25" s="678"/>
      <c r="H25" s="678"/>
      <c r="I25" s="687" t="s">
        <v>49</v>
      </c>
      <c r="J25" s="681"/>
    </row>
    <row r="26" customHeight="1" spans="2:11">
      <c r="B26" s="686"/>
      <c r="C26" s="692"/>
      <c r="D26" s="692"/>
      <c r="E26" s="687" t="s">
        <v>50</v>
      </c>
      <c r="F26" s="688"/>
      <c r="G26" s="678"/>
      <c r="H26" s="678"/>
      <c r="I26" s="687" t="s">
        <v>51</v>
      </c>
      <c r="J26" s="681"/>
    </row>
    <row r="27" customHeight="1" spans="2:11">
      <c r="B27" s="686"/>
      <c r="C27" s="692"/>
      <c r="D27" s="692"/>
      <c r="E27" s="678" t="s">
        <v>52</v>
      </c>
      <c r="F27" s="688"/>
      <c r="G27" s="678"/>
      <c r="H27" s="678"/>
      <c r="I27" s="687" t="s">
        <v>53</v>
      </c>
      <c r="J27" s="681"/>
    </row>
    <row r="28" customHeight="1" spans="2:11">
      <c r="B28" s="680"/>
      <c r="C28" s="680"/>
      <c r="D28" s="680"/>
      <c r="E28" s="687" t="s">
        <v>54</v>
      </c>
      <c r="F28" s="688"/>
      <c r="G28" s="678"/>
      <c r="H28" s="678"/>
      <c r="I28" s="687" t="s">
        <v>55</v>
      </c>
      <c r="J28" s="681"/>
    </row>
    <row r="29" customHeight="1" spans="2:11">
      <c r="B29" s="680"/>
      <c r="C29" s="680"/>
      <c r="D29" s="687" t="s">
        <v>56</v>
      </c>
      <c r="E29" s="678"/>
      <c r="F29" s="696"/>
      <c r="G29" s="678"/>
      <c r="H29" s="678"/>
      <c r="I29" s="687" t="s">
        <v>57</v>
      </c>
      <c r="J29" s="681"/>
    </row>
    <row r="30" customHeight="1" spans="2:11">
      <c r="B30" s="680"/>
      <c r="C30" s="680"/>
      <c r="D30" s="687" t="s">
        <v>58</v>
      </c>
      <c r="E30" s="678"/>
      <c r="F30" s="696"/>
      <c r="G30" s="678"/>
      <c r="H30" s="678"/>
      <c r="I30" s="687" t="s">
        <v>59</v>
      </c>
      <c r="J30" s="681"/>
    </row>
    <row r="31" customHeight="1" spans="2:11">
      <c r="B31" s="680"/>
      <c r="C31" s="680"/>
      <c r="D31" s="687" t="s">
        <v>60</v>
      </c>
      <c r="E31" s="678"/>
      <c r="F31" s="696"/>
      <c r="G31" s="678"/>
      <c r="H31" s="678"/>
      <c r="I31" s="687" t="s">
        <v>61</v>
      </c>
      <c r="J31" s="681"/>
    </row>
    <row r="32" customHeight="1" spans="2:11">
      <c r="B32" s="680"/>
      <c r="C32" s="680"/>
      <c r="D32" s="687" t="s">
        <v>62</v>
      </c>
      <c r="E32" s="678"/>
      <c r="F32" s="688"/>
      <c r="G32" s="680"/>
      <c r="H32" s="680"/>
      <c r="I32" s="680"/>
      <c r="J32" s="681"/>
    </row>
    <row r="33" customHeight="1" spans="2:10">
      <c r="B33" s="686"/>
      <c r="C33" s="692"/>
      <c r="D33" s="687" t="s">
        <v>19</v>
      </c>
      <c r="E33" s="678"/>
      <c r="F33" s="688"/>
      <c r="G33" s="680"/>
      <c r="H33" s="680"/>
      <c r="I33" s="680"/>
      <c r="J33" s="681"/>
    </row>
    <row r="34" customHeight="1" spans="2:10">
      <c r="B34" s="689"/>
      <c r="C34" s="678" t="s">
        <v>63</v>
      </c>
      <c r="D34" s="687" t="s">
        <v>64</v>
      </c>
      <c r="E34" s="678"/>
      <c r="F34" s="688"/>
      <c r="G34" s="680"/>
      <c r="H34" s="680"/>
      <c r="I34" s="680"/>
      <c r="J34" s="681"/>
    </row>
    <row r="35" customHeight="1" spans="2:10">
      <c r="B35" s="689"/>
      <c r="C35" s="680"/>
      <c r="D35" s="687" t="s">
        <v>65</v>
      </c>
      <c r="E35" s="678"/>
      <c r="F35" s="688"/>
      <c r="G35" s="680"/>
      <c r="H35" s="680"/>
      <c r="I35" s="680"/>
      <c r="J35" s="681"/>
    </row>
    <row r="36" customHeight="1" spans="2:10">
      <c r="B36" s="689"/>
      <c r="C36" s="680"/>
      <c r="D36" s="687" t="s">
        <v>66</v>
      </c>
      <c r="E36" s="678"/>
      <c r="F36" s="688"/>
      <c r="G36" s="680"/>
      <c r="H36" s="680"/>
      <c r="I36" s="680"/>
      <c r="J36" s="681"/>
    </row>
    <row r="37" customHeight="1" spans="2:10">
      <c r="B37" s="689"/>
      <c r="C37" s="680"/>
      <c r="D37" s="687" t="s">
        <v>67</v>
      </c>
      <c r="E37" s="678"/>
      <c r="F37" s="688"/>
      <c r="G37" s="680"/>
      <c r="H37" s="680"/>
      <c r="I37" s="680"/>
      <c r="J37" s="681"/>
    </row>
    <row r="38" customHeight="1" spans="2:10">
      <c r="B38" s="689"/>
      <c r="C38" s="680"/>
      <c r="D38" s="687" t="s">
        <v>68</v>
      </c>
      <c r="E38" s="678"/>
      <c r="F38" s="688"/>
      <c r="G38" s="680"/>
      <c r="H38" s="680"/>
      <c r="I38" s="680"/>
      <c r="J38" s="681"/>
    </row>
    <row r="39" customHeight="1" spans="2:10">
      <c r="B39" s="689"/>
      <c r="C39" s="680"/>
      <c r="D39" s="687" t="s">
        <v>69</v>
      </c>
      <c r="E39" s="702" t="s">
        <v>70</v>
      </c>
      <c r="F39" s="688"/>
      <c r="G39" s="680"/>
      <c r="H39" s="680"/>
      <c r="I39" s="680"/>
      <c r="J39" s="681"/>
    </row>
    <row r="40" customHeight="1" spans="2:10">
      <c r="B40" s="689"/>
      <c r="C40" s="680"/>
      <c r="D40" s="678"/>
      <c r="E40" s="702" t="s">
        <v>71</v>
      </c>
      <c r="F40" s="688"/>
      <c r="G40" s="680"/>
      <c r="H40" s="680"/>
      <c r="I40" s="680"/>
      <c r="J40" s="681"/>
    </row>
    <row r="41" customHeight="1" spans="2:10">
      <c r="B41" s="689"/>
      <c r="C41" s="680"/>
      <c r="D41" s="678"/>
      <c r="E41" s="702" t="s">
        <v>72</v>
      </c>
      <c r="F41" s="688"/>
      <c r="G41" s="680"/>
      <c r="H41" s="680"/>
      <c r="I41" s="680"/>
      <c r="J41" s="681"/>
    </row>
    <row r="42" customHeight="1" spans="2:10">
      <c r="B42" s="689"/>
      <c r="C42" s="680"/>
      <c r="D42" s="678"/>
      <c r="E42" s="702" t="s">
        <v>73</v>
      </c>
      <c r="F42" s="688"/>
      <c r="G42" s="680"/>
      <c r="H42" s="680"/>
      <c r="I42" s="680"/>
      <c r="J42" s="681"/>
    </row>
    <row r="43" customHeight="1" spans="2:10">
      <c r="B43" s="689"/>
      <c r="C43" s="680"/>
      <c r="D43" s="678"/>
      <c r="E43" s="678"/>
      <c r="F43" s="688"/>
      <c r="G43" s="680"/>
      <c r="H43" s="680"/>
      <c r="I43" s="680"/>
      <c r="J43" s="681"/>
    </row>
    <row r="44" customHeight="1" spans="2:10">
      <c r="B44" s="689"/>
      <c r="C44" s="678"/>
      <c r="D44" s="687" t="s">
        <v>74</v>
      </c>
      <c r="E44" s="687" t="s">
        <v>75</v>
      </c>
      <c r="F44" s="691"/>
      <c r="G44" s="680"/>
      <c r="H44" s="680"/>
      <c r="I44" s="680"/>
      <c r="J44" s="681"/>
    </row>
    <row r="45" customHeight="1" spans="2:10">
      <c r="B45" s="689"/>
      <c r="C45" s="692"/>
      <c r="D45" s="678"/>
      <c r="E45" s="687" t="s">
        <v>76</v>
      </c>
      <c r="F45" s="691"/>
      <c r="G45" s="680"/>
      <c r="H45" s="680"/>
      <c r="I45" s="680"/>
      <c r="J45" s="681"/>
    </row>
    <row r="46" customHeight="1" spans="2:10">
      <c r="B46" s="689"/>
      <c r="C46" s="692"/>
      <c r="D46" s="678"/>
      <c r="E46" s="687" t="s">
        <v>77</v>
      </c>
      <c r="F46" s="691"/>
      <c r="G46" s="680"/>
      <c r="H46" s="680"/>
      <c r="I46" s="680"/>
      <c r="J46" s="681"/>
    </row>
    <row r="47" customHeight="1" spans="2:10">
      <c r="B47" s="689"/>
      <c r="C47" s="692"/>
      <c r="D47" s="678"/>
      <c r="E47" s="687" t="s">
        <v>78</v>
      </c>
      <c r="F47" s="691"/>
      <c r="G47" s="680"/>
      <c r="H47" s="680"/>
      <c r="I47" s="680"/>
      <c r="J47" s="681"/>
    </row>
    <row r="48" customHeight="1" spans="2:10">
      <c r="B48" s="689"/>
      <c r="C48" s="692"/>
      <c r="D48" s="678"/>
      <c r="E48" s="687" t="s">
        <v>79</v>
      </c>
      <c r="F48" s="691"/>
      <c r="G48" s="680"/>
      <c r="H48" s="680"/>
      <c r="I48" s="680"/>
      <c r="J48" s="681"/>
    </row>
    <row r="49" customHeight="1" spans="2:10">
      <c r="B49" s="689"/>
      <c r="C49" s="692"/>
      <c r="D49" s="678"/>
      <c r="E49" s="687" t="s">
        <v>80</v>
      </c>
      <c r="F49" s="691"/>
      <c r="G49" s="680"/>
      <c r="H49" s="680"/>
      <c r="I49" s="680"/>
      <c r="J49" s="681"/>
    </row>
    <row r="50" customHeight="1" spans="2:10">
      <c r="B50" s="689"/>
      <c r="C50" s="692"/>
      <c r="D50" s="678"/>
      <c r="E50" s="687" t="s">
        <v>81</v>
      </c>
      <c r="F50" s="691"/>
      <c r="G50" s="680"/>
      <c r="H50" s="680"/>
      <c r="I50" s="680"/>
      <c r="J50" s="681"/>
    </row>
    <row r="51" customHeight="1" spans="2:10">
      <c r="B51" s="689"/>
      <c r="C51" s="680"/>
      <c r="D51" s="687" t="s">
        <v>82</v>
      </c>
      <c r="E51" s="687" t="s">
        <v>83</v>
      </c>
      <c r="F51" s="696"/>
      <c r="G51" s="680"/>
      <c r="H51" s="680"/>
      <c r="I51" s="680"/>
      <c r="J51" s="694"/>
    </row>
    <row r="52" customHeight="1" spans="2:10">
      <c r="B52" s="689"/>
      <c r="C52" s="680"/>
      <c r="D52" s="678"/>
      <c r="E52" s="687" t="s">
        <v>84</v>
      </c>
      <c r="F52" s="696"/>
      <c r="G52" s="680"/>
      <c r="H52" s="692"/>
      <c r="I52" s="692"/>
      <c r="J52" s="694"/>
    </row>
    <row r="53" customHeight="1" spans="2:10">
      <c r="B53" s="689"/>
      <c r="C53" s="678"/>
      <c r="D53" s="687" t="s">
        <v>85</v>
      </c>
      <c r="E53" s="678"/>
      <c r="F53" s="691"/>
      <c r="G53" s="680"/>
      <c r="H53" s="692"/>
      <c r="I53" s="692"/>
      <c r="J53" s="694"/>
    </row>
    <row r="54" customHeight="1" spans="2:10">
      <c r="B54" s="689"/>
      <c r="C54" s="678"/>
      <c r="D54" s="687" t="s">
        <v>86</v>
      </c>
      <c r="E54" s="678"/>
      <c r="F54" s="691"/>
      <c r="G54" s="680"/>
      <c r="H54" s="692"/>
      <c r="I54" s="692"/>
      <c r="J54" s="694"/>
    </row>
    <row r="55" customHeight="1" spans="2:10">
      <c r="B55" s="689"/>
      <c r="C55" s="678"/>
      <c r="D55" s="687" t="s">
        <v>87</v>
      </c>
      <c r="E55" s="678"/>
      <c r="F55" s="691"/>
      <c r="G55" s="680"/>
      <c r="H55" s="692"/>
      <c r="I55" s="692"/>
      <c r="J55" s="681"/>
    </row>
    <row r="56" customHeight="1" spans="2:10">
      <c r="B56" s="689"/>
      <c r="C56" s="678"/>
      <c r="D56" s="687" t="s">
        <v>88</v>
      </c>
      <c r="E56" s="678"/>
      <c r="F56" s="691"/>
      <c r="G56" s="680"/>
      <c r="H56" s="680"/>
      <c r="I56" s="680"/>
      <c r="J56" s="681"/>
    </row>
    <row r="57" customHeight="1" spans="2:10">
      <c r="B57" s="689"/>
      <c r="C57" s="678"/>
      <c r="D57" s="687" t="s">
        <v>89</v>
      </c>
      <c r="E57" s="687"/>
      <c r="F57" s="696"/>
      <c r="G57" s="680"/>
      <c r="H57" s="680"/>
      <c r="I57" s="680"/>
      <c r="J57" s="694"/>
    </row>
    <row r="58" customHeight="1" spans="2:10">
      <c r="B58" s="689"/>
      <c r="C58" s="678"/>
      <c r="D58" s="687" t="s">
        <v>90</v>
      </c>
      <c r="E58" s="687" t="s">
        <v>91</v>
      </c>
      <c r="F58" s="696"/>
      <c r="G58" s="680"/>
      <c r="H58" s="680"/>
      <c r="I58" s="680"/>
      <c r="J58" s="694"/>
    </row>
    <row r="59" customHeight="1" spans="2:10">
      <c r="B59" s="689"/>
      <c r="C59" s="678"/>
      <c r="D59" s="678"/>
      <c r="E59" s="702" t="s">
        <v>92</v>
      </c>
      <c r="F59" s="696"/>
      <c r="G59" s="680"/>
      <c r="H59" s="692"/>
      <c r="I59" s="692"/>
      <c r="J59" s="694"/>
    </row>
    <row r="60" customHeight="1" spans="2:10">
      <c r="B60" s="689"/>
      <c r="C60" s="678"/>
      <c r="D60" s="678"/>
      <c r="E60" s="687" t="s">
        <v>93</v>
      </c>
      <c r="F60" s="691"/>
      <c r="G60" s="680"/>
      <c r="H60" s="692"/>
      <c r="I60" s="692"/>
      <c r="J60" s="694"/>
    </row>
    <row r="61" customHeight="1" spans="2:10">
      <c r="B61" s="689"/>
      <c r="C61" s="678"/>
      <c r="D61" s="687" t="s">
        <v>94</v>
      </c>
      <c r="E61" s="678"/>
      <c r="F61" s="696"/>
      <c r="G61" s="680"/>
      <c r="H61" s="692"/>
      <c r="I61" s="692"/>
      <c r="J61" s="694"/>
    </row>
    <row r="62" customHeight="1" spans="2:10">
      <c r="B62" s="689"/>
      <c r="C62" s="697"/>
      <c r="D62" s="687" t="s">
        <v>95</v>
      </c>
      <c r="E62" s="678"/>
      <c r="F62" s="696"/>
      <c r="G62" s="680"/>
      <c r="H62" s="692"/>
      <c r="I62" s="692"/>
      <c r="J62" s="694"/>
    </row>
    <row r="63" customHeight="1" spans="2:10">
      <c r="B63" s="686"/>
      <c r="C63" s="678"/>
      <c r="D63" s="687" t="s">
        <v>96</v>
      </c>
      <c r="E63" s="678"/>
      <c r="F63" s="696"/>
      <c r="G63" s="692"/>
      <c r="H63" s="692"/>
      <c r="I63" s="692"/>
      <c r="J63" s="694"/>
    </row>
    <row r="64" customHeight="1" spans="2:10">
      <c r="B64" s="686"/>
      <c r="C64" s="678"/>
      <c r="D64" s="687" t="s">
        <v>97</v>
      </c>
      <c r="E64" s="678"/>
      <c r="F64" s="696"/>
      <c r="G64" s="692"/>
      <c r="H64" s="692"/>
      <c r="I64" s="692"/>
      <c r="J64" s="694"/>
    </row>
    <row r="65" customHeight="1" spans="2:10">
      <c r="B65" s="698"/>
      <c r="C65" s="699"/>
      <c r="D65" s="699"/>
      <c r="E65" s="699"/>
      <c r="F65" s="700"/>
      <c r="G65" s="699"/>
      <c r="H65" s="699"/>
      <c r="I65" s="699"/>
      <c r="J65" s="701"/>
    </row>
  </sheetData>
  <sheetProtection formatCells="0" formatColumns="0" formatRows="0" insertRows="0" insertColumns="0" insertHyperlinks="0" deleteColumns="0" deleteRows="0" sort="0" autoFilter="0" pivotTables="0"/>
  <mergeCells count="2">
    <mergeCell ref="B2:J2"/>
    <mergeCell ref="B4:C4"/>
  </mergeCells>
  <hyperlinks>
    <hyperlink ref="D5" location="'1-汇 总 表 '!A1" display="汇总表"/>
    <hyperlink ref="E5" location="'2-分类汇总'!A1" display="分类汇总表"/>
    <hyperlink ref="C7" location="'3-流动汇总'!A1" display="流动资产"/>
    <hyperlink ref="E7" location="'3-1-1现金'!A1" display="现金"/>
    <hyperlink ref="E8" location="'3-1-2银行存款'!A1" display="银行存款"/>
    <hyperlink ref="E9" location="'3-1-3其他货币资金'!A1" display="其他货币资金"/>
    <hyperlink ref="D10" location="'3-2交易性金融资产汇总'!A1" display="交易性金融资产"/>
    <hyperlink ref="E10" location="'3-2-1交易性-股票'!A1" display="股票投资"/>
    <hyperlink ref="E11" location="'3-2-2交易性-债券'!A1" display="债券投资"/>
    <hyperlink ref="D19" location="'3-9存货汇总'!A1" display="存货"/>
    <hyperlink ref="E20" location="'3-9-2原材料'!A1" display="原材料"/>
    <hyperlink ref="E19" location="'3-9-1材料采购（在途物资）'!A1" display="材料采购（在途物资）"/>
    <hyperlink ref="E23" location="'3-9-5产成品（库存商品）'!A1" display="产成品（库存商品）"/>
    <hyperlink ref="E24" location="'3-9-6在产品（自制半成品）'!A1" display="在产品（自制半成品）"/>
    <hyperlink ref="E44" location="'4-8-1房屋建筑物'!A1" display="房屋建筑物"/>
    <hyperlink ref="E45" location="'4-8-2构筑物'!A1" display="构筑物及其他辅助设施"/>
    <hyperlink ref="E46" location="'4-8-3管道沟槽'!A1" display="管道及沟槽"/>
    <hyperlink ref="E47" location="'4-8-4机器设备'!A1" display="机器设备"/>
    <hyperlink ref="E48" location="'4-8-5车辆'!A1" display="车辆"/>
    <hyperlink ref="E49" location="'4-8-6电子设备'!A1" display="电子设备"/>
    <hyperlink ref="D53" location="'4-9-3工程物资'!A1" display="工程物资"/>
    <hyperlink ref="E51" location="'4-9-1在建（土建）'!A1" display="在建工程-土建工程"/>
    <hyperlink ref="E52" location="'4-9-2在建（设备）'!A1" display="在建工程-设备安装工程"/>
    <hyperlink ref="D54" location="'4-8-8固定资产清理'!A1" display="固定资产清理"/>
    <hyperlink ref="G7" location="'5-流动负债汇总'!A1" display="流动负债"/>
    <hyperlink ref="I7" location="'5-1短期借款'!A1" display="短期借款"/>
    <hyperlink ref="I9" location="'5-3衍生金融负债'!A1" display="衍生金融负债"/>
    <hyperlink ref="B4" location="填表说明!A1" display="填表说明（填表前请先阅读）"/>
    <hyperlink ref="C5" location="资产负债表!A1" display="资产负债表"/>
    <hyperlink ref="B5" location="企业基本情况!A1" display="企业基本情况表"/>
    <hyperlink ref="D7" location="'表3-1货币资金汇总表'!A1" display="货币资金"/>
    <hyperlink ref="E25" location="'3-9-7发出商品'!A1" display="发出商品"/>
    <hyperlink ref="B4:C4" location="填表说明!B2" display="填表说明（填表前请先阅读）"/>
    <hyperlink ref="E50" location="'4-8-7土地'!A1" display="土地"/>
    <hyperlink ref="D16" location="'3-8其他应收款汇总'!A1" display="其他应收款"/>
    <hyperlink ref="D62" location="'4-16长期待摊费用'!A1" display="长期待摊费用"/>
    <hyperlink ref="E12" location="'3-2-3交易性-基金'!A1" display="基金投资"/>
    <hyperlink ref="E21" location="'3-9-3在库周转材料'!A1" display="在库周转材料"/>
    <hyperlink ref="E22" location="'3-9-4委托加工物资'!A1" display="委托加工物资"/>
    <hyperlink ref="E26" location="'3-9-8在用周转材料'!A1" display="在用周转材料"/>
    <hyperlink ref="D31" location="'3-12一年到期非流动资产'!A1" display="一年到期非流动资产"/>
    <hyperlink ref="D32" location="'3-13其他流动资产'!A1" display="其他流动资产"/>
    <hyperlink ref="D44" location="'4-8固定资产汇总'!A1" display="固定资产"/>
    <hyperlink ref="D51" location="'4-9在建工程汇总'!A1" display="在建工程"/>
    <hyperlink ref="D55" location="'4-10生产性生物资产'!A1" display="生产性生物资产"/>
    <hyperlink ref="D56" location="'4-11油气资产'!A1" display="油气资产"/>
    <hyperlink ref="D61" location="'4-15商誉'!A1" display="商誉"/>
    <hyperlink ref="D63" location="'4-17递延所得税资产'!A1" display="递延所得税资产"/>
    <hyperlink ref="D64" location="'4-18其他非流动资产'!A1" display="其他非流动资产"/>
    <hyperlink ref="I8" location="'5-2交易性金融负债'!A1" display="交易性金融负债"/>
    <hyperlink ref="E27" location="'表3-9-9未结算工程'!A1" display="未结算工程"/>
    <hyperlink ref="E28" location="'3-9-10消耗性生物资产'!A1" display="消耗性生物性资产"/>
    <hyperlink ref="C34" location="'4-非流动资产汇总'!A1" display="非流动资产"/>
    <hyperlink ref="D29" location="'3-10合同资产'!A1" display="合同资产"/>
    <hyperlink ref="D30" location="'3-11持有待售资产'!A1" display="持有待售资产"/>
    <hyperlink ref="D33" location="'4-1债权投资'!A1" display="债券投资"/>
    <hyperlink ref="D35" location="'4-3长期应收款'!A1" display="长期应收款"/>
    <hyperlink ref="D36" location="'4-4长期股权投资'!A1" display="长期股权投资"/>
    <hyperlink ref="E39" location="'4-7-1投资性房地产-成本计量'!A1" display="投资性房地产（成本计量）"/>
    <hyperlink ref="E40" location="'4-7-2投资性房地产-公允价值'!A1" display="投资性房地产（公允计量）"/>
    <hyperlink ref="E41" location="'4-7-3投资性地产-成本计量'!A1" display="投资性地产（成本计量）"/>
    <hyperlink ref="E42" location="'4-7-4投资性地产-公允价值'!A1" display="投资性地产(公允计量）"/>
    <hyperlink ref="D39" location="'4-7投资性房地产汇总'!A1" display="投资性房地产"/>
    <hyperlink ref="D34" location="'4-2其他债权投资'!A1" display="其他债券投资"/>
    <hyperlink ref="D37" location="'4-5其他权益工具投资'!A1" display="其他权益工具投资"/>
    <hyperlink ref="D38" location="'4-6其他非流动性金融资产'!A1" display="其他非流动金融资产"/>
    <hyperlink ref="E58" location="'4-13-1无形-土地'!A1" display="土地使用权"/>
    <hyperlink ref="E60" location="'4-13-3无形-其他'!A1" display="其他无形资产"/>
    <hyperlink ref="D58" location="'4-13无形资产汇总'!A1" display="无形资产"/>
    <hyperlink ref="E59" location="'4-13-2无形-矿业权'!A1" display="无形-矿业权"/>
    <hyperlink ref="D57" location="'4-12使用权资产'!A1" display="使用权资产"/>
    <hyperlink ref="I10" location="'5-4应付票据'!A1" display="应付票据"/>
    <hyperlink ref="I11" location="'5-5应付账款'!A1" display="应付账款"/>
    <hyperlink ref="I12" location="'5-6预收账款'!A1" display="预收款项"/>
    <hyperlink ref="I13" location="'5-7合同负债'!A1" display="合同负债"/>
    <hyperlink ref="I14" location="'5-8职工薪酬'!A1" display="职工薪酬"/>
    <hyperlink ref="I15" location="'5-9应交税费'!A1" display="应交税费"/>
    <hyperlink ref="D12" location="'3-4应收票据'!A1" display="应收票据"/>
    <hyperlink ref="D13" location="'3-5应收账款'!A1" display="应收账款"/>
    <hyperlink ref="D11" location="'3-3衍生金融资产'!A1" display="衍生金融资产"/>
    <hyperlink ref="D14" location="'3-6应收款项融资'!A1" display="应收款项融资"/>
    <hyperlink ref="D15" location="'3-7预付账款'!A1" display="预付账款"/>
    <hyperlink ref="G24" location="'6-非流动负债汇总 '!A1" display="非流动负债"/>
    <hyperlink ref="I25" location="'6-2应付债券'!A1" display="应付债券"/>
    <hyperlink ref="I24" location="'6-1长期借款'!A1" display="长期借款"/>
    <hyperlink ref="I26" location="'6-3租赁负债'!A1" display="租赁负债"/>
    <hyperlink ref="I30" location="'6-7递延所得税负债'!A1" display="递延所得税负债"/>
    <hyperlink ref="I27" location="'6-4长期应付款'!A1" display="长期应付款"/>
    <hyperlink ref="I28" location="'6-5预计负债'!A1" display="预计负债"/>
    <hyperlink ref="I29" location="'6-6递延收益'!A1" display="递延收益"/>
    <hyperlink ref="I31" location="'6-8其他非流动负债'!A1" display="其他非流动负债"/>
    <hyperlink ref="I21" location="'5-13其他流动负债'!A1" display="其他流动负债"/>
    <hyperlink ref="I20" location="'5-12一年到期非流动负债'!A1" display="一年内到期的非流动负债"/>
    <hyperlink ref="I19" location="'5-11持有待售负债'!A1" display="持有待售负债"/>
    <hyperlink ref="I16" location="'5-10-1应付利息'!A1" display="应付利息"/>
    <hyperlink ref="I17" location="'5-10-2应付股利（利润）'!A1" display="应付股利（应付利润）"/>
    <hyperlink ref="E17" location="'3-8-2应收股利'!A1" display="应收股利"/>
    <hyperlink ref="E16" location="'3-8-1应收利息'!A1" display="应收利息"/>
    <hyperlink ref="E18" location="'3-8-3其他应收款'!A1" display="其他应收款"/>
  </hyperlinks>
  <printOptions horizontalCentered="1"/>
  <pageMargins left="0.31496062992126" right="0.31496062992126" top="0.551181102362205" bottom="0.15748031496063" header="0.31496062992126" footer="0.118110236220472"/>
  <pageSetup paperSize="9" scale="75"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tabColor rgb="FFFF3300"/>
  </sheetPr>
  <dimension ref="B1:B168"/>
  <sheetViews>
    <sheetView view="pageBreakPreview" zoomScaleNormal="100" workbookViewId="0">
      <pane ySplit="2" topLeftCell="A3" activePane="bottomLeft" state="frozen"/>
      <selection/>
      <selection pane="bottomLeft" activeCell="A1" sqref="A1"/>
    </sheetView>
  </sheetViews>
  <sheetFormatPr defaultColWidth="9" defaultRowHeight="17.6" outlineLevelCol="1"/>
  <cols>
    <col min="1" max="1" width="1.5" style="654" customWidth="1"/>
    <col min="2" max="2" width="115.6" style="654" customWidth="1"/>
    <col min="3" max="16384" width="9" style="654"/>
  </cols>
  <sheetData>
    <row r="1" s="648" customFormat="1" ht="22.2" customHeight="1" spans="2:2">
      <c r="B1" s="655" t="s">
        <v>98</v>
      </c>
    </row>
    <row r="2" ht="22.2" customHeight="1" spans="2:2">
      <c r="B2" s="655"/>
    </row>
    <row r="3" ht="21" customHeight="1" spans="2:2">
      <c r="B3" s="656" t="s">
        <v>99</v>
      </c>
    </row>
    <row r="4" ht="22.95" customHeight="1" outlineLevel="1" spans="2:2">
      <c r="B4" s="657" t="s">
        <v>100</v>
      </c>
    </row>
    <row r="5" ht="43.95" customHeight="1" outlineLevel="1" spans="2:2">
      <c r="B5" s="658" t="s">
        <v>101</v>
      </c>
    </row>
    <row r="6" ht="56.55" customHeight="1" outlineLevel="1" spans="2:2">
      <c r="B6" s="657" t="s">
        <v>102</v>
      </c>
    </row>
    <row r="7" ht="28.95" customHeight="1" outlineLevel="1" spans="2:2">
      <c r="B7" s="658" t="s">
        <v>103</v>
      </c>
    </row>
    <row r="8" ht="59.55" customHeight="1" outlineLevel="1" spans="2:2">
      <c r="B8" s="658" t="s">
        <v>104</v>
      </c>
    </row>
    <row r="9" ht="28.95" customHeight="1" outlineLevel="1" spans="2:2">
      <c r="B9" s="657" t="s">
        <v>105</v>
      </c>
    </row>
    <row r="10" ht="41.55" customHeight="1" outlineLevel="1" spans="2:2">
      <c r="B10" s="657" t="s">
        <v>106</v>
      </c>
    </row>
    <row r="11" ht="28.2" customHeight="1" outlineLevel="1" spans="2:2">
      <c r="B11" s="657" t="s">
        <v>107</v>
      </c>
    </row>
    <row r="12" ht="29.55" customHeight="1" outlineLevel="1" spans="2:2">
      <c r="B12" s="657" t="s">
        <v>108</v>
      </c>
    </row>
    <row r="13" ht="25.95" customHeight="1" outlineLevel="1" spans="2:2">
      <c r="B13" s="657" t="s">
        <v>109</v>
      </c>
    </row>
    <row r="14" ht="39" customHeight="1" outlineLevel="1" spans="2:2">
      <c r="B14" s="657" t="s">
        <v>110</v>
      </c>
    </row>
    <row r="15" ht="38.55" customHeight="1" outlineLevel="1" spans="2:2">
      <c r="B15" s="657" t="s">
        <v>111</v>
      </c>
    </row>
    <row r="16" ht="9" customHeight="1" spans="2:2">
      <c r="B16" s="657"/>
    </row>
    <row r="17" ht="24.6" customHeight="1" spans="2:2">
      <c r="B17" s="659" t="s">
        <v>112</v>
      </c>
    </row>
    <row r="18" s="649" customFormat="1" ht="22.95" customHeight="1" spans="2:2">
      <c r="B18" s="660" t="s">
        <v>113</v>
      </c>
    </row>
    <row r="19" ht="19.2" customHeight="1" outlineLevel="1" spans="2:2">
      <c r="B19" s="661" t="s">
        <v>114</v>
      </c>
    </row>
    <row r="20" ht="40.95" customHeight="1" outlineLevel="1" spans="2:2">
      <c r="B20" s="657" t="s">
        <v>115</v>
      </c>
    </row>
    <row r="21" ht="21.6" customHeight="1" outlineLevel="1" spans="2:2">
      <c r="B21" s="661" t="s">
        <v>116</v>
      </c>
    </row>
    <row r="22" ht="42.6" customHeight="1" outlineLevel="1" spans="2:2">
      <c r="B22" s="657" t="s">
        <v>117</v>
      </c>
    </row>
    <row r="23" ht="21.6" customHeight="1" outlineLevel="1" spans="2:2">
      <c r="B23" s="661" t="s">
        <v>118</v>
      </c>
    </row>
    <row r="24" ht="46.2" customHeight="1" outlineLevel="1" spans="2:2">
      <c r="B24" s="657" t="s">
        <v>119</v>
      </c>
    </row>
    <row r="25" ht="21" customHeight="1" outlineLevel="1" spans="2:2">
      <c r="B25" s="661" t="s">
        <v>120</v>
      </c>
    </row>
    <row r="26" ht="18" outlineLevel="1" spans="2:2">
      <c r="B26" s="657" t="s">
        <v>121</v>
      </c>
    </row>
    <row r="27" ht="18" outlineLevel="1" spans="2:2">
      <c r="B27" s="657" t="s">
        <v>122</v>
      </c>
    </row>
    <row r="28" ht="18" outlineLevel="1" spans="2:2">
      <c r="B28" s="657" t="s">
        <v>123</v>
      </c>
    </row>
    <row r="29" ht="36" outlineLevel="1" spans="2:2">
      <c r="B29" s="657" t="s">
        <v>124</v>
      </c>
    </row>
    <row r="30" ht="20.55" customHeight="1" outlineLevel="1" spans="2:2">
      <c r="B30" s="661" t="s">
        <v>125</v>
      </c>
    </row>
    <row r="31" ht="22.95" customHeight="1" outlineLevel="1" spans="2:2">
      <c r="B31" s="657" t="s">
        <v>126</v>
      </c>
    </row>
    <row r="32" ht="20.55" customHeight="1" outlineLevel="1" spans="2:2">
      <c r="B32" s="661" t="s">
        <v>127</v>
      </c>
    </row>
    <row r="33" ht="18.6" customHeight="1" outlineLevel="1" spans="2:2">
      <c r="B33" s="657" t="s">
        <v>128</v>
      </c>
    </row>
    <row r="34" ht="18.6" customHeight="1" outlineLevel="1" spans="2:2">
      <c r="B34" s="657" t="s">
        <v>129</v>
      </c>
    </row>
    <row r="35" ht="25.95" customHeight="1" outlineLevel="1" spans="2:2">
      <c r="B35" s="657" t="s">
        <v>130</v>
      </c>
    </row>
    <row r="36" ht="23.55" customHeight="1" outlineLevel="1" spans="2:2">
      <c r="B36" s="661" t="s">
        <v>131</v>
      </c>
    </row>
    <row r="37" ht="18.6" customHeight="1" outlineLevel="1" spans="2:2">
      <c r="B37" s="657" t="s">
        <v>132</v>
      </c>
    </row>
    <row r="38" ht="18.6" customHeight="1" outlineLevel="1" spans="2:2">
      <c r="B38" s="657" t="s">
        <v>133</v>
      </c>
    </row>
    <row r="39" ht="18.6" customHeight="1" outlineLevel="1" spans="2:2">
      <c r="B39" s="657" t="s">
        <v>134</v>
      </c>
    </row>
    <row r="40" ht="21.6" customHeight="1" outlineLevel="1" spans="2:2">
      <c r="B40" s="661" t="s">
        <v>135</v>
      </c>
    </row>
    <row r="41" ht="21" customHeight="1" outlineLevel="1" spans="2:2">
      <c r="B41" s="657" t="s">
        <v>136</v>
      </c>
    </row>
    <row r="42" ht="21.6" customHeight="1" outlineLevel="1" spans="2:2">
      <c r="B42" s="657" t="s">
        <v>137</v>
      </c>
    </row>
    <row r="43" ht="18.6" customHeight="1" outlineLevel="1" spans="2:2">
      <c r="B43" s="661" t="s">
        <v>138</v>
      </c>
    </row>
    <row r="44" ht="20.55" customHeight="1" outlineLevel="1" spans="2:2">
      <c r="B44" s="657" t="s">
        <v>139</v>
      </c>
    </row>
    <row r="45" ht="22.95" customHeight="1" outlineLevel="1" spans="2:2">
      <c r="B45" s="657" t="s">
        <v>140</v>
      </c>
    </row>
    <row r="46" ht="22.2" customHeight="1" outlineLevel="1" spans="2:2">
      <c r="B46" s="661" t="s">
        <v>141</v>
      </c>
    </row>
    <row r="47" ht="21.6" customHeight="1" outlineLevel="1" spans="2:2">
      <c r="B47" s="657" t="s">
        <v>142</v>
      </c>
    </row>
    <row r="48" ht="19.2" customHeight="1" outlineLevel="1" spans="2:2">
      <c r="B48" s="661" t="s">
        <v>143</v>
      </c>
    </row>
    <row r="49" ht="21.6" customHeight="1" outlineLevel="1" spans="2:2">
      <c r="B49" s="657" t="s">
        <v>136</v>
      </c>
    </row>
    <row r="50" ht="20.55" customHeight="1" outlineLevel="1" spans="2:2">
      <c r="B50" s="661" t="s">
        <v>144</v>
      </c>
    </row>
    <row r="51" ht="21" customHeight="1" outlineLevel="1" spans="2:2">
      <c r="B51" s="657" t="s">
        <v>145</v>
      </c>
    </row>
    <row r="52" ht="21" customHeight="1" outlineLevel="1" spans="2:2">
      <c r="B52" s="657" t="s">
        <v>146</v>
      </c>
    </row>
    <row r="53" ht="21" customHeight="1" outlineLevel="1" spans="2:2">
      <c r="B53" s="657" t="s">
        <v>147</v>
      </c>
    </row>
    <row r="54" ht="20.55" customHeight="1" outlineLevel="1" spans="2:2">
      <c r="B54" s="661" t="s">
        <v>148</v>
      </c>
    </row>
    <row r="55" ht="20.55" customHeight="1" outlineLevel="1" spans="2:2">
      <c r="B55" s="657" t="s">
        <v>149</v>
      </c>
    </row>
    <row r="56" ht="21" customHeight="1" outlineLevel="1" spans="2:2">
      <c r="B56" s="661" t="s">
        <v>150</v>
      </c>
    </row>
    <row r="57" ht="21" customHeight="1" outlineLevel="1" spans="2:2">
      <c r="B57" s="657" t="s">
        <v>149</v>
      </c>
    </row>
    <row r="58" s="649" customFormat="1" ht="23.55" customHeight="1" spans="2:2">
      <c r="B58" s="660" t="s">
        <v>151</v>
      </c>
    </row>
    <row r="59" ht="21.6" customHeight="1" outlineLevel="1" spans="2:2">
      <c r="B59" s="661" t="s">
        <v>152</v>
      </c>
    </row>
    <row r="60" ht="21.6" customHeight="1" outlineLevel="1" spans="2:2">
      <c r="B60" s="657" t="s">
        <v>153</v>
      </c>
    </row>
    <row r="61" ht="21.6" customHeight="1" outlineLevel="1" spans="2:2">
      <c r="B61" s="661" t="s">
        <v>154</v>
      </c>
    </row>
    <row r="62" ht="21.6" customHeight="1" outlineLevel="1" spans="2:2">
      <c r="B62" s="657" t="s">
        <v>155</v>
      </c>
    </row>
    <row r="63" ht="21.6" customHeight="1" outlineLevel="1" spans="2:2">
      <c r="B63" s="661" t="s">
        <v>156</v>
      </c>
    </row>
    <row r="64" ht="21.6" customHeight="1" outlineLevel="1" spans="2:2">
      <c r="B64" s="657" t="s">
        <v>157</v>
      </c>
    </row>
    <row r="65" ht="21.6" customHeight="1" outlineLevel="1" spans="2:2">
      <c r="B65" s="661" t="s">
        <v>158</v>
      </c>
    </row>
    <row r="66" ht="21.6" customHeight="1" outlineLevel="1" spans="2:2">
      <c r="B66" s="657" t="s">
        <v>159</v>
      </c>
    </row>
    <row r="67" ht="21.6" customHeight="1" outlineLevel="1" spans="2:2">
      <c r="B67" s="661" t="s">
        <v>160</v>
      </c>
    </row>
    <row r="68" ht="21.6" customHeight="1" outlineLevel="1" spans="2:2">
      <c r="B68" s="657" t="s">
        <v>161</v>
      </c>
    </row>
    <row r="69" ht="21.6" customHeight="1" outlineLevel="1" spans="2:2">
      <c r="B69" s="661" t="s">
        <v>162</v>
      </c>
    </row>
    <row r="70" ht="21.6" customHeight="1" outlineLevel="1" spans="2:2">
      <c r="B70" s="661" t="s">
        <v>163</v>
      </c>
    </row>
    <row r="71" ht="21.6" customHeight="1" outlineLevel="1" spans="2:2">
      <c r="B71" s="657" t="s">
        <v>164</v>
      </c>
    </row>
    <row r="72" ht="21.6" customHeight="1" outlineLevel="1" spans="2:2">
      <c r="B72" s="657" t="s">
        <v>165</v>
      </c>
    </row>
    <row r="73" ht="21.6" customHeight="1" outlineLevel="1" spans="2:2">
      <c r="B73" s="657" t="s">
        <v>166</v>
      </c>
    </row>
    <row r="74" ht="21.6" customHeight="1" outlineLevel="1" spans="2:2">
      <c r="B74" s="657" t="s">
        <v>167</v>
      </c>
    </row>
    <row r="75" ht="21.6" customHeight="1" outlineLevel="1" spans="2:2">
      <c r="B75" s="657" t="s">
        <v>168</v>
      </c>
    </row>
    <row r="76" ht="21.6" customHeight="1" outlineLevel="1" spans="2:2">
      <c r="B76" s="662" t="s">
        <v>169</v>
      </c>
    </row>
    <row r="77" ht="35.55" customHeight="1" outlineLevel="1" spans="2:2">
      <c r="B77" s="657" t="s">
        <v>170</v>
      </c>
    </row>
    <row r="78" ht="18" customHeight="1" outlineLevel="1" spans="2:2">
      <c r="B78" s="657" t="s">
        <v>171</v>
      </c>
    </row>
    <row r="79" ht="37.2" customHeight="1" outlineLevel="1" spans="2:2">
      <c r="B79" s="657" t="s">
        <v>172</v>
      </c>
    </row>
    <row r="80" ht="37.95" customHeight="1" outlineLevel="1" spans="2:2">
      <c r="B80" s="657" t="s">
        <v>173</v>
      </c>
    </row>
    <row r="81" ht="22.2" customHeight="1" outlineLevel="1" spans="2:2">
      <c r="B81" s="657" t="s">
        <v>174</v>
      </c>
    </row>
    <row r="82" ht="22.2" customHeight="1" outlineLevel="1" spans="2:2">
      <c r="B82" s="657" t="s">
        <v>175</v>
      </c>
    </row>
    <row r="83" ht="19.95" customHeight="1" outlineLevel="1" spans="2:2">
      <c r="B83" s="657" t="s">
        <v>176</v>
      </c>
    </row>
    <row r="84" ht="19.2" customHeight="1" outlineLevel="1" spans="2:2">
      <c r="B84" s="663" t="s">
        <v>177</v>
      </c>
    </row>
    <row r="85" ht="19.2" customHeight="1" outlineLevel="1" spans="2:2">
      <c r="B85" s="657" t="s">
        <v>178</v>
      </c>
    </row>
    <row r="86" ht="60" customHeight="1" outlineLevel="1" spans="2:2">
      <c r="B86" s="657" t="s">
        <v>179</v>
      </c>
    </row>
    <row r="87" ht="17.55" customHeight="1" outlineLevel="1" spans="2:2">
      <c r="B87" s="657" t="s">
        <v>180</v>
      </c>
    </row>
    <row r="88" ht="38.55" customHeight="1" outlineLevel="1" spans="2:2">
      <c r="B88" s="657" t="s">
        <v>181</v>
      </c>
    </row>
    <row r="89" ht="24.6" customHeight="1" outlineLevel="1" spans="2:2">
      <c r="B89" s="661" t="s">
        <v>182</v>
      </c>
    </row>
    <row r="90" ht="21.6" customHeight="1" outlineLevel="1" spans="2:2">
      <c r="B90" s="657" t="s">
        <v>183</v>
      </c>
    </row>
    <row r="91" ht="21.6" customHeight="1" outlineLevel="1" spans="2:2">
      <c r="B91" s="657" t="s">
        <v>184</v>
      </c>
    </row>
    <row r="92" ht="36" outlineLevel="1" spans="2:2">
      <c r="B92" s="657" t="s">
        <v>185</v>
      </c>
    </row>
    <row r="93" ht="22.95" customHeight="1" outlineLevel="1" spans="2:2">
      <c r="B93" s="657" t="s">
        <v>186</v>
      </c>
    </row>
    <row r="94" ht="22.95" customHeight="1" outlineLevel="1" spans="2:2">
      <c r="B94" s="657" t="s">
        <v>187</v>
      </c>
    </row>
    <row r="95" ht="22.95" customHeight="1" outlineLevel="1" spans="2:2">
      <c r="B95" s="657" t="s">
        <v>188</v>
      </c>
    </row>
    <row r="96" ht="22.95" customHeight="1" outlineLevel="1" spans="2:2">
      <c r="B96" s="657" t="s">
        <v>189</v>
      </c>
    </row>
    <row r="97" ht="36" outlineLevel="1" spans="2:2">
      <c r="B97" s="657" t="s">
        <v>190</v>
      </c>
    </row>
    <row r="98" ht="22.95" customHeight="1" outlineLevel="1" spans="2:2">
      <c r="B98" s="657" t="s">
        <v>191</v>
      </c>
    </row>
    <row r="99" ht="22.95" customHeight="1" outlineLevel="1" spans="2:2">
      <c r="B99" s="657" t="s">
        <v>192</v>
      </c>
    </row>
    <row r="100" s="650" customFormat="1" ht="22.2" customHeight="1" outlineLevel="1" spans="2:2">
      <c r="B100" s="664" t="s">
        <v>193</v>
      </c>
    </row>
    <row r="101" ht="53.55" customHeight="1" outlineLevel="1" spans="2:2">
      <c r="B101" s="657" t="s">
        <v>194</v>
      </c>
    </row>
    <row r="102" ht="35.55" customHeight="1" outlineLevel="1" spans="2:2">
      <c r="B102" s="657" t="s">
        <v>195</v>
      </c>
    </row>
    <row r="103" ht="21" customHeight="1" outlineLevel="1" spans="2:2">
      <c r="B103" s="657" t="s">
        <v>196</v>
      </c>
    </row>
    <row r="104" ht="21" customHeight="1" outlineLevel="1" spans="2:2">
      <c r="B104" s="657" t="s">
        <v>197</v>
      </c>
    </row>
    <row r="105" ht="21" customHeight="1" outlineLevel="1" spans="2:2">
      <c r="B105" s="657" t="s">
        <v>198</v>
      </c>
    </row>
    <row r="106" ht="21" customHeight="1" outlineLevel="1" spans="2:2">
      <c r="B106" s="657" t="s">
        <v>199</v>
      </c>
    </row>
    <row r="107" ht="18" outlineLevel="1" spans="2:2">
      <c r="B107" s="664" t="s">
        <v>200</v>
      </c>
    </row>
    <row r="108" ht="37.95" customHeight="1" outlineLevel="1" spans="2:2">
      <c r="B108" s="657" t="s">
        <v>201</v>
      </c>
    </row>
    <row r="109" ht="18" outlineLevel="1" spans="2:2">
      <c r="B109" s="664" t="s">
        <v>202</v>
      </c>
    </row>
    <row r="110" ht="39" customHeight="1" outlineLevel="1" spans="2:2">
      <c r="B110" s="657" t="s">
        <v>203</v>
      </c>
    </row>
    <row r="111" ht="21.6" customHeight="1" outlineLevel="1" spans="2:2">
      <c r="B111" s="657" t="s">
        <v>204</v>
      </c>
    </row>
    <row r="112" ht="22.95" customHeight="1" outlineLevel="1" spans="2:2">
      <c r="B112" s="657" t="s">
        <v>205</v>
      </c>
    </row>
    <row r="113" s="651" customFormat="1" ht="19.95" customHeight="1" outlineLevel="1" spans="2:2">
      <c r="B113" s="664" t="s">
        <v>206</v>
      </c>
    </row>
    <row r="114" ht="24" customHeight="1" outlineLevel="1" spans="2:2">
      <c r="B114" s="657" t="s">
        <v>207</v>
      </c>
    </row>
    <row r="115" s="651" customFormat="1" ht="22.2" customHeight="1" outlineLevel="1" spans="2:2">
      <c r="B115" s="664" t="s">
        <v>208</v>
      </c>
    </row>
    <row r="116" s="652" customFormat="1" ht="18.6" customHeight="1" outlineLevel="1" spans="2:2">
      <c r="B116" s="657" t="s">
        <v>209</v>
      </c>
    </row>
    <row r="117" s="652" customFormat="1" ht="18.6" customHeight="1" outlineLevel="1" spans="2:2">
      <c r="B117" s="657" t="s">
        <v>210</v>
      </c>
    </row>
    <row r="118" s="652" customFormat="1" ht="18.6" customHeight="1" outlineLevel="1" spans="2:2">
      <c r="B118" s="657" t="s">
        <v>211</v>
      </c>
    </row>
    <row r="119" s="653" customFormat="1" ht="18" outlineLevel="1" spans="2:2">
      <c r="B119" s="664" t="s">
        <v>212</v>
      </c>
    </row>
    <row r="120" s="652" customFormat="1" ht="20.55" customHeight="1" outlineLevel="1" spans="2:2">
      <c r="B120" s="657" t="s">
        <v>213</v>
      </c>
    </row>
    <row r="121" s="652" customFormat="1" ht="20.55" customHeight="1" outlineLevel="1" spans="2:2">
      <c r="B121" s="657" t="s">
        <v>214</v>
      </c>
    </row>
    <row r="122" s="652" customFormat="1" ht="20.55" customHeight="1" outlineLevel="1" spans="2:2">
      <c r="B122" s="657" t="s">
        <v>215</v>
      </c>
    </row>
    <row r="123" s="652" customFormat="1" ht="20.55" customHeight="1" outlineLevel="1" spans="2:2">
      <c r="B123" s="657" t="s">
        <v>161</v>
      </c>
    </row>
    <row r="124" s="653" customFormat="1" ht="21" customHeight="1" outlineLevel="1" spans="2:2">
      <c r="B124" s="661" t="s">
        <v>216</v>
      </c>
    </row>
    <row r="125" ht="18" customHeight="1" outlineLevel="1" spans="2:2">
      <c r="B125" s="657" t="s">
        <v>217</v>
      </c>
    </row>
    <row r="126" ht="18" customHeight="1" outlineLevel="1" spans="2:2">
      <c r="B126" s="657" t="s">
        <v>218</v>
      </c>
    </row>
    <row r="127" ht="18" customHeight="1" outlineLevel="1" spans="2:2">
      <c r="B127" s="657" t="s">
        <v>219</v>
      </c>
    </row>
    <row r="128" ht="18" customHeight="1" outlineLevel="1" spans="2:2">
      <c r="B128" s="657" t="s">
        <v>220</v>
      </c>
    </row>
    <row r="129" ht="18" customHeight="1" outlineLevel="1" spans="2:2">
      <c r="B129" s="657" t="s">
        <v>221</v>
      </c>
    </row>
    <row r="130" ht="18" customHeight="1" outlineLevel="1" spans="2:2">
      <c r="B130" s="657" t="s">
        <v>222</v>
      </c>
    </row>
    <row r="131" ht="18" customHeight="1" outlineLevel="1" spans="2:2">
      <c r="B131" s="657" t="s">
        <v>223</v>
      </c>
    </row>
    <row r="132" ht="18" customHeight="1" outlineLevel="1" spans="2:2">
      <c r="B132" s="657" t="s">
        <v>224</v>
      </c>
    </row>
    <row r="133" s="651" customFormat="1" ht="17.55" customHeight="1" outlineLevel="1" spans="2:2">
      <c r="B133" s="661" t="s">
        <v>225</v>
      </c>
    </row>
    <row r="134" s="652" customFormat="1" ht="17.55" customHeight="1" outlineLevel="1" spans="2:2">
      <c r="B134" s="657" t="s">
        <v>226</v>
      </c>
    </row>
    <row r="135" s="653" customFormat="1" ht="20.55" customHeight="1" outlineLevel="1" spans="2:2">
      <c r="B135" s="661" t="s">
        <v>227</v>
      </c>
    </row>
    <row r="136" s="652" customFormat="1" ht="20.55" customHeight="1" outlineLevel="1" spans="2:2">
      <c r="B136" s="657" t="s">
        <v>228</v>
      </c>
    </row>
    <row r="137" s="651" customFormat="1" ht="20.55" customHeight="1" outlineLevel="1" spans="2:2">
      <c r="B137" s="661" t="s">
        <v>229</v>
      </c>
    </row>
    <row r="138" s="652" customFormat="1" ht="20.55" customHeight="1" outlineLevel="1" spans="2:2">
      <c r="B138" s="657" t="s">
        <v>230</v>
      </c>
    </row>
    <row r="139" s="651" customFormat="1" ht="20.55" customHeight="1" outlineLevel="1" spans="2:2">
      <c r="B139" s="661" t="s">
        <v>231</v>
      </c>
    </row>
    <row r="140" s="652" customFormat="1" ht="20.55" customHeight="1" outlineLevel="1" spans="2:2">
      <c r="B140" s="657" t="s">
        <v>230</v>
      </c>
    </row>
    <row r="141" s="652" customFormat="1" ht="20.55" customHeight="1" outlineLevel="1" spans="2:2">
      <c r="B141" s="661" t="s">
        <v>232</v>
      </c>
    </row>
    <row r="142" s="652" customFormat="1" ht="20.55" customHeight="1" outlineLevel="1" spans="2:2">
      <c r="B142" s="657" t="s">
        <v>233</v>
      </c>
    </row>
    <row r="143" s="652" customFormat="1" ht="20.55" customHeight="1" outlineLevel="1" spans="2:2">
      <c r="B143" s="661" t="s">
        <v>234</v>
      </c>
    </row>
    <row r="144" s="652" customFormat="1" ht="20.55" customHeight="1" outlineLevel="1" spans="2:2">
      <c r="B144" s="657" t="s">
        <v>157</v>
      </c>
    </row>
    <row r="145" s="652" customFormat="1" ht="20.55" customHeight="1" outlineLevel="1" spans="2:2">
      <c r="B145" s="664" t="s">
        <v>235</v>
      </c>
    </row>
    <row r="146" s="652" customFormat="1" ht="20.55" customHeight="1" outlineLevel="1" spans="2:2">
      <c r="B146" s="657" t="s">
        <v>236</v>
      </c>
    </row>
    <row r="147" ht="20.55" customHeight="1" spans="2:2">
      <c r="B147" s="660" t="s">
        <v>237</v>
      </c>
    </row>
    <row r="148" ht="22.2" customHeight="1" outlineLevel="1" spans="2:2">
      <c r="B148" s="664" t="s">
        <v>238</v>
      </c>
    </row>
    <row r="149" ht="22.2" customHeight="1" outlineLevel="1" spans="2:2">
      <c r="B149" s="657" t="s">
        <v>239</v>
      </c>
    </row>
    <row r="150" ht="22.2" customHeight="1" outlineLevel="1" spans="2:2">
      <c r="B150" s="664" t="s">
        <v>240</v>
      </c>
    </row>
    <row r="151" ht="22.2" customHeight="1" outlineLevel="1" spans="2:2">
      <c r="B151" s="657" t="s">
        <v>241</v>
      </c>
    </row>
    <row r="152" ht="22.2" customHeight="1" outlineLevel="1" spans="2:2">
      <c r="B152" s="657" t="s">
        <v>242</v>
      </c>
    </row>
    <row r="153" ht="22.2" customHeight="1" outlineLevel="1" spans="2:2">
      <c r="B153" s="661" t="s">
        <v>243</v>
      </c>
    </row>
    <row r="154" ht="22.2" customHeight="1" outlineLevel="1" spans="2:2">
      <c r="B154" s="657" t="s">
        <v>244</v>
      </c>
    </row>
    <row r="155" ht="22.2" customHeight="1" outlineLevel="1" spans="2:2">
      <c r="B155" s="664" t="s">
        <v>245</v>
      </c>
    </row>
    <row r="156" ht="22.2" customHeight="1" outlineLevel="1" spans="2:2">
      <c r="B156" s="657" t="s">
        <v>246</v>
      </c>
    </row>
    <row r="157" ht="22.2" customHeight="1" outlineLevel="1" spans="2:2">
      <c r="B157" s="664" t="s">
        <v>247</v>
      </c>
    </row>
    <row r="158" ht="34.95" customHeight="1" outlineLevel="1" spans="2:2">
      <c r="B158" s="657" t="s">
        <v>248</v>
      </c>
    </row>
    <row r="159" ht="22.2" customHeight="1" outlineLevel="1" spans="2:2">
      <c r="B159" s="664" t="s">
        <v>249</v>
      </c>
    </row>
    <row r="160" ht="22.2" customHeight="1" outlineLevel="1" spans="2:2">
      <c r="B160" s="657" t="s">
        <v>250</v>
      </c>
    </row>
    <row r="161" s="652" customFormat="1" ht="22.2" customHeight="1" outlineLevel="1" spans="2:2">
      <c r="B161" s="664" t="s">
        <v>251</v>
      </c>
    </row>
    <row r="162" s="652" customFormat="1" ht="22.2" customHeight="1" outlineLevel="1" spans="2:2">
      <c r="B162" s="657" t="s">
        <v>252</v>
      </c>
    </row>
    <row r="163" ht="22.2" customHeight="1" outlineLevel="1" spans="2:2">
      <c r="B163" s="664" t="s">
        <v>253</v>
      </c>
    </row>
    <row r="164" ht="22.2" customHeight="1" outlineLevel="1" spans="2:2">
      <c r="B164" s="657" t="s">
        <v>254</v>
      </c>
    </row>
    <row r="165" ht="22.2" customHeight="1" outlineLevel="1" spans="2:2">
      <c r="B165" s="664" t="s">
        <v>255</v>
      </c>
    </row>
    <row r="166" ht="22.2" customHeight="1" outlineLevel="1" spans="2:2">
      <c r="B166" s="657" t="s">
        <v>157</v>
      </c>
    </row>
    <row r="167" ht="22.2" customHeight="1" outlineLevel="1" spans="2:2">
      <c r="B167" s="664" t="s">
        <v>256</v>
      </c>
    </row>
    <row r="168" ht="22.2" customHeight="1" outlineLevel="1" spans="2:2">
      <c r="B168" s="665" t="s">
        <v>157</v>
      </c>
    </row>
  </sheetData>
  <sheetProtection formatCells="0" formatColumns="0" formatRows="0" insertRows="0" insertColumns="0" insertHyperlinks="0" deleteColumns="0" deleteRows="0" sort="0" autoFilter="0" pivotTables="0"/>
  <mergeCells count="1">
    <mergeCell ref="B1:B2"/>
  </mergeCells>
  <hyperlinks>
    <hyperlink ref="B58" location="'长期投资汇总表'!A6" display="2.非流动资产填表说明(表4--1至4--17)"/>
  </hyperlinks>
  <pageMargins left="0.75" right="0.75" top="1" bottom="1" header="0.5" footer="0.5"/>
  <pageSetup paperSize="9" orientation="landscape"/>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tabColor indexed="15"/>
    <pageSetUpPr fitToPage="1"/>
  </sheetPr>
  <dimension ref="A1:L30"/>
  <sheetViews>
    <sheetView showGridLines="0" showZeros="0" workbookViewId="0">
      <pane ySplit="4" topLeftCell="A5" activePane="bottomLeft" state="frozen"/>
      <selection/>
      <selection pane="bottomLeft" activeCell="C6" sqref="C6:G6"/>
    </sheetView>
  </sheetViews>
  <sheetFormatPr defaultColWidth="9" defaultRowHeight="18" customHeight="1"/>
  <cols>
    <col min="1" max="1" width="17.7" style="565" customWidth="1"/>
    <col min="2" max="2" width="10.5" style="566" customWidth="1"/>
    <col min="3" max="3" width="8" style="566" customWidth="1"/>
    <col min="4" max="4" width="13" style="566" customWidth="1"/>
    <col min="5" max="5" width="12" style="566" customWidth="1"/>
    <col min="6" max="6" width="11.6" style="566" customWidth="1"/>
    <col min="7" max="7" width="11.3" style="566" customWidth="1"/>
    <col min="8" max="8" width="16.7" style="566" customWidth="1"/>
    <col min="9" max="9" width="18.3" style="566" customWidth="1"/>
    <col min="10" max="10" width="13.8" style="566" customWidth="1"/>
    <col min="11" max="11" width="29.5" style="566" customWidth="1"/>
    <col min="12" max="16384" width="9" style="566"/>
  </cols>
  <sheetData>
    <row r="1" customHeight="1" spans="1:12">
      <c r="A1" s="17" t="s">
        <v>257</v>
      </c>
    </row>
    <row r="2" s="560" customFormat="1" ht="30.75" customHeight="1" spans="1:12">
      <c r="A2" s="567" t="s">
        <v>2</v>
      </c>
      <c r="B2" s="568"/>
      <c r="C2" s="568"/>
      <c r="D2" s="568"/>
      <c r="E2" s="568"/>
      <c r="F2" s="568"/>
      <c r="G2" s="567"/>
      <c r="H2" s="568"/>
      <c r="I2" s="568"/>
      <c r="J2" s="568"/>
      <c r="K2" s="568"/>
    </row>
    <row r="3" customHeight="1" spans="1:12">
      <c r="A3" s="569" t="e">
        <f>"评估基准日："&amp;#REF!&amp;#REF!&amp;#REF!&amp;#REF!&amp;#REF!&amp;#REF!</f>
        <v>#REF!</v>
      </c>
      <c r="B3" s="569"/>
      <c r="C3" s="569"/>
      <c r="D3" s="569"/>
      <c r="E3" s="569"/>
      <c r="F3" s="569"/>
      <c r="G3" s="569"/>
      <c r="H3" s="569"/>
      <c r="I3" s="569"/>
      <c r="J3" s="569"/>
      <c r="K3" s="569"/>
    </row>
    <row r="4" ht="17.25" customHeight="1" spans="1:12">
      <c r="A4" s="570" t="s">
        <v>258</v>
      </c>
      <c r="B4" s="571"/>
      <c r="C4" s="571"/>
      <c r="D4" s="571"/>
      <c r="E4" s="571"/>
      <c r="F4" s="571"/>
      <c r="G4" s="571"/>
      <c r="H4" s="571"/>
      <c r="I4" s="572"/>
      <c r="J4" s="573"/>
      <c r="K4" s="574"/>
    </row>
    <row r="5" s="561" customFormat="1" customHeight="1" spans="1:12">
      <c r="A5" s="575" t="s">
        <v>259</v>
      </c>
      <c r="B5" s="576" t="s">
        <v>260</v>
      </c>
      <c r="C5" s="577"/>
      <c r="D5" s="578"/>
      <c r="E5" s="578"/>
      <c r="F5" s="578"/>
      <c r="G5" s="579"/>
      <c r="H5" s="576" t="s">
        <v>261</v>
      </c>
      <c r="I5" s="580"/>
      <c r="J5" s="581" t="s">
        <v>262</v>
      </c>
      <c r="K5" s="582"/>
      <c r="L5" s="564"/>
    </row>
    <row r="6" s="561" customFormat="1" customHeight="1" spans="1:12">
      <c r="A6" s="583"/>
      <c r="B6" s="584" t="s">
        <v>263</v>
      </c>
      <c r="C6" s="585"/>
      <c r="D6" s="586"/>
      <c r="E6" s="586"/>
      <c r="F6" s="586"/>
      <c r="G6" s="587"/>
      <c r="H6" s="588" t="s">
        <v>264</v>
      </c>
      <c r="I6" s="589"/>
      <c r="J6" s="590" t="s">
        <v>265</v>
      </c>
      <c r="K6" s="591"/>
      <c r="L6" s="564"/>
    </row>
    <row r="7" s="561" customFormat="1" customHeight="1" spans="1:12">
      <c r="A7" s="592" t="s">
        <v>266</v>
      </c>
      <c r="B7" s="585"/>
      <c r="C7" s="586"/>
      <c r="D7" s="586"/>
      <c r="E7" s="587"/>
      <c r="F7" s="593" t="s">
        <v>267</v>
      </c>
      <c r="G7" s="594"/>
      <c r="H7" s="590"/>
      <c r="I7" s="595"/>
      <c r="J7" s="590" t="s">
        <v>268</v>
      </c>
      <c r="K7" s="591"/>
    </row>
    <row r="8" s="561" customFormat="1" customHeight="1" spans="1:12">
      <c r="A8" s="596" t="s">
        <v>269</v>
      </c>
      <c r="B8" s="585"/>
      <c r="C8" s="586"/>
      <c r="D8" s="586"/>
      <c r="E8" s="587"/>
      <c r="F8" s="593" t="s">
        <v>267</v>
      </c>
      <c r="G8" s="594"/>
      <c r="H8" s="588" t="s">
        <v>270</v>
      </c>
      <c r="I8" s="597"/>
      <c r="J8" s="590" t="s">
        <v>265</v>
      </c>
      <c r="K8" s="591"/>
    </row>
    <row r="9" s="561" customFormat="1" customHeight="1" spans="1:12">
      <c r="A9" s="596" t="s">
        <v>271</v>
      </c>
      <c r="B9" s="594"/>
      <c r="C9" s="593" t="s">
        <v>272</v>
      </c>
      <c r="D9" s="594"/>
      <c r="E9" s="593" t="s">
        <v>273</v>
      </c>
      <c r="F9" s="585"/>
      <c r="G9" s="587"/>
      <c r="H9" s="590"/>
      <c r="I9" s="595"/>
      <c r="J9" s="590" t="s">
        <v>268</v>
      </c>
      <c r="K9" s="598"/>
    </row>
    <row r="10" s="561" customFormat="1" ht="27" customHeight="1" spans="1:12">
      <c r="A10" s="592" t="s">
        <v>274</v>
      </c>
      <c r="B10" s="599"/>
      <c r="C10" s="600"/>
      <c r="D10" s="600"/>
      <c r="E10" s="600"/>
      <c r="F10" s="600"/>
      <c r="G10" s="601"/>
      <c r="H10" s="584" t="s">
        <v>275</v>
      </c>
      <c r="I10" s="602" t="s">
        <v>276</v>
      </c>
      <c r="J10" s="584" t="s">
        <v>277</v>
      </c>
      <c r="K10" s="603" t="s">
        <v>278</v>
      </c>
    </row>
    <row r="11" s="562" customFormat="1" customHeight="1" spans="1:12">
      <c r="A11" s="604" t="s">
        <v>279</v>
      </c>
      <c r="B11" s="605"/>
      <c r="C11" s="605"/>
      <c r="D11" s="605"/>
      <c r="E11" s="605"/>
      <c r="F11" s="605"/>
      <c r="G11" s="606"/>
      <c r="H11" s="607" t="s">
        <v>280</v>
      </c>
      <c r="I11" s="608"/>
      <c r="J11" s="607" t="s">
        <v>281</v>
      </c>
      <c r="K11" s="609"/>
    </row>
    <row r="12" s="562" customFormat="1" customHeight="1" spans="1:12">
      <c r="A12" s="610"/>
      <c r="B12" s="611"/>
      <c r="C12" s="611"/>
      <c r="D12" s="611"/>
      <c r="E12" s="611"/>
      <c r="F12" s="611"/>
      <c r="G12" s="612"/>
      <c r="H12" s="593" t="s">
        <v>282</v>
      </c>
      <c r="I12" s="593" t="s">
        <v>283</v>
      </c>
      <c r="J12" s="593" t="s">
        <v>282</v>
      </c>
      <c r="K12" s="613" t="s">
        <v>283</v>
      </c>
    </row>
    <row r="13" s="563" customFormat="1" customHeight="1" spans="1:12">
      <c r="A13" s="614">
        <v>1</v>
      </c>
      <c r="B13" s="615"/>
      <c r="C13" s="616"/>
      <c r="D13" s="616"/>
      <c r="E13" s="616"/>
      <c r="F13" s="616"/>
      <c r="G13" s="617"/>
      <c r="H13" s="618">
        <v>0</v>
      </c>
      <c r="I13" s="619"/>
      <c r="J13" s="618"/>
      <c r="K13" s="620"/>
      <c r="L13" s="564"/>
    </row>
    <row r="14" s="564" customFormat="1" customHeight="1" spans="1:12">
      <c r="A14" s="614">
        <v>2</v>
      </c>
      <c r="B14" s="615"/>
      <c r="C14" s="616"/>
      <c r="D14" s="616"/>
      <c r="E14" s="616"/>
      <c r="F14" s="616"/>
      <c r="G14" s="617"/>
      <c r="H14" s="618">
        <v>0</v>
      </c>
      <c r="I14" s="619"/>
      <c r="J14" s="618"/>
      <c r="K14" s="620"/>
    </row>
    <row r="15" s="564" customFormat="1" customHeight="1" spans="1:12">
      <c r="A15" s="614">
        <v>3</v>
      </c>
      <c r="B15" s="615"/>
      <c r="C15" s="616"/>
      <c r="D15" s="616"/>
      <c r="E15" s="616"/>
      <c r="F15" s="616"/>
      <c r="G15" s="617"/>
      <c r="H15" s="618"/>
      <c r="I15" s="619"/>
      <c r="J15" s="618"/>
      <c r="K15" s="620"/>
    </row>
    <row r="16" s="564" customFormat="1" customHeight="1" spans="1:12">
      <c r="A16" s="614">
        <v>4</v>
      </c>
      <c r="B16" s="615"/>
      <c r="C16" s="616"/>
      <c r="D16" s="616"/>
      <c r="E16" s="616"/>
      <c r="F16" s="616"/>
      <c r="G16" s="617"/>
      <c r="H16" s="621"/>
      <c r="I16" s="622"/>
      <c r="J16" s="622"/>
      <c r="K16" s="623"/>
    </row>
    <row r="17" s="564" customFormat="1" customHeight="1" spans="1:11">
      <c r="A17" s="614">
        <v>5</v>
      </c>
      <c r="B17" s="615"/>
      <c r="C17" s="616"/>
      <c r="D17" s="616"/>
      <c r="E17" s="616"/>
      <c r="F17" s="616"/>
      <c r="G17" s="617"/>
      <c r="H17" s="621"/>
      <c r="I17" s="622"/>
      <c r="J17" s="622"/>
      <c r="K17" s="623"/>
    </row>
    <row r="18" s="564" customFormat="1" customHeight="1" spans="1:11">
      <c r="A18" s="624" t="s">
        <v>284</v>
      </c>
      <c r="B18" s="615"/>
      <c r="C18" s="616"/>
      <c r="D18" s="616"/>
      <c r="E18" s="616"/>
      <c r="F18" s="616"/>
      <c r="G18" s="617"/>
      <c r="H18" s="625"/>
      <c r="I18" s="626"/>
      <c r="J18" s="626"/>
      <c r="K18" s="627"/>
    </row>
    <row r="19" s="562" customFormat="1" customHeight="1" spans="1:11">
      <c r="A19" s="628" t="s">
        <v>285</v>
      </c>
      <c r="B19" s="629"/>
      <c r="C19" s="629"/>
      <c r="D19" s="629"/>
      <c r="E19" s="608"/>
      <c r="F19" s="607" t="s">
        <v>286</v>
      </c>
      <c r="G19" s="629"/>
      <c r="H19" s="608"/>
      <c r="I19" s="581" t="s">
        <v>287</v>
      </c>
      <c r="J19" s="576" t="s">
        <v>288</v>
      </c>
      <c r="K19" s="630" t="s">
        <v>289</v>
      </c>
    </row>
    <row r="20" s="564" customFormat="1" customHeight="1" spans="1:11">
      <c r="A20" s="614">
        <v>1</v>
      </c>
      <c r="B20" s="631"/>
      <c r="C20" s="632"/>
      <c r="D20" s="632"/>
      <c r="E20" s="633"/>
      <c r="F20" s="585"/>
      <c r="G20" s="586"/>
      <c r="H20" s="587"/>
      <c r="I20" s="622"/>
      <c r="J20" s="634"/>
      <c r="K20" s="598"/>
    </row>
    <row r="21" s="564" customFormat="1" customHeight="1" spans="1:11">
      <c r="A21" s="614">
        <v>2</v>
      </c>
      <c r="B21" s="631"/>
      <c r="C21" s="632"/>
      <c r="D21" s="632"/>
      <c r="E21" s="633"/>
      <c r="F21" s="585"/>
      <c r="G21" s="586"/>
      <c r="H21" s="587"/>
      <c r="I21" s="622"/>
      <c r="J21" s="634"/>
      <c r="K21" s="598"/>
    </row>
    <row r="22" s="564" customFormat="1" customHeight="1" spans="1:11">
      <c r="A22" s="614">
        <v>3</v>
      </c>
      <c r="B22" s="631"/>
      <c r="C22" s="632"/>
      <c r="D22" s="632"/>
      <c r="E22" s="633"/>
      <c r="F22" s="585"/>
      <c r="G22" s="586"/>
      <c r="H22" s="587"/>
      <c r="I22" s="622"/>
      <c r="J22" s="634"/>
      <c r="K22" s="598"/>
    </row>
    <row r="23" s="564" customFormat="1" customHeight="1" spans="1:11">
      <c r="A23" s="614">
        <v>4</v>
      </c>
      <c r="B23" s="631"/>
      <c r="C23" s="632"/>
      <c r="D23" s="632"/>
      <c r="E23" s="633"/>
      <c r="F23" s="585"/>
      <c r="G23" s="586"/>
      <c r="H23" s="587"/>
      <c r="I23" s="622"/>
      <c r="J23" s="634"/>
      <c r="K23" s="598"/>
    </row>
    <row r="24" s="564" customFormat="1" customHeight="1" spans="1:11">
      <c r="A24" s="614">
        <v>5</v>
      </c>
      <c r="B24" s="631"/>
      <c r="C24" s="632"/>
      <c r="D24" s="632"/>
      <c r="E24" s="633"/>
      <c r="F24" s="585"/>
      <c r="G24" s="586"/>
      <c r="H24" s="587"/>
      <c r="I24" s="622"/>
      <c r="J24" s="634"/>
      <c r="K24" s="598"/>
    </row>
    <row r="25" s="564" customFormat="1" customHeight="1" spans="1:11">
      <c r="A25" s="635">
        <v>6</v>
      </c>
      <c r="B25" s="631"/>
      <c r="C25" s="632"/>
      <c r="D25" s="632"/>
      <c r="E25" s="633"/>
      <c r="F25" s="585"/>
      <c r="G25" s="586"/>
      <c r="H25" s="587"/>
      <c r="I25" s="622"/>
      <c r="J25" s="634"/>
      <c r="K25" s="598"/>
    </row>
    <row r="26" s="564" customFormat="1" customHeight="1" spans="1:11">
      <c r="A26" s="635">
        <v>7</v>
      </c>
      <c r="B26" s="631"/>
      <c r="C26" s="632"/>
      <c r="D26" s="632"/>
      <c r="E26" s="633"/>
      <c r="F26" s="585"/>
      <c r="G26" s="586"/>
      <c r="H26" s="587"/>
      <c r="I26" s="636"/>
      <c r="J26" s="634"/>
      <c r="K26" s="598"/>
    </row>
    <row r="27" s="564" customFormat="1" customHeight="1" spans="1:11">
      <c r="A27" s="614">
        <v>8</v>
      </c>
      <c r="B27" s="631"/>
      <c r="C27" s="632"/>
      <c r="D27" s="632"/>
      <c r="E27" s="633"/>
      <c r="F27" s="585"/>
      <c r="G27" s="586"/>
      <c r="H27" s="587"/>
      <c r="I27" s="637"/>
      <c r="J27" s="634"/>
      <c r="K27" s="598"/>
    </row>
    <row r="28" s="564" customFormat="1" customHeight="1" spans="1:11">
      <c r="A28" s="635">
        <v>9</v>
      </c>
      <c r="B28" s="631"/>
      <c r="C28" s="632"/>
      <c r="D28" s="632"/>
      <c r="E28" s="633"/>
      <c r="F28" s="585"/>
      <c r="G28" s="586"/>
      <c r="H28" s="587"/>
      <c r="I28" s="636"/>
      <c r="J28" s="634"/>
      <c r="K28" s="598"/>
    </row>
    <row r="29" s="564" customFormat="1" customHeight="1" spans="1:11">
      <c r="A29" s="638">
        <v>10</v>
      </c>
      <c r="B29" s="639"/>
      <c r="C29" s="640"/>
      <c r="D29" s="640"/>
      <c r="E29" s="641"/>
      <c r="F29" s="642"/>
      <c r="G29" s="643"/>
      <c r="H29" s="644"/>
      <c r="I29" s="645"/>
      <c r="J29" s="646"/>
      <c r="K29" s="647"/>
    </row>
    <row r="30" customHeight="1" spans="1:11">
      <c r="D30" s="565"/>
    </row>
  </sheetData>
  <sheetProtection formatCells="0" formatColumns="0" formatRows="0" insertRows="0" insertColumns="0" insertHyperlinks="0" deleteColumns="0" deleteRows="0" sort="0" autoFilter="0" pivotTables="0"/>
  <mergeCells count="39">
    <mergeCell ref="A3:K3"/>
    <mergeCell ref="C5:G5"/>
    <mergeCell ref="C6:G6"/>
    <mergeCell ref="B7:E7"/>
    <mergeCell ref="B8:E8"/>
    <mergeCell ref="F9:G9"/>
    <mergeCell ref="B10:G10"/>
    <mergeCell ref="B13:G13"/>
    <mergeCell ref="B14:G14"/>
    <mergeCell ref="B15:G15"/>
    <mergeCell ref="B16:G16"/>
    <mergeCell ref="B17:G17"/>
    <mergeCell ref="B18:G18"/>
    <mergeCell ref="B20:E20"/>
    <mergeCell ref="F20:H20"/>
    <mergeCell ref="B21:E21"/>
    <mergeCell ref="F21:H21"/>
    <mergeCell ref="B22:E22"/>
    <mergeCell ref="F22:H22"/>
    <mergeCell ref="B23:E23"/>
    <mergeCell ref="F23:H23"/>
    <mergeCell ref="B24:E24"/>
    <mergeCell ref="F24:H24"/>
    <mergeCell ref="B25:E25"/>
    <mergeCell ref="F25:H25"/>
    <mergeCell ref="B26:E26"/>
    <mergeCell ref="F26:H26"/>
    <mergeCell ref="B27:E27"/>
    <mergeCell ref="F27:H27"/>
    <mergeCell ref="B28:E28"/>
    <mergeCell ref="F28:H28"/>
    <mergeCell ref="B29:E29"/>
    <mergeCell ref="F29:H29"/>
    <mergeCell ref="A5:A6"/>
    <mergeCell ref="H6:H7"/>
    <mergeCell ref="H8:H9"/>
    <mergeCell ref="I6:I7"/>
    <mergeCell ref="I8:I9"/>
    <mergeCell ref="A11:G12"/>
  </mergeCells>
  <hyperlinks>
    <hyperlink ref="A1" location="索引目录!A1" display="返回索引目录"/>
  </hyperlinks>
  <printOptions horizontalCentered="1"/>
  <pageMargins left="0.62992125984252" right="0.236220472440945" top="0.78740157480315" bottom="0.78740157480315" header="0.511811023622047" footer="0.511811023622047"/>
  <pageSetup paperSize="9" scale="79" fitToHeight="0"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00FFFF"/>
    <pageSetUpPr fitToPage="1"/>
  </sheetPr>
  <dimension ref="A1:J51"/>
  <sheetViews>
    <sheetView showGridLines="0" showZeros="0" workbookViewId="0">
      <pane ySplit="5" topLeftCell="A6" activePane="bottomLeft" state="frozen"/>
      <selection/>
      <selection pane="bottomLeft" activeCell="C6" sqref="C6:G6"/>
    </sheetView>
  </sheetViews>
  <sheetFormatPr defaultColWidth="7" defaultRowHeight="18" customHeight="1"/>
  <cols>
    <col min="1" max="1" width="24.3" style="522" customWidth="1"/>
    <col min="2" max="2" width="4.5" style="523" customWidth="1"/>
    <col min="3" max="4" width="17.1" style="524" customWidth="1"/>
    <col min="5" max="5" width="8.3" style="522" customWidth="1"/>
    <col min="6" max="6" width="26.5" style="522" customWidth="1"/>
    <col min="7" max="7" width="4.6" style="523" customWidth="1"/>
    <col min="8" max="9" width="20.5" style="524" customWidth="1"/>
    <col min="10" max="10" width="9.1" style="522" customWidth="1"/>
    <col min="11" max="16384" width="7" style="522"/>
  </cols>
  <sheetData>
    <row r="1" customHeight="1" spans="1:10">
      <c r="A1" s="525" t="s">
        <v>290</v>
      </c>
    </row>
    <row r="2" s="519" customFormat="1" ht="27.75" customHeight="1" spans="1:10">
      <c r="A2" s="526" t="s">
        <v>3</v>
      </c>
      <c r="B2" s="526"/>
      <c r="C2" s="526"/>
      <c r="D2" s="526"/>
      <c r="E2" s="526"/>
      <c r="F2" s="526"/>
      <c r="G2" s="526"/>
      <c r="H2" s="526"/>
      <c r="I2" s="526"/>
      <c r="J2" s="526"/>
    </row>
    <row r="3" s="520" customFormat="1" customHeight="1" spans="1:10">
      <c r="A3" s="527" t="e">
        <f>企业基本情况!A3</f>
        <v>#REF!</v>
      </c>
      <c r="B3" s="527"/>
      <c r="C3" s="527"/>
      <c r="D3" s="527"/>
      <c r="E3" s="527"/>
      <c r="F3" s="527"/>
      <c r="G3" s="527"/>
      <c r="H3" s="527"/>
      <c r="I3" s="527"/>
      <c r="J3" s="527"/>
    </row>
    <row r="4" customHeight="1" spans="1:10">
      <c r="A4" s="528" t="e">
        <f>"编制单位:"&amp;#REF!</f>
        <v>#REF!</v>
      </c>
      <c r="B4" s="528"/>
      <c r="C4" s="528"/>
      <c r="E4" s="529"/>
      <c r="J4" s="530" t="s">
        <v>291</v>
      </c>
    </row>
    <row r="5" s="521" customFormat="1" customHeight="1" spans="1:10">
      <c r="A5" s="531" t="s">
        <v>292</v>
      </c>
      <c r="B5" s="531" t="s">
        <v>293</v>
      </c>
      <c r="C5" s="531" t="s">
        <v>294</v>
      </c>
      <c r="D5" s="531" t="s">
        <v>295</v>
      </c>
      <c r="E5" s="531" t="s">
        <v>296</v>
      </c>
      <c r="F5" s="531" t="s">
        <v>297</v>
      </c>
      <c r="G5" s="531" t="s">
        <v>293</v>
      </c>
      <c r="H5" s="531" t="s">
        <v>294</v>
      </c>
      <c r="I5" s="531" t="s">
        <v>295</v>
      </c>
      <c r="J5" s="531" t="s">
        <v>296</v>
      </c>
    </row>
    <row r="6" customHeight="1" spans="1:10">
      <c r="A6" s="532" t="s">
        <v>298</v>
      </c>
      <c r="B6" s="533">
        <v>1</v>
      </c>
      <c r="C6" s="534"/>
      <c r="D6" s="534"/>
      <c r="E6" s="535"/>
      <c r="F6" s="535" t="s">
        <v>299</v>
      </c>
      <c r="G6" s="533">
        <v>37</v>
      </c>
      <c r="H6" s="534"/>
      <c r="I6" s="534"/>
      <c r="J6" s="535"/>
    </row>
    <row r="7" customHeight="1" spans="1:10">
      <c r="A7" s="536" t="s">
        <v>7</v>
      </c>
      <c r="B7" s="533">
        <v>2</v>
      </c>
      <c r="C7" s="537"/>
      <c r="D7" s="537"/>
      <c r="E7" s="535"/>
      <c r="F7" s="536" t="s">
        <v>10</v>
      </c>
      <c r="G7" s="533">
        <v>38</v>
      </c>
      <c r="H7" s="537"/>
      <c r="I7" s="538"/>
      <c r="J7" s="535"/>
    </row>
    <row r="8" customHeight="1" spans="1:10">
      <c r="A8" s="536" t="s">
        <v>15</v>
      </c>
      <c r="B8" s="533">
        <v>3</v>
      </c>
      <c r="C8" s="537"/>
      <c r="D8" s="537"/>
      <c r="E8" s="535"/>
      <c r="F8" s="536" t="s">
        <v>12</v>
      </c>
      <c r="G8" s="533">
        <v>39</v>
      </c>
      <c r="H8" s="537"/>
      <c r="I8" s="538"/>
      <c r="J8" s="535"/>
    </row>
    <row r="9" customHeight="1" spans="1:10">
      <c r="A9" s="536" t="s">
        <v>18</v>
      </c>
      <c r="B9" s="533">
        <v>4</v>
      </c>
      <c r="C9" s="537"/>
      <c r="D9" s="537"/>
      <c r="E9" s="535"/>
      <c r="F9" s="536" t="s">
        <v>14</v>
      </c>
      <c r="G9" s="533">
        <v>40</v>
      </c>
      <c r="H9" s="537"/>
      <c r="I9" s="538"/>
      <c r="J9" s="535"/>
    </row>
    <row r="10" customHeight="1" spans="1:10">
      <c r="A10" s="536" t="s">
        <v>21</v>
      </c>
      <c r="B10" s="533">
        <v>5</v>
      </c>
      <c r="C10" s="537"/>
      <c r="D10" s="537"/>
      <c r="E10" s="535"/>
      <c r="F10" s="536" t="s">
        <v>17</v>
      </c>
      <c r="G10" s="533">
        <v>41</v>
      </c>
      <c r="H10" s="537"/>
      <c r="I10" s="538"/>
      <c r="J10" s="535"/>
    </row>
    <row r="11" customHeight="1" spans="1:10">
      <c r="A11" s="536" t="s">
        <v>24</v>
      </c>
      <c r="B11" s="533">
        <v>6</v>
      </c>
      <c r="C11" s="537"/>
      <c r="D11" s="537"/>
      <c r="E11" s="535"/>
      <c r="F11" s="536" t="s">
        <v>20</v>
      </c>
      <c r="G11" s="533">
        <v>42</v>
      </c>
      <c r="H11" s="537"/>
      <c r="I11" s="538"/>
      <c r="J11" s="535"/>
    </row>
    <row r="12" customHeight="1" spans="1:10">
      <c r="A12" s="536" t="s">
        <v>26</v>
      </c>
      <c r="B12" s="533">
        <v>7</v>
      </c>
      <c r="C12" s="537"/>
      <c r="D12" s="537"/>
      <c r="E12" s="535"/>
      <c r="F12" s="536" t="s">
        <v>23</v>
      </c>
      <c r="G12" s="533">
        <v>43</v>
      </c>
      <c r="H12" s="537"/>
      <c r="I12" s="538"/>
      <c r="J12" s="535"/>
    </row>
    <row r="13" customHeight="1" spans="1:10">
      <c r="A13" s="536" t="s">
        <v>300</v>
      </c>
      <c r="B13" s="533">
        <v>8</v>
      </c>
      <c r="C13" s="537"/>
      <c r="D13" s="537"/>
      <c r="E13" s="535"/>
      <c r="F13" s="536" t="s">
        <v>25</v>
      </c>
      <c r="G13" s="533">
        <v>44</v>
      </c>
      <c r="H13" s="537">
        <v>0</v>
      </c>
      <c r="I13" s="538"/>
      <c r="J13" s="535"/>
    </row>
    <row r="14" customHeight="1" spans="1:10">
      <c r="A14" s="536" t="s">
        <v>30</v>
      </c>
      <c r="B14" s="533">
        <v>9</v>
      </c>
      <c r="C14" s="538"/>
      <c r="D14" s="537"/>
      <c r="E14" s="535"/>
      <c r="F14" s="536" t="s">
        <v>301</v>
      </c>
      <c r="G14" s="533">
        <v>45</v>
      </c>
      <c r="H14" s="537">
        <v>0</v>
      </c>
      <c r="I14" s="538"/>
      <c r="J14" s="535"/>
    </row>
    <row r="15" customHeight="1" spans="1:10">
      <c r="A15" s="536" t="s">
        <v>36</v>
      </c>
      <c r="B15" s="533">
        <v>10</v>
      </c>
      <c r="C15" s="538"/>
      <c r="D15" s="537"/>
      <c r="E15" s="535"/>
      <c r="F15" s="536" t="s">
        <v>29</v>
      </c>
      <c r="G15" s="533">
        <v>46</v>
      </c>
      <c r="H15" s="537"/>
      <c r="I15" s="538"/>
      <c r="J15" s="535"/>
    </row>
    <row r="16" customHeight="1" spans="1:10">
      <c r="A16" s="536" t="s">
        <v>56</v>
      </c>
      <c r="B16" s="533">
        <v>11</v>
      </c>
      <c r="C16" s="538"/>
      <c r="D16" s="537"/>
      <c r="E16" s="535"/>
      <c r="F16" s="536" t="s">
        <v>35</v>
      </c>
      <c r="G16" s="533">
        <v>47</v>
      </c>
      <c r="H16" s="537"/>
      <c r="I16" s="538"/>
      <c r="J16" s="535"/>
    </row>
    <row r="17" customHeight="1" spans="1:10">
      <c r="A17" s="536" t="s">
        <v>58</v>
      </c>
      <c r="B17" s="533">
        <v>12</v>
      </c>
      <c r="C17" s="538"/>
      <c r="D17" s="537"/>
      <c r="E17" s="535"/>
      <c r="F17" s="536" t="s">
        <v>38</v>
      </c>
      <c r="G17" s="533">
        <v>48</v>
      </c>
      <c r="H17" s="537"/>
      <c r="I17" s="538"/>
      <c r="J17" s="535"/>
    </row>
    <row r="18" customHeight="1" spans="1:10">
      <c r="A18" s="536" t="s">
        <v>302</v>
      </c>
      <c r="B18" s="533">
        <v>13</v>
      </c>
      <c r="C18" s="538"/>
      <c r="D18" s="537"/>
      <c r="E18" s="535"/>
      <c r="F18" s="536" t="s">
        <v>40</v>
      </c>
      <c r="G18" s="533">
        <v>49</v>
      </c>
      <c r="H18" s="537"/>
      <c r="I18" s="538"/>
      <c r="J18" s="535"/>
    </row>
    <row r="19" customHeight="1" spans="1:10">
      <c r="A19" s="536" t="s">
        <v>62</v>
      </c>
      <c r="B19" s="533">
        <v>14</v>
      </c>
      <c r="C19" s="538"/>
      <c r="D19" s="537"/>
      <c r="E19" s="535"/>
      <c r="F19" s="536" t="s">
        <v>42</v>
      </c>
      <c r="G19" s="533">
        <v>50</v>
      </c>
      <c r="H19" s="537"/>
      <c r="I19" s="538"/>
      <c r="J19" s="535"/>
    </row>
    <row r="20" customHeight="1" spans="1:10">
      <c r="A20" s="539"/>
      <c r="B20" s="539"/>
      <c r="C20" s="540"/>
      <c r="D20" s="540"/>
      <c r="E20" s="535"/>
      <c r="F20" s="536"/>
      <c r="G20" s="533"/>
      <c r="H20" s="537"/>
      <c r="I20" s="538"/>
      <c r="J20" s="535"/>
    </row>
    <row r="21" customHeight="1" spans="1:10">
      <c r="A21" s="539"/>
      <c r="B21" s="539"/>
      <c r="C21" s="540"/>
      <c r="D21" s="540"/>
      <c r="E21" s="535"/>
      <c r="F21" s="539"/>
      <c r="G21" s="539"/>
      <c r="H21" s="540"/>
      <c r="I21" s="540"/>
      <c r="J21" s="535"/>
    </row>
    <row r="22" customHeight="1" spans="1:10">
      <c r="A22" s="531" t="s">
        <v>303</v>
      </c>
      <c r="B22" s="533">
        <v>15</v>
      </c>
      <c r="C22" s="534">
        <f>SUM(C7:C19)</f>
        <v>0</v>
      </c>
      <c r="D22" s="534">
        <f>SUM(D7:D19)</f>
        <v>0</v>
      </c>
      <c r="E22" s="535"/>
      <c r="F22" s="541" t="s">
        <v>304</v>
      </c>
      <c r="G22" s="533">
        <v>51</v>
      </c>
      <c r="H22" s="542">
        <f>SUM(H7:H20)</f>
        <v>0</v>
      </c>
      <c r="I22" s="542">
        <f>SUM(I7:I20)</f>
        <v>0</v>
      </c>
      <c r="J22" s="535"/>
    </row>
    <row r="23" customHeight="1" spans="1:10">
      <c r="A23" s="539" t="s">
        <v>305</v>
      </c>
      <c r="B23" s="533">
        <v>16</v>
      </c>
      <c r="C23" s="542"/>
      <c r="D23" s="542"/>
      <c r="E23" s="535"/>
      <c r="F23" s="535" t="s">
        <v>306</v>
      </c>
      <c r="G23" s="533">
        <v>52</v>
      </c>
      <c r="H23" s="540"/>
      <c r="I23" s="540"/>
      <c r="J23" s="535"/>
    </row>
    <row r="24" customHeight="1" spans="1:10">
      <c r="A24" s="536" t="s">
        <v>307</v>
      </c>
      <c r="B24" s="533">
        <v>17</v>
      </c>
      <c r="C24" s="538"/>
      <c r="D24" s="537"/>
      <c r="E24" s="535"/>
      <c r="F24" s="536" t="s">
        <v>47</v>
      </c>
      <c r="G24" s="533">
        <v>53</v>
      </c>
      <c r="H24" s="542"/>
      <c r="I24" s="543"/>
      <c r="J24" s="535"/>
    </row>
    <row r="25" customHeight="1" spans="1:10">
      <c r="A25" s="536" t="s">
        <v>308</v>
      </c>
      <c r="B25" s="533">
        <v>18</v>
      </c>
      <c r="C25" s="538"/>
      <c r="D25" s="537"/>
      <c r="E25" s="535"/>
      <c r="F25" s="536" t="s">
        <v>49</v>
      </c>
      <c r="G25" s="533">
        <v>54</v>
      </c>
      <c r="H25" s="537"/>
      <c r="I25" s="538"/>
      <c r="J25" s="535"/>
    </row>
    <row r="26" customHeight="1" spans="1:10">
      <c r="A26" s="536" t="s">
        <v>65</v>
      </c>
      <c r="B26" s="533">
        <v>19</v>
      </c>
      <c r="C26" s="538"/>
      <c r="D26" s="537"/>
      <c r="E26" s="535"/>
      <c r="F26" s="536" t="s">
        <v>51</v>
      </c>
      <c r="G26" s="533">
        <v>55</v>
      </c>
      <c r="H26" s="537"/>
      <c r="I26" s="538"/>
      <c r="J26" s="535"/>
    </row>
    <row r="27" customHeight="1" spans="1:10">
      <c r="A27" s="536" t="s">
        <v>66</v>
      </c>
      <c r="B27" s="533">
        <v>20</v>
      </c>
      <c r="C27" s="538"/>
      <c r="D27" s="537"/>
      <c r="E27" s="535"/>
      <c r="F27" s="536" t="s">
        <v>53</v>
      </c>
      <c r="G27" s="533">
        <v>56</v>
      </c>
      <c r="H27" s="537"/>
      <c r="I27" s="538"/>
      <c r="J27" s="535"/>
    </row>
    <row r="28" customHeight="1" spans="1:10">
      <c r="A28" s="536" t="s">
        <v>67</v>
      </c>
      <c r="B28" s="533">
        <v>21</v>
      </c>
      <c r="C28" s="538"/>
      <c r="D28" s="537"/>
      <c r="E28" s="535"/>
      <c r="F28" s="536" t="s">
        <v>55</v>
      </c>
      <c r="G28" s="533">
        <v>57</v>
      </c>
      <c r="H28" s="537"/>
      <c r="I28" s="538"/>
      <c r="J28" s="535"/>
    </row>
    <row r="29" customHeight="1" spans="1:10">
      <c r="A29" s="536" t="s">
        <v>68</v>
      </c>
      <c r="B29" s="533">
        <v>22</v>
      </c>
      <c r="C29" s="538"/>
      <c r="D29" s="537"/>
      <c r="E29" s="535"/>
      <c r="F29" s="536" t="s">
        <v>57</v>
      </c>
      <c r="G29" s="533">
        <v>58</v>
      </c>
      <c r="H29" s="537"/>
      <c r="I29" s="538"/>
      <c r="J29" s="535"/>
    </row>
    <row r="30" customHeight="1" spans="1:10">
      <c r="A30" s="536" t="s">
        <v>69</v>
      </c>
      <c r="B30" s="533">
        <v>23</v>
      </c>
      <c r="C30" s="538"/>
      <c r="D30" s="537"/>
      <c r="E30" s="535"/>
      <c r="F30" s="536" t="s">
        <v>59</v>
      </c>
      <c r="G30" s="533">
        <v>59</v>
      </c>
      <c r="H30" s="537"/>
      <c r="I30" s="538"/>
      <c r="J30" s="535"/>
    </row>
    <row r="31" customHeight="1" spans="1:10">
      <c r="A31" s="536" t="s">
        <v>74</v>
      </c>
      <c r="B31" s="533">
        <v>24</v>
      </c>
      <c r="C31" s="538"/>
      <c r="D31" s="537"/>
      <c r="E31" s="535"/>
      <c r="F31" s="536" t="s">
        <v>61</v>
      </c>
      <c r="G31" s="533">
        <v>60</v>
      </c>
      <c r="H31" s="538"/>
      <c r="I31" s="538"/>
      <c r="J31" s="535"/>
    </row>
    <row r="32" customHeight="1" spans="1:10">
      <c r="A32" s="536" t="s">
        <v>82</v>
      </c>
      <c r="B32" s="533">
        <v>25</v>
      </c>
      <c r="C32" s="538"/>
      <c r="D32" s="537"/>
      <c r="E32" s="535"/>
      <c r="F32" s="539"/>
      <c r="G32" s="539"/>
      <c r="H32" s="538"/>
      <c r="I32" s="538"/>
      <c r="J32" s="535"/>
    </row>
    <row r="33" customHeight="1" spans="1:10">
      <c r="A33" s="536" t="s">
        <v>87</v>
      </c>
      <c r="B33" s="533">
        <v>26</v>
      </c>
      <c r="C33" s="538"/>
      <c r="D33" s="537"/>
      <c r="E33" s="535"/>
      <c r="F33" s="539"/>
      <c r="G33" s="539"/>
      <c r="H33" s="540"/>
      <c r="I33" s="540"/>
      <c r="J33" s="535"/>
    </row>
    <row r="34" customHeight="1" spans="1:10">
      <c r="A34" s="536" t="s">
        <v>88</v>
      </c>
      <c r="B34" s="533">
        <v>27</v>
      </c>
      <c r="C34" s="538"/>
      <c r="D34" s="537"/>
      <c r="E34" s="535"/>
      <c r="F34" s="541" t="s">
        <v>309</v>
      </c>
      <c r="G34" s="533">
        <v>61</v>
      </c>
      <c r="H34" s="542">
        <f>SUM(H24:H31)</f>
        <v>0</v>
      </c>
      <c r="I34" s="542">
        <f>SUM(I24:I31)</f>
        <v>0</v>
      </c>
      <c r="J34" s="535"/>
    </row>
    <row r="35" customHeight="1" spans="1:10">
      <c r="A35" s="536" t="s">
        <v>89</v>
      </c>
      <c r="B35" s="533">
        <v>28</v>
      </c>
      <c r="C35" s="538"/>
      <c r="D35" s="537"/>
      <c r="E35" s="535"/>
      <c r="F35" s="541"/>
      <c r="G35" s="533"/>
      <c r="H35" s="542"/>
      <c r="I35" s="542"/>
      <c r="J35" s="535"/>
    </row>
    <row r="36" customHeight="1" spans="1:10">
      <c r="A36" s="536" t="s">
        <v>90</v>
      </c>
      <c r="B36" s="533">
        <v>29</v>
      </c>
      <c r="C36" s="538"/>
      <c r="D36" s="537"/>
      <c r="E36" s="535"/>
      <c r="F36" s="544" t="s">
        <v>310</v>
      </c>
      <c r="G36" s="545">
        <v>62</v>
      </c>
      <c r="H36" s="546">
        <f>H22+H34</f>
        <v>0</v>
      </c>
      <c r="I36" s="546">
        <f>I22+I34</f>
        <v>0</v>
      </c>
      <c r="J36" s="547"/>
    </row>
    <row r="37" customHeight="1" spans="1:10">
      <c r="A37" s="536" t="s">
        <v>311</v>
      </c>
      <c r="B37" s="533">
        <v>30</v>
      </c>
      <c r="C37" s="538"/>
      <c r="D37" s="537"/>
      <c r="E37" s="535"/>
      <c r="F37" s="536" t="s">
        <v>312</v>
      </c>
      <c r="G37" s="533"/>
      <c r="H37" s="534"/>
      <c r="I37" s="534"/>
      <c r="J37" s="535"/>
    </row>
    <row r="38" customHeight="1" spans="1:10">
      <c r="A38" s="536" t="s">
        <v>94</v>
      </c>
      <c r="B38" s="533">
        <v>31</v>
      </c>
      <c r="C38" s="538"/>
      <c r="D38" s="537"/>
      <c r="E38" s="535"/>
      <c r="F38" s="536" t="s">
        <v>313</v>
      </c>
      <c r="G38" s="533"/>
      <c r="H38" s="548"/>
      <c r="I38" s="548"/>
      <c r="J38" s="535"/>
    </row>
    <row r="39" customHeight="1" spans="1:10">
      <c r="A39" s="536" t="s">
        <v>95</v>
      </c>
      <c r="B39" s="533">
        <v>32</v>
      </c>
      <c r="C39" s="538"/>
      <c r="D39" s="537"/>
      <c r="E39" s="535"/>
      <c r="F39" s="536" t="s">
        <v>314</v>
      </c>
      <c r="G39" s="533"/>
      <c r="H39" s="548"/>
      <c r="I39" s="548"/>
      <c r="J39" s="535"/>
    </row>
    <row r="40" customHeight="1" spans="1:10">
      <c r="A40" s="536" t="s">
        <v>96</v>
      </c>
      <c r="B40" s="533">
        <v>33</v>
      </c>
      <c r="C40" s="538"/>
      <c r="D40" s="537"/>
      <c r="E40" s="535"/>
      <c r="F40" s="536" t="s">
        <v>315</v>
      </c>
      <c r="G40" s="533"/>
      <c r="H40" s="549"/>
      <c r="I40" s="549"/>
      <c r="J40" s="535"/>
    </row>
    <row r="41" customHeight="1" spans="1:10">
      <c r="A41" s="536" t="s">
        <v>97</v>
      </c>
      <c r="B41" s="533">
        <v>34</v>
      </c>
      <c r="C41" s="538"/>
      <c r="D41" s="537"/>
      <c r="E41" s="535"/>
      <c r="F41" s="536" t="s">
        <v>316</v>
      </c>
      <c r="G41" s="533"/>
      <c r="H41" s="543"/>
      <c r="I41" s="543"/>
      <c r="J41" s="535"/>
    </row>
    <row r="42" customHeight="1" spans="1:10">
      <c r="A42" s="536"/>
      <c r="B42" s="533"/>
      <c r="C42" s="538"/>
      <c r="D42" s="537"/>
      <c r="E42" s="535"/>
      <c r="F42" s="536" t="s">
        <v>317</v>
      </c>
      <c r="G42" s="533"/>
      <c r="H42" s="543"/>
      <c r="I42" s="543"/>
      <c r="J42" s="535"/>
    </row>
    <row r="43" customHeight="1" spans="1:10">
      <c r="A43" s="536"/>
      <c r="B43" s="533"/>
      <c r="C43" s="538"/>
      <c r="D43" s="537"/>
      <c r="E43" s="535"/>
      <c r="F43" s="536" t="s">
        <v>318</v>
      </c>
      <c r="G43" s="533"/>
      <c r="H43" s="543"/>
      <c r="I43" s="543"/>
      <c r="J43" s="535"/>
    </row>
    <row r="44" customHeight="1" spans="1:10">
      <c r="A44" s="536"/>
      <c r="B44" s="533"/>
      <c r="C44" s="538"/>
      <c r="D44" s="537"/>
      <c r="E44" s="535"/>
      <c r="F44" s="536" t="s">
        <v>319</v>
      </c>
      <c r="G44" s="533"/>
      <c r="H44" s="543"/>
      <c r="I44" s="543"/>
      <c r="J44" s="535"/>
    </row>
    <row r="45" customHeight="1" spans="1:10">
      <c r="A45" s="536"/>
      <c r="B45" s="533"/>
      <c r="C45" s="538"/>
      <c r="D45" s="537"/>
      <c r="E45" s="535"/>
      <c r="F45" s="536" t="s">
        <v>320</v>
      </c>
      <c r="G45" s="533"/>
      <c r="H45" s="543"/>
      <c r="I45" s="543"/>
      <c r="J45" s="535"/>
    </row>
    <row r="46" customHeight="1" spans="1:10">
      <c r="A46" s="536"/>
      <c r="B46" s="533"/>
      <c r="C46" s="538"/>
      <c r="D46" s="537"/>
      <c r="E46" s="535"/>
      <c r="F46" s="536" t="s">
        <v>321</v>
      </c>
      <c r="G46" s="533"/>
      <c r="H46" s="543"/>
      <c r="I46" s="543"/>
      <c r="J46" s="535"/>
    </row>
    <row r="47" customHeight="1" spans="1:10">
      <c r="A47" s="539"/>
      <c r="B47" s="539"/>
      <c r="C47" s="540"/>
      <c r="D47" s="540"/>
      <c r="E47" s="535"/>
      <c r="F47" s="550" t="s">
        <v>322</v>
      </c>
      <c r="G47" s="545">
        <v>63</v>
      </c>
      <c r="H47" s="551">
        <f>SUM(H37,H38,H41,-H42,H43,H44,H45,H46)</f>
        <v>0</v>
      </c>
      <c r="I47" s="551">
        <f>SUM(I37,I38,I41,-I42,I43,I44,I45,I46)</f>
        <v>0</v>
      </c>
      <c r="J47" s="535"/>
    </row>
    <row r="48" customHeight="1" spans="1:10">
      <c r="A48" s="531" t="s">
        <v>323</v>
      </c>
      <c r="B48" s="533">
        <v>35</v>
      </c>
      <c r="C48" s="534">
        <f>SUM(C24:C41)</f>
        <v>0</v>
      </c>
      <c r="D48" s="534">
        <f>SUM(D24:D41)</f>
        <v>0</v>
      </c>
      <c r="E48" s="535"/>
      <c r="F48" s="539"/>
      <c r="G48" s="552"/>
      <c r="H48" s="553"/>
      <c r="I48" s="553"/>
      <c r="J48" s="554"/>
    </row>
    <row r="49" customHeight="1" spans="1:10">
      <c r="A49" s="555" t="s">
        <v>324</v>
      </c>
      <c r="B49" s="556">
        <v>36</v>
      </c>
      <c r="C49" s="546">
        <f>SUM(C48,C22)</f>
        <v>0</v>
      </c>
      <c r="D49" s="546">
        <f>SUM(D48,D22)</f>
        <v>0</v>
      </c>
      <c r="E49" s="557"/>
      <c r="F49" s="550" t="s">
        <v>325</v>
      </c>
      <c r="G49" s="545">
        <v>64</v>
      </c>
      <c r="H49" s="551">
        <f>H36+H47</f>
        <v>0</v>
      </c>
      <c r="I49" s="551">
        <f>I36+I47</f>
        <v>0</v>
      </c>
      <c r="J49" s="554"/>
    </row>
    <row r="50" customHeight="1" spans="1:10">
      <c r="A50" s="539"/>
      <c r="B50" s="533"/>
      <c r="C50" s="534"/>
      <c r="D50" s="534"/>
      <c r="E50" s="535"/>
      <c r="F50" s="535"/>
      <c r="G50" s="533"/>
      <c r="H50" s="534"/>
      <c r="I50" s="534"/>
      <c r="J50" s="535"/>
    </row>
    <row r="51" customHeight="1" spans="1:10">
      <c r="A51" s="522" t="e">
        <f>"填表人："&amp;#REF!</f>
        <v>#REF!</v>
      </c>
      <c r="D51" s="522"/>
      <c r="E51" s="558" t="s">
        <v>326</v>
      </c>
      <c r="F51" s="558"/>
      <c r="I51" s="559" t="s">
        <v>327</v>
      </c>
    </row>
  </sheetData>
  <sheetProtection formatCells="0" formatColumns="0" formatRows="0" insertRows="0" insertColumns="0" insertHyperlinks="0" deleteColumns="0" deleteRows="0" sort="0" autoFilter="0" pivotTables="0"/>
  <mergeCells count="4">
    <mergeCell ref="A2:J2"/>
    <mergeCell ref="A3:J3"/>
    <mergeCell ref="A4:C4"/>
    <mergeCell ref="E51:F51"/>
  </mergeCells>
  <hyperlinks>
    <hyperlink ref="A1" location="索引目录!A1" display="返回索引目录"/>
  </hyperlinks>
  <printOptions horizontalCentered="1"/>
  <pageMargins left="0.31496062992126" right="0.236220472440945" top="0.590551181102362" bottom="0.196850393700787" header="0.511811023622047" footer="0.118110236220472"/>
  <pageSetup paperSize="9" scale="60" orientation="landscape"/>
  <headerFooter alignWithMargins="0"/>
  <rowBreaks count="1" manualBreakCount="1">
    <brk id="6" max="9" man="1"/>
  </rowBreaks>
  <colBreaks count="1" manualBreakCount="1">
    <brk id="8" max="50" man="1"/>
  </col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tabColor indexed="53"/>
    <pageSetUpPr fitToPage="1"/>
  </sheetPr>
  <dimension ref="A1:H33"/>
  <sheetViews>
    <sheetView showZeros="0" workbookViewId="0">
      <pane ySplit="7" topLeftCell="A8" activePane="bottomLeft" state="frozen"/>
      <selection/>
      <selection pane="bottomLeft" activeCell="C6" sqref="C6:G6"/>
    </sheetView>
  </sheetViews>
  <sheetFormatPr defaultColWidth="9" defaultRowHeight="15.2" outlineLevelCol="7"/>
  <cols>
    <col min="1" max="1" width="6.8" style="15" customWidth="1"/>
    <col min="2" max="2" width="32.6" style="15" customWidth="1"/>
    <col min="3" max="3" width="21.6" style="14" customWidth="1"/>
    <col min="4" max="4" width="19.8" style="14" customWidth="1"/>
    <col min="5" max="5" width="13.7" style="14" customWidth="1"/>
    <col min="6" max="6" width="12.6" style="511" customWidth="1"/>
    <col min="7" max="7" width="12" style="15" customWidth="1"/>
    <col min="8" max="16384" width="9" style="15"/>
  </cols>
  <sheetData>
    <row r="1" ht="16" spans="1:8">
      <c r="A1" s="17" t="s">
        <v>257</v>
      </c>
    </row>
    <row r="2" s="11" customFormat="1" ht="30" customHeight="1" spans="1:8">
      <c r="A2" s="18" t="s">
        <v>328</v>
      </c>
      <c r="B2" s="18"/>
      <c r="C2" s="18"/>
      <c r="D2" s="18"/>
      <c r="E2" s="18"/>
      <c r="F2" s="18"/>
      <c r="G2" s="18"/>
    </row>
    <row r="3" s="14" customFormat="1" ht="6.75" customHeight="1" spans="1:8">
      <c r="A3" s="435"/>
      <c r="B3" s="435"/>
      <c r="C3" s="435"/>
      <c r="D3" s="435"/>
      <c r="E3" s="435"/>
      <c r="F3" s="435"/>
      <c r="G3" s="435"/>
    </row>
    <row r="4" s="12" customFormat="1" ht="15.75" customHeight="1" spans="1:8">
      <c r="A4" s="21" t="e">
        <f>#REF!</f>
        <v>#REF!</v>
      </c>
      <c r="B4" s="21"/>
      <c r="C4" s="21"/>
      <c r="D4" s="21"/>
      <c r="E4" s="21"/>
      <c r="F4" s="21"/>
      <c r="G4" s="21"/>
    </row>
    <row r="5" s="12" customFormat="1" ht="14.1" customHeight="1" spans="1:8">
      <c r="A5" s="21"/>
      <c r="B5" s="21"/>
      <c r="C5" s="21"/>
      <c r="D5" s="21"/>
      <c r="E5" s="21"/>
      <c r="F5" s="74"/>
      <c r="G5" s="74"/>
    </row>
    <row r="6" s="12" customFormat="1" ht="15.75" customHeight="1" spans="1:8">
      <c r="A6" s="75" t="e">
        <f>#REF!</f>
        <v>#REF!</v>
      </c>
      <c r="F6" s="512"/>
      <c r="G6" s="512"/>
    </row>
    <row r="7" s="387" customFormat="1" ht="15.75" customHeight="1" spans="1:8">
      <c r="A7" s="513" t="s">
        <v>329</v>
      </c>
      <c r="B7" s="513" t="s">
        <v>330</v>
      </c>
      <c r="C7" s="513" t="s">
        <v>331</v>
      </c>
      <c r="D7" s="513" t="s">
        <v>332</v>
      </c>
      <c r="E7" s="514" t="s">
        <v>333</v>
      </c>
      <c r="F7" s="515" t="s">
        <v>334</v>
      </c>
      <c r="G7" s="106" t="s">
        <v>335</v>
      </c>
    </row>
    <row r="8" s="14" customFormat="1" ht="15.75" customHeight="1" spans="1:8">
      <c r="A8" s="122" t="s">
        <v>336</v>
      </c>
      <c r="B8" s="143" t="s">
        <v>8</v>
      </c>
      <c r="C8" s="36">
        <f>'3-1-1现金'!F31</f>
        <v>0</v>
      </c>
      <c r="D8" s="36">
        <f>'3-1-1现金'!G31</f>
        <v>0</v>
      </c>
      <c r="E8" s="36">
        <f>D8-C8</f>
        <v>0</v>
      </c>
      <c r="F8" s="36" t="str">
        <f>IF(C8=0,"",E8/C8*100)</f>
        <v/>
      </c>
      <c r="G8" s="37"/>
    </row>
    <row r="9" s="14" customFormat="1" ht="15.75" customHeight="1" spans="1:8">
      <c r="A9" s="122" t="s">
        <v>337</v>
      </c>
      <c r="B9" s="206" t="s">
        <v>11</v>
      </c>
      <c r="C9" s="36">
        <f>'3-1-2银行存款'!J31</f>
        <v>0</v>
      </c>
      <c r="D9" s="36">
        <f>'3-1-2银行存款'!K31</f>
        <v>0</v>
      </c>
      <c r="E9" s="36">
        <f>D9-C9</f>
        <v>0</v>
      </c>
      <c r="F9" s="36" t="str">
        <f>IF(C9=0,"",E9/C9*100)</f>
        <v/>
      </c>
      <c r="G9" s="37"/>
    </row>
    <row r="10" s="14" customFormat="1" ht="15.75" customHeight="1" spans="1:8">
      <c r="A10" s="122" t="s">
        <v>338</v>
      </c>
      <c r="B10" s="206" t="s">
        <v>13</v>
      </c>
      <c r="C10" s="36">
        <f>'3-1-3其他货币资金'!L31</f>
        <v>0</v>
      </c>
      <c r="D10" s="36">
        <f>'3-1-3其他货币资金'!M31</f>
        <v>0</v>
      </c>
      <c r="E10" s="36">
        <f>D10-C10</f>
        <v>0</v>
      </c>
      <c r="F10" s="36" t="str">
        <f>IF(C10=0,"",E10/C10*100)</f>
        <v/>
      </c>
      <c r="G10" s="37"/>
    </row>
    <row r="11" s="14" customFormat="1" ht="15.75" customHeight="1" spans="1:8">
      <c r="A11" s="122"/>
      <c r="B11" s="143"/>
      <c r="C11" s="274"/>
      <c r="D11" s="86"/>
      <c r="E11" s="86"/>
      <c r="F11" s="516"/>
      <c r="G11" s="37"/>
    </row>
    <row r="12" s="14" customFormat="1" ht="15.75" customHeight="1" spans="1:8">
      <c r="A12" s="122"/>
      <c r="B12" s="143"/>
      <c r="C12" s="274"/>
      <c r="D12" s="86"/>
      <c r="E12" s="86"/>
      <c r="F12" s="516"/>
      <c r="G12" s="37"/>
    </row>
    <row r="13" ht="15.75" customHeight="1" spans="1:8">
      <c r="A13" s="517"/>
      <c r="B13" s="143"/>
      <c r="C13" s="274"/>
      <c r="D13" s="86"/>
      <c r="E13" s="86"/>
      <c r="F13" s="516"/>
      <c r="G13" s="37"/>
      <c r="H13" s="15">
        <v>0</v>
      </c>
    </row>
    <row r="14" ht="15.75" customHeight="1" spans="1:8">
      <c r="A14" s="517"/>
      <c r="B14" s="143"/>
      <c r="C14" s="274"/>
      <c r="D14" s="86"/>
      <c r="E14" s="86"/>
      <c r="F14" s="516"/>
      <c r="G14" s="37"/>
      <c r="H14" s="15">
        <v>0</v>
      </c>
    </row>
    <row r="15" ht="15.75" customHeight="1" spans="1:8">
      <c r="A15" s="517"/>
      <c r="B15" s="143"/>
      <c r="C15" s="274"/>
      <c r="D15" s="86"/>
      <c r="E15" s="86"/>
      <c r="F15" s="516"/>
      <c r="G15" s="37"/>
    </row>
    <row r="16" ht="15.75" customHeight="1" spans="1:8">
      <c r="A16" s="517"/>
      <c r="B16" s="143"/>
      <c r="C16" s="274"/>
      <c r="D16" s="86"/>
      <c r="E16" s="86"/>
      <c r="F16" s="516"/>
      <c r="G16" s="37"/>
    </row>
    <row r="17" ht="15.75" customHeight="1" spans="1:7">
      <c r="A17" s="517"/>
      <c r="B17" s="143"/>
      <c r="C17" s="274"/>
      <c r="D17" s="86"/>
      <c r="E17" s="86"/>
      <c r="F17" s="516"/>
      <c r="G17" s="37"/>
    </row>
    <row r="18" ht="15.75" customHeight="1" spans="1:7">
      <c r="A18" s="517"/>
      <c r="B18" s="143"/>
      <c r="C18" s="274"/>
      <c r="D18" s="86"/>
      <c r="E18" s="86"/>
      <c r="F18" s="516"/>
      <c r="G18" s="37"/>
    </row>
    <row r="19" ht="15.75" customHeight="1" spans="1:7">
      <c r="A19" s="517"/>
      <c r="B19" s="143"/>
      <c r="C19" s="274"/>
      <c r="D19" s="86"/>
      <c r="E19" s="86"/>
      <c r="F19" s="516"/>
      <c r="G19" s="37"/>
    </row>
    <row r="20" ht="15.75" customHeight="1" spans="1:7">
      <c r="A20" s="517"/>
      <c r="B20" s="143"/>
      <c r="C20" s="274"/>
      <c r="D20" s="86"/>
      <c r="E20" s="86"/>
      <c r="F20" s="516"/>
      <c r="G20" s="37"/>
    </row>
    <row r="21" ht="15.75" customHeight="1" spans="1:7">
      <c r="A21" s="517"/>
      <c r="B21" s="143"/>
      <c r="C21" s="274"/>
      <c r="D21" s="86"/>
      <c r="E21" s="86"/>
      <c r="F21" s="516"/>
      <c r="G21" s="37"/>
    </row>
    <row r="22" ht="15.75" customHeight="1" spans="1:7">
      <c r="A22" s="517"/>
      <c r="B22" s="143"/>
      <c r="C22" s="274"/>
      <c r="D22" s="86"/>
      <c r="E22" s="86"/>
      <c r="F22" s="516"/>
      <c r="G22" s="37"/>
    </row>
    <row r="23" ht="15.75" customHeight="1" spans="1:7">
      <c r="A23" s="517"/>
      <c r="B23" s="143"/>
      <c r="C23" s="274"/>
      <c r="D23" s="86"/>
      <c r="E23" s="86"/>
      <c r="F23" s="516"/>
      <c r="G23" s="37"/>
    </row>
    <row r="24" ht="15.75" customHeight="1" spans="1:7">
      <c r="A24" s="517"/>
      <c r="B24" s="143"/>
      <c r="C24" s="274"/>
      <c r="D24" s="86"/>
      <c r="E24" s="86"/>
      <c r="F24" s="516"/>
      <c r="G24" s="37"/>
    </row>
    <row r="25" ht="15.75" customHeight="1" spans="1:7">
      <c r="A25" s="459"/>
      <c r="B25" s="143"/>
      <c r="C25" s="274"/>
      <c r="D25" s="86"/>
      <c r="E25" s="86"/>
      <c r="F25" s="516"/>
      <c r="G25" s="37"/>
    </row>
    <row r="26" ht="15.75" customHeight="1" spans="1:7">
      <c r="A26" s="459"/>
      <c r="B26" s="143"/>
      <c r="C26" s="274"/>
      <c r="D26" s="86"/>
      <c r="E26" s="86"/>
      <c r="F26" s="516"/>
      <c r="G26" s="37"/>
    </row>
    <row r="27" ht="15.75" customHeight="1" spans="1:7">
      <c r="A27" s="459"/>
      <c r="B27" s="143"/>
      <c r="C27" s="274"/>
      <c r="D27" s="86"/>
      <c r="E27" s="86"/>
      <c r="F27" s="516"/>
      <c r="G27" s="37"/>
    </row>
    <row r="28" ht="15.75" customHeight="1" spans="1:7">
      <c r="A28" s="459"/>
      <c r="B28" s="143"/>
      <c r="C28" s="274"/>
      <c r="D28" s="86"/>
      <c r="E28" s="86"/>
      <c r="F28" s="516"/>
      <c r="G28" s="37"/>
    </row>
    <row r="29" ht="15.75" customHeight="1" spans="1:7">
      <c r="A29" s="459"/>
      <c r="B29" s="143"/>
      <c r="C29" s="274"/>
      <c r="D29" s="86"/>
      <c r="E29" s="86"/>
      <c r="F29" s="516"/>
      <c r="G29" s="37"/>
    </row>
    <row r="30" ht="15.75" customHeight="1" spans="1:7">
      <c r="A30" s="459"/>
      <c r="B30" s="143"/>
      <c r="C30" s="274"/>
      <c r="D30" s="86"/>
      <c r="E30" s="86"/>
      <c r="F30" s="516"/>
      <c r="G30" s="37"/>
    </row>
    <row r="31" ht="15.75" customHeight="1" spans="1:7">
      <c r="A31" s="462" t="s">
        <v>339</v>
      </c>
      <c r="B31" s="463"/>
      <c r="C31" s="36">
        <f>SUM(C8:C30)</f>
        <v>0</v>
      </c>
      <c r="D31" s="36">
        <f>SUM(D8:D30)</f>
        <v>0</v>
      </c>
      <c r="E31" s="36">
        <f>D31-C31</f>
        <v>0</v>
      </c>
      <c r="F31" s="36" t="str">
        <f>IF(C31=0,"",E31/C31*100)</f>
        <v/>
      </c>
      <c r="G31" s="37"/>
    </row>
    <row r="32" ht="15.75" customHeight="1" spans="1:7">
      <c r="A32" s="127"/>
      <c r="D32" s="518"/>
      <c r="E32" s="518"/>
      <c r="F32" s="518"/>
      <c r="G32" s="518"/>
    </row>
    <row r="33" ht="15.75" customHeight="1" spans="1:1">
      <c r="A33" s="127"/>
    </row>
  </sheetData>
  <sheetProtection formatCells="0" formatColumns="0" formatRows="0" insertRows="0" insertColumns="0" insertHyperlinks="0" deleteColumns="0" deleteRows="0" sort="0" autoFilter="0" pivotTables="0"/>
  <mergeCells count="5">
    <mergeCell ref="A2:G2"/>
    <mergeCell ref="A4:G4"/>
    <mergeCell ref="F5:G5"/>
    <mergeCell ref="F6:G6"/>
    <mergeCell ref="A31:B31"/>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fitToHeight="0" orientation="landscape"/>
  <headerFooter scaleWithDoc="0">
    <oddHeader>&amp;R&amp;"宋体,常规"&amp;10表3-1
共&amp;N页第&amp;P页
 单位：人民币元</oddHead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tabColor indexed="35"/>
    <pageSetUpPr autoPageBreaks="0"/>
  </sheetPr>
  <dimension ref="A1:K37"/>
  <sheetViews>
    <sheetView showZeros="0" workbookViewId="0">
      <pane ySplit="7" topLeftCell="A8" activePane="bottomLeft" state="frozen"/>
      <selection/>
      <selection pane="bottomLeft" activeCell="E12" sqref="E12"/>
    </sheetView>
  </sheetViews>
  <sheetFormatPr defaultColWidth="9" defaultRowHeight="15.75" customHeight="1"/>
  <cols>
    <col min="1" max="1" width="5.3" style="486" customWidth="1"/>
    <col min="2" max="2" width="30.5" style="486" customWidth="1"/>
    <col min="3" max="3" width="10.2" style="486" customWidth="1"/>
    <col min="4" max="4" width="13.8" style="486" customWidth="1"/>
    <col min="5" max="5" width="15.1" style="486" customWidth="1"/>
    <col min="6" max="6" width="15.2" style="485" customWidth="1"/>
    <col min="7" max="7" width="11.3" style="485" hidden="1" customWidth="1" outlineLevel="1"/>
    <col min="8" max="8" width="12" style="485" hidden="1" customWidth="1" outlineLevel="1"/>
    <col min="9" max="9" width="8.5" style="485" hidden="1" customWidth="1" outlineLevel="1"/>
    <col min="10" max="10" width="11.2" style="486" customWidth="1" collapsed="1"/>
    <col min="11" max="16384" width="9" style="486"/>
  </cols>
  <sheetData>
    <row r="1" customHeight="1" spans="1:11">
      <c r="A1" s="17" t="s">
        <v>257</v>
      </c>
    </row>
    <row r="2" s="481" customFormat="1" ht="30" customHeight="1" spans="1:11">
      <c r="A2" s="487" t="e">
        <f>"货币资金—现金评估"&amp;#REF!</f>
        <v>#REF!</v>
      </c>
      <c r="B2" s="487"/>
      <c r="C2" s="487"/>
      <c r="D2" s="487"/>
      <c r="E2" s="487"/>
      <c r="F2" s="487"/>
      <c r="G2" s="487"/>
      <c r="H2" s="487"/>
      <c r="I2" s="487"/>
      <c r="J2" s="487"/>
    </row>
    <row r="3" s="482" customFormat="1" ht="10.5" customHeight="1" spans="1:11">
      <c r="A3" s="488"/>
      <c r="B3" s="488"/>
      <c r="C3" s="488"/>
      <c r="D3" s="488"/>
      <c r="E3" s="488"/>
      <c r="F3" s="488"/>
      <c r="G3" s="488"/>
      <c r="H3" s="488"/>
      <c r="I3" s="488"/>
      <c r="J3" s="488"/>
    </row>
    <row r="4" s="483" customFormat="1" customHeight="1" spans="1:11">
      <c r="A4" s="489" t="e">
        <f>'表3-1货币资金汇总表'!A4:G4</f>
        <v>#REF!</v>
      </c>
      <c r="B4" s="489"/>
      <c r="C4" s="489"/>
      <c r="D4" s="489"/>
      <c r="E4" s="489"/>
      <c r="F4" s="489"/>
      <c r="G4" s="489"/>
      <c r="H4" s="489"/>
      <c r="I4" s="489"/>
      <c r="J4" s="489"/>
    </row>
    <row r="5" s="483" customFormat="1" ht="14.1" customHeight="1" spans="1:11">
      <c r="A5" s="489"/>
      <c r="B5" s="489"/>
      <c r="C5" s="489"/>
      <c r="D5" s="489"/>
      <c r="E5" s="489"/>
      <c r="F5" s="489"/>
      <c r="G5" s="490"/>
      <c r="H5" s="490"/>
      <c r="I5" s="491"/>
      <c r="J5" s="491"/>
    </row>
    <row r="6" s="483" customFormat="1" customHeight="1" spans="1:11">
      <c r="A6" s="492" t="e">
        <f>'表3-1货币资金汇总表'!A6</f>
        <v>#REF!</v>
      </c>
      <c r="B6" s="493"/>
      <c r="H6" s="494"/>
      <c r="I6" s="494"/>
      <c r="J6" s="494"/>
    </row>
    <row r="7" s="484" customFormat="1" customHeight="1" spans="1:11">
      <c r="A7" s="165" t="s">
        <v>293</v>
      </c>
      <c r="B7" s="165" t="s">
        <v>340</v>
      </c>
      <c r="C7" s="165" t="s">
        <v>341</v>
      </c>
      <c r="D7" s="165" t="s">
        <v>342</v>
      </c>
      <c r="E7" s="165" t="s">
        <v>343</v>
      </c>
      <c r="F7" s="165" t="s">
        <v>344</v>
      </c>
      <c r="G7" s="165" t="s">
        <v>345</v>
      </c>
      <c r="H7" s="165" t="s">
        <v>346</v>
      </c>
      <c r="I7" s="165" t="s">
        <v>347</v>
      </c>
      <c r="J7" s="165" t="s">
        <v>296</v>
      </c>
      <c r="K7" s="165" t="s">
        <v>348</v>
      </c>
    </row>
    <row r="8" s="485" customFormat="1" customHeight="1" spans="1:11">
      <c r="A8" s="495">
        <v>1</v>
      </c>
      <c r="B8" s="496"/>
      <c r="C8" s="497"/>
      <c r="D8" s="498"/>
      <c r="E8" s="495"/>
      <c r="F8" s="499"/>
      <c r="G8" s="499"/>
      <c r="H8" s="36" t="str">
        <f>IF(F8=0,"",G8-F8)</f>
        <v/>
      </c>
      <c r="I8" s="36" t="str">
        <f>IF(F8=0,"",H8/F8*100)</f>
        <v/>
      </c>
      <c r="J8" s="500"/>
      <c r="K8" s="500"/>
    </row>
    <row r="9" s="485" customFormat="1" customHeight="1" spans="1:11">
      <c r="A9" s="495"/>
      <c r="B9" s="496"/>
      <c r="C9" s="497"/>
      <c r="D9" s="498"/>
      <c r="E9" s="495"/>
      <c r="F9" s="499"/>
      <c r="G9" s="499"/>
      <c r="H9" s="36" t="str">
        <f>IF(F9=0,"",G9-F9)</f>
        <v/>
      </c>
      <c r="I9" s="36" t="str">
        <f>IF(F9=0,"",H9/F9*100)</f>
        <v/>
      </c>
      <c r="J9" s="500"/>
      <c r="K9" s="500"/>
    </row>
    <row r="10" s="485" customFormat="1" customHeight="1" spans="1:11">
      <c r="A10" s="495"/>
      <c r="B10" s="496"/>
      <c r="C10" s="497"/>
      <c r="D10" s="498"/>
      <c r="E10" s="495"/>
      <c r="F10" s="499">
        <v>0</v>
      </c>
      <c r="G10" s="499"/>
      <c r="H10" s="36" t="str">
        <f t="shared" ref="H10:H31" si="0">IF(F10=0,"",G10-F10)</f>
        <v/>
      </c>
      <c r="I10" s="36" t="str">
        <f t="shared" ref="I10:I31" si="1">IF(F10=0,"",H10/F10*100)</f>
        <v/>
      </c>
      <c r="J10" s="500"/>
      <c r="K10" s="500"/>
    </row>
    <row r="11" s="485" customFormat="1" customHeight="1" spans="1:11">
      <c r="A11" s="501"/>
      <c r="B11" s="496"/>
      <c r="C11" s="497"/>
      <c r="D11" s="498"/>
      <c r="E11" s="495"/>
      <c r="F11" s="499"/>
      <c r="G11" s="499"/>
      <c r="H11" s="36" t="str">
        <f t="shared" si="0"/>
        <v/>
      </c>
      <c r="I11" s="36" t="str">
        <f t="shared" si="1"/>
        <v/>
      </c>
      <c r="J11" s="500"/>
      <c r="K11" s="500"/>
    </row>
    <row r="12" s="485" customFormat="1" customHeight="1" spans="1:11">
      <c r="A12" s="501"/>
      <c r="B12" s="496"/>
      <c r="C12" s="497"/>
      <c r="D12" s="498"/>
      <c r="E12" s="495"/>
      <c r="F12" s="499"/>
      <c r="G12" s="499"/>
      <c r="H12" s="36" t="str">
        <f t="shared" si="0"/>
        <v/>
      </c>
      <c r="I12" s="36" t="str">
        <f t="shared" si="1"/>
        <v/>
      </c>
      <c r="J12" s="500"/>
      <c r="K12" s="500"/>
    </row>
    <row r="13" s="485" customFormat="1" customHeight="1" spans="1:11">
      <c r="A13" s="501"/>
      <c r="B13" s="496"/>
      <c r="C13" s="497"/>
      <c r="D13" s="498"/>
      <c r="E13" s="495"/>
      <c r="F13" s="499"/>
      <c r="G13" s="499"/>
      <c r="H13" s="36">
        <v>0</v>
      </c>
      <c r="I13" s="36" t="str">
        <f t="shared" si="1"/>
        <v/>
      </c>
      <c r="J13" s="500"/>
      <c r="K13" s="500"/>
    </row>
    <row r="14" s="485" customFormat="1" customHeight="1" spans="1:11">
      <c r="A14" s="501"/>
      <c r="B14" s="496"/>
      <c r="C14" s="497"/>
      <c r="D14" s="498"/>
      <c r="E14" s="495"/>
      <c r="F14" s="499"/>
      <c r="G14" s="499"/>
      <c r="H14" s="36">
        <v>0</v>
      </c>
      <c r="I14" s="36" t="str">
        <f t="shared" si="1"/>
        <v/>
      </c>
      <c r="J14" s="500"/>
      <c r="K14" s="500"/>
    </row>
    <row r="15" s="485" customFormat="1" customHeight="1" spans="1:11">
      <c r="A15" s="501"/>
      <c r="B15" s="496"/>
      <c r="C15" s="497"/>
      <c r="D15" s="498"/>
      <c r="E15" s="495"/>
      <c r="F15" s="499"/>
      <c r="G15" s="499"/>
      <c r="H15" s="36" t="str">
        <f t="shared" si="0"/>
        <v/>
      </c>
      <c r="I15" s="36" t="str">
        <f t="shared" si="1"/>
        <v/>
      </c>
      <c r="J15" s="500"/>
      <c r="K15" s="500"/>
    </row>
    <row r="16" s="485" customFormat="1" customHeight="1" spans="1:11">
      <c r="A16" s="501"/>
      <c r="B16" s="496"/>
      <c r="C16" s="497"/>
      <c r="D16" s="498"/>
      <c r="E16" s="495"/>
      <c r="F16" s="499"/>
      <c r="G16" s="499"/>
      <c r="H16" s="36" t="str">
        <f t="shared" si="0"/>
        <v/>
      </c>
      <c r="I16" s="36" t="str">
        <f t="shared" si="1"/>
        <v/>
      </c>
      <c r="J16" s="500"/>
      <c r="K16" s="500"/>
    </row>
    <row r="17" s="485" customFormat="1" customHeight="1" spans="1:11">
      <c r="A17" s="501"/>
      <c r="B17" s="496"/>
      <c r="C17" s="497"/>
      <c r="D17" s="498"/>
      <c r="E17" s="495"/>
      <c r="F17" s="499"/>
      <c r="G17" s="499"/>
      <c r="H17" s="36" t="str">
        <f t="shared" si="0"/>
        <v/>
      </c>
      <c r="I17" s="36" t="str">
        <f t="shared" si="1"/>
        <v/>
      </c>
      <c r="J17" s="500"/>
      <c r="K17" s="500"/>
    </row>
    <row r="18" s="485" customFormat="1" customHeight="1" spans="1:11">
      <c r="A18" s="501"/>
      <c r="B18" s="496"/>
      <c r="C18" s="497"/>
      <c r="D18" s="498"/>
      <c r="E18" s="495"/>
      <c r="F18" s="499"/>
      <c r="G18" s="499"/>
      <c r="H18" s="36" t="str">
        <f t="shared" si="0"/>
        <v/>
      </c>
      <c r="I18" s="36" t="str">
        <f t="shared" si="1"/>
        <v/>
      </c>
      <c r="J18" s="500"/>
      <c r="K18" s="500"/>
    </row>
    <row r="19" s="485" customFormat="1" customHeight="1" spans="1:11">
      <c r="A19" s="501"/>
      <c r="B19" s="496"/>
      <c r="C19" s="497"/>
      <c r="D19" s="498"/>
      <c r="E19" s="495"/>
      <c r="F19" s="499"/>
      <c r="G19" s="499"/>
      <c r="H19" s="36" t="str">
        <f t="shared" si="0"/>
        <v/>
      </c>
      <c r="I19" s="36" t="str">
        <f t="shared" si="1"/>
        <v/>
      </c>
      <c r="J19" s="500"/>
      <c r="K19" s="500"/>
    </row>
    <row r="20" s="485" customFormat="1" customHeight="1" spans="1:11">
      <c r="A20" s="501"/>
      <c r="B20" s="496"/>
      <c r="C20" s="497"/>
      <c r="D20" s="498"/>
      <c r="E20" s="495"/>
      <c r="F20" s="499"/>
      <c r="G20" s="499"/>
      <c r="H20" s="36" t="str">
        <f t="shared" si="0"/>
        <v/>
      </c>
      <c r="I20" s="36" t="str">
        <f t="shared" si="1"/>
        <v/>
      </c>
      <c r="J20" s="500"/>
      <c r="K20" s="500"/>
    </row>
    <row r="21" s="485" customFormat="1" customHeight="1" spans="1:11">
      <c r="A21" s="501"/>
      <c r="B21" s="496"/>
      <c r="C21" s="497"/>
      <c r="D21" s="498"/>
      <c r="E21" s="495"/>
      <c r="F21" s="499"/>
      <c r="G21" s="499"/>
      <c r="H21" s="36" t="str">
        <f t="shared" si="0"/>
        <v/>
      </c>
      <c r="I21" s="36" t="str">
        <f t="shared" si="1"/>
        <v/>
      </c>
      <c r="J21" s="500"/>
      <c r="K21" s="500"/>
    </row>
    <row r="22" s="485" customFormat="1" customHeight="1" spans="1:11">
      <c r="A22" s="501"/>
      <c r="B22" s="496"/>
      <c r="C22" s="497"/>
      <c r="D22" s="498"/>
      <c r="E22" s="495"/>
      <c r="F22" s="499"/>
      <c r="G22" s="499"/>
      <c r="H22" s="36" t="str">
        <f t="shared" si="0"/>
        <v/>
      </c>
      <c r="I22" s="36" t="str">
        <f t="shared" si="1"/>
        <v/>
      </c>
      <c r="J22" s="500"/>
      <c r="K22" s="500"/>
    </row>
    <row r="23" s="485" customFormat="1" customHeight="1" spans="1:11">
      <c r="A23" s="501"/>
      <c r="B23" s="496"/>
      <c r="C23" s="497"/>
      <c r="D23" s="498"/>
      <c r="E23" s="495"/>
      <c r="F23" s="499"/>
      <c r="G23" s="499"/>
      <c r="H23" s="36"/>
      <c r="I23" s="36"/>
      <c r="J23" s="500"/>
      <c r="K23" s="500"/>
    </row>
    <row r="24" s="485" customFormat="1" customHeight="1" spans="1:11">
      <c r="A24" s="501"/>
      <c r="B24" s="496"/>
      <c r="C24" s="497"/>
      <c r="D24" s="498"/>
      <c r="E24" s="495"/>
      <c r="F24" s="499"/>
      <c r="G24" s="499"/>
      <c r="H24" s="36"/>
      <c r="I24" s="36"/>
      <c r="J24" s="500"/>
      <c r="K24" s="500"/>
    </row>
    <row r="25" s="485" customFormat="1" customHeight="1" spans="1:11">
      <c r="A25" s="501"/>
      <c r="B25" s="496"/>
      <c r="C25" s="497"/>
      <c r="D25" s="498"/>
      <c r="E25" s="495"/>
      <c r="F25" s="499"/>
      <c r="G25" s="499"/>
      <c r="H25" s="36" t="str">
        <f t="shared" si="0"/>
        <v/>
      </c>
      <c r="I25" s="36" t="str">
        <f t="shared" si="1"/>
        <v/>
      </c>
      <c r="J25" s="500"/>
      <c r="K25" s="500"/>
    </row>
    <row r="26" s="485" customFormat="1" customHeight="1" spans="1:11">
      <c r="A26" s="501"/>
      <c r="B26" s="496"/>
      <c r="C26" s="497"/>
      <c r="D26" s="498"/>
      <c r="E26" s="495"/>
      <c r="F26" s="499"/>
      <c r="G26" s="499"/>
      <c r="H26" s="36" t="str">
        <f t="shared" si="0"/>
        <v/>
      </c>
      <c r="I26" s="36" t="str">
        <f t="shared" si="1"/>
        <v/>
      </c>
      <c r="J26" s="500"/>
      <c r="K26" s="500"/>
    </row>
    <row r="27" s="485" customFormat="1" customHeight="1" spans="1:11">
      <c r="A27" s="501"/>
      <c r="B27" s="496"/>
      <c r="C27" s="497"/>
      <c r="D27" s="498"/>
      <c r="E27" s="495"/>
      <c r="F27" s="499"/>
      <c r="G27" s="499"/>
      <c r="H27" s="36" t="str">
        <f t="shared" si="0"/>
        <v/>
      </c>
      <c r="I27" s="36" t="str">
        <f t="shared" si="1"/>
        <v/>
      </c>
      <c r="J27" s="500"/>
      <c r="K27" s="500"/>
    </row>
    <row r="28" s="485" customFormat="1" customHeight="1" spans="1:11">
      <c r="A28" s="501"/>
      <c r="B28" s="496"/>
      <c r="C28" s="497"/>
      <c r="D28" s="498"/>
      <c r="E28" s="495"/>
      <c r="F28" s="499"/>
      <c r="G28" s="499"/>
      <c r="H28" s="36" t="str">
        <f t="shared" si="0"/>
        <v/>
      </c>
      <c r="I28" s="36" t="str">
        <f t="shared" si="1"/>
        <v/>
      </c>
      <c r="J28" s="500"/>
      <c r="K28" s="500"/>
    </row>
    <row r="29" s="485" customFormat="1" customHeight="1" spans="1:11">
      <c r="A29" s="501"/>
      <c r="B29" s="496"/>
      <c r="C29" s="497"/>
      <c r="D29" s="498"/>
      <c r="E29" s="495"/>
      <c r="F29" s="499"/>
      <c r="G29" s="499"/>
      <c r="H29" s="36" t="str">
        <f t="shared" si="0"/>
        <v/>
      </c>
      <c r="I29" s="36" t="str">
        <f t="shared" si="1"/>
        <v/>
      </c>
      <c r="J29" s="500"/>
      <c r="K29" s="500"/>
    </row>
    <row r="30" s="485" customFormat="1" customHeight="1" spans="1:11">
      <c r="A30" s="501"/>
      <c r="B30" s="496"/>
      <c r="C30" s="497"/>
      <c r="D30" s="498"/>
      <c r="E30" s="495"/>
      <c r="F30" s="499"/>
      <c r="G30" s="499"/>
      <c r="H30" s="36" t="str">
        <f t="shared" si="0"/>
        <v/>
      </c>
      <c r="I30" s="36" t="str">
        <f t="shared" si="1"/>
        <v/>
      </c>
      <c r="J30" s="500"/>
      <c r="K30" s="500"/>
    </row>
    <row r="31" s="485" customFormat="1" customHeight="1" spans="1:11">
      <c r="A31" s="502" t="s">
        <v>349</v>
      </c>
      <c r="B31" s="503"/>
      <c r="C31" s="504"/>
      <c r="D31" s="505"/>
      <c r="E31" s="506"/>
      <c r="F31" s="36">
        <f>SUM(F8:F30)</f>
        <v>0</v>
      </c>
      <c r="G31" s="36">
        <f>SUM(G8:G30)</f>
        <v>0</v>
      </c>
      <c r="H31" s="36" t="str">
        <f t="shared" si="0"/>
        <v/>
      </c>
      <c r="I31" s="36" t="str">
        <f t="shared" si="1"/>
        <v/>
      </c>
      <c r="J31" s="500"/>
      <c r="K31" s="500"/>
    </row>
    <row r="32" s="485" customFormat="1" customHeight="1" spans="1:11">
      <c r="A32" s="507" t="e">
        <f>#REF!&amp;#REF!</f>
        <v>#REF!</v>
      </c>
      <c r="B32" s="507"/>
      <c r="C32" s="507"/>
      <c r="D32" s="507"/>
      <c r="G32" s="176" t="e">
        <f>"评估人员："&amp;#REF!</f>
        <v>#REF!</v>
      </c>
      <c r="H32" s="176"/>
      <c r="I32" s="176"/>
      <c r="J32" s="177"/>
    </row>
    <row r="33" s="485" customFormat="1" customHeight="1" spans="1:4">
      <c r="A33" s="508" t="e">
        <f>#REF!&amp;#REF!&amp;#REF!&amp;#REF!&amp;#REF!&amp;#REF!&amp;#REF!</f>
        <v>#REF!</v>
      </c>
      <c r="B33" s="508"/>
      <c r="C33" s="508"/>
      <c r="D33" s="508"/>
    </row>
    <row r="34" s="485" customFormat="1" customHeight="1" spans="1:4">
      <c r="A34" s="509"/>
      <c r="B34" s="509"/>
      <c r="C34" s="509"/>
      <c r="D34" s="509"/>
    </row>
    <row r="35" customHeight="1" spans="1:4">
      <c r="A35" s="510"/>
      <c r="B35" s="510"/>
      <c r="C35" s="510"/>
      <c r="D35" s="510"/>
    </row>
    <row r="36" customHeight="1" spans="1:4">
      <c r="A36" s="510"/>
      <c r="B36" s="510"/>
      <c r="C36" s="510"/>
      <c r="D36" s="510"/>
    </row>
    <row r="37" customHeight="1" spans="1:4">
      <c r="A37" s="510"/>
      <c r="B37" s="510"/>
      <c r="C37" s="510"/>
      <c r="D37" s="510"/>
    </row>
  </sheetData>
  <sheetProtection formatCells="0" formatColumns="0" formatRows="0" insertRows="0" insertColumns="0" insertHyperlinks="0" deleteColumns="0" deleteRows="0" sort="0" autoFilter="0" pivotTables="0"/>
  <mergeCells count="8">
    <mergeCell ref="A2:J2"/>
    <mergeCell ref="A4:J4"/>
    <mergeCell ref="I5:J5"/>
    <mergeCell ref="H6:J6"/>
    <mergeCell ref="A31:B31"/>
    <mergeCell ref="A32:D32"/>
    <mergeCell ref="G32:I32"/>
    <mergeCell ref="A33:D33"/>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&amp;R&amp;"宋体,常规"&amp;10表3-1-1
共&amp;N页第&amp;P页
 单位：人民币元</oddHead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tabColor indexed="35"/>
    <pageSetUpPr fitToPage="1"/>
  </sheetPr>
  <dimension ref="A1:O33"/>
  <sheetViews>
    <sheetView showZeros="0" workbookViewId="0">
      <pane ySplit="7" topLeftCell="A8" activePane="bottomLeft" state="frozen"/>
      <selection/>
      <selection pane="bottomLeft" activeCell="E12" sqref="E12"/>
    </sheetView>
  </sheetViews>
  <sheetFormatPr defaultColWidth="9" defaultRowHeight="15.75" customHeight="1"/>
  <cols>
    <col min="1" max="1" width="4.7" style="157" customWidth="1"/>
    <col min="2" max="2" width="19.5" style="157" customWidth="1"/>
    <col min="3" max="3" width="21.8" style="157" customWidth="1"/>
    <col min="4" max="4" width="6.7" style="157" customWidth="1"/>
    <col min="5" max="5" width="16.5" style="157" customWidth="1"/>
    <col min="6" max="6" width="13.3" style="157" customWidth="1"/>
    <col min="7" max="8" width="13.5" style="157" customWidth="1" outlineLevel="1"/>
    <col min="9" max="9" width="8.1" style="157" customWidth="1" outlineLevel="1"/>
    <col min="10" max="10" width="10.6" style="156" customWidth="1"/>
    <col min="11" max="11" width="10.1" style="14" hidden="1" customWidth="1" outlineLevel="1"/>
    <col min="12" max="12" width="7.7" style="14" hidden="1" customWidth="1" outlineLevel="1"/>
    <col min="13" max="13" width="7.3" style="14" hidden="1" customWidth="1" outlineLevel="1"/>
    <col min="14" max="14" width="8.2" style="470" customWidth="1" collapsed="1"/>
    <col min="15" max="16384" width="9" style="157"/>
  </cols>
  <sheetData>
    <row r="1" customHeight="1" spans="1:15">
      <c r="A1" s="17" t="s">
        <v>257</v>
      </c>
    </row>
    <row r="2" s="153" customFormat="1" ht="30" customHeight="1" spans="1:15">
      <c r="A2" s="158" t="e">
        <f>"货币资金—银行存款评估"&amp;#REF!</f>
        <v>#REF!</v>
      </c>
      <c r="B2" s="158"/>
      <c r="C2" s="158"/>
      <c r="D2" s="158"/>
      <c r="E2" s="158"/>
      <c r="F2" s="158"/>
      <c r="G2" s="158"/>
      <c r="H2" s="158"/>
      <c r="I2" s="158"/>
      <c r="J2" s="158"/>
      <c r="K2" s="158"/>
      <c r="L2" s="158"/>
      <c r="M2" s="158"/>
      <c r="N2" s="158"/>
    </row>
    <row r="3" s="153" customFormat="1" ht="9" customHeight="1" spans="1:15">
      <c r="A3" s="158"/>
      <c r="B3" s="158"/>
      <c r="C3" s="158"/>
      <c r="D3" s="158"/>
      <c r="E3" s="158"/>
      <c r="F3" s="158"/>
      <c r="G3" s="158"/>
      <c r="H3" s="158"/>
      <c r="I3" s="158"/>
      <c r="J3" s="159"/>
      <c r="K3" s="105"/>
      <c r="L3" s="105"/>
      <c r="M3" s="105"/>
      <c r="N3" s="158"/>
    </row>
    <row r="4" s="154" customFormat="1" customHeight="1" spans="1:15">
      <c r="A4" s="160" t="e">
        <f>'3-1-1现金'!A4:J4</f>
        <v>#REF!</v>
      </c>
      <c r="B4" s="160"/>
      <c r="C4" s="160"/>
      <c r="D4" s="160"/>
      <c r="E4" s="160"/>
      <c r="F4" s="160"/>
      <c r="G4" s="160"/>
      <c r="H4" s="160"/>
      <c r="I4" s="160"/>
      <c r="J4" s="160"/>
      <c r="K4" s="160"/>
      <c r="L4" s="160"/>
      <c r="M4" s="160"/>
      <c r="N4" s="160"/>
    </row>
    <row r="5" s="154" customFormat="1" ht="14.1" customHeight="1" spans="1:15">
      <c r="A5" s="160"/>
      <c r="B5" s="160"/>
      <c r="C5" s="160"/>
      <c r="D5" s="160"/>
      <c r="E5" s="160"/>
      <c r="F5" s="160"/>
      <c r="G5" s="160"/>
      <c r="H5" s="160"/>
      <c r="I5" s="160"/>
      <c r="J5" s="160"/>
      <c r="K5" s="22"/>
      <c r="L5" s="22"/>
      <c r="M5" s="161"/>
      <c r="N5" s="161"/>
    </row>
    <row r="6" s="154" customFormat="1" customHeight="1" spans="1:15">
      <c r="A6" s="75" t="e">
        <f>'3-1-1现金'!A6</f>
        <v>#REF!</v>
      </c>
      <c r="B6" s="12"/>
      <c r="K6" s="12"/>
      <c r="L6" s="12"/>
      <c r="M6" s="471"/>
      <c r="N6" s="471"/>
    </row>
    <row r="7" s="436" customFormat="1" customHeight="1" spans="1:15">
      <c r="A7" s="164" t="s">
        <v>293</v>
      </c>
      <c r="B7" s="164" t="s">
        <v>350</v>
      </c>
      <c r="C7" s="164" t="s">
        <v>351</v>
      </c>
      <c r="D7" s="164" t="s">
        <v>341</v>
      </c>
      <c r="E7" s="472" t="s">
        <v>342</v>
      </c>
      <c r="F7" s="472" t="s">
        <v>343</v>
      </c>
      <c r="G7" s="472" t="s">
        <v>352</v>
      </c>
      <c r="H7" s="472" t="s">
        <v>353</v>
      </c>
      <c r="I7" s="472" t="s">
        <v>354</v>
      </c>
      <c r="J7" s="164" t="s">
        <v>344</v>
      </c>
      <c r="K7" s="28" t="s">
        <v>345</v>
      </c>
      <c r="L7" s="28" t="s">
        <v>346</v>
      </c>
      <c r="M7" s="28" t="s">
        <v>347</v>
      </c>
      <c r="N7" s="164" t="s">
        <v>296</v>
      </c>
      <c r="O7" s="165" t="s">
        <v>348</v>
      </c>
    </row>
    <row r="8" s="156" customFormat="1" customHeight="1" spans="1:15">
      <c r="A8" s="166"/>
      <c r="B8" s="167"/>
      <c r="C8" s="454"/>
      <c r="D8" s="455"/>
      <c r="E8" s="473"/>
      <c r="F8" s="474"/>
      <c r="G8" s="461"/>
      <c r="H8" s="460"/>
      <c r="I8" s="35"/>
      <c r="J8" s="36"/>
      <c r="K8" s="36"/>
      <c r="L8" s="36" t="str">
        <f>IF(J8=0,"",K8-J8)</f>
        <v/>
      </c>
      <c r="M8" s="36" t="str">
        <f>IF(J8=0,"",L8/J8*100)</f>
        <v/>
      </c>
      <c r="N8" s="475"/>
      <c r="O8" s="170"/>
    </row>
    <row r="9" s="156" customFormat="1" customHeight="1" spans="1:15">
      <c r="A9" s="166"/>
      <c r="B9" s="167"/>
      <c r="C9" s="454"/>
      <c r="D9" s="455"/>
      <c r="E9" s="473"/>
      <c r="F9" s="474"/>
      <c r="G9" s="461"/>
      <c r="H9" s="460"/>
      <c r="I9" s="35"/>
      <c r="J9" s="36"/>
      <c r="K9" s="36"/>
      <c r="L9" s="36" t="str">
        <f t="shared" ref="L9:L31" si="0">IF(J9=0,"",K9-J9)</f>
        <v/>
      </c>
      <c r="M9" s="36" t="str">
        <f t="shared" ref="M9:M31" si="1">IF(J9=0,"",L9/J9*100)</f>
        <v/>
      </c>
      <c r="N9" s="475"/>
      <c r="O9" s="170"/>
    </row>
    <row r="10" s="156" customFormat="1" customHeight="1" spans="1:15">
      <c r="A10" s="166"/>
      <c r="B10" s="167"/>
      <c r="C10" s="454"/>
      <c r="D10" s="455"/>
      <c r="E10" s="473"/>
      <c r="F10" s="474"/>
      <c r="G10" s="461"/>
      <c r="H10" s="460"/>
      <c r="I10" s="35"/>
      <c r="J10" s="36"/>
      <c r="K10" s="36"/>
      <c r="L10" s="36" t="str">
        <f t="shared" si="0"/>
        <v/>
      </c>
      <c r="M10" s="36" t="str">
        <f t="shared" si="1"/>
        <v/>
      </c>
      <c r="N10" s="475"/>
      <c r="O10" s="170"/>
    </row>
    <row r="11" s="156" customFormat="1" customHeight="1" spans="1:15">
      <c r="A11" s="166"/>
      <c r="B11" s="167"/>
      <c r="C11" s="454"/>
      <c r="D11" s="455"/>
      <c r="E11" s="473"/>
      <c r="F11" s="474"/>
      <c r="G11" s="461"/>
      <c r="H11" s="460"/>
      <c r="I11" s="35"/>
      <c r="J11" s="36"/>
      <c r="K11" s="36"/>
      <c r="L11" s="36" t="str">
        <f t="shared" si="0"/>
        <v/>
      </c>
      <c r="M11" s="36" t="str">
        <f t="shared" si="1"/>
        <v/>
      </c>
      <c r="N11" s="475"/>
      <c r="O11" s="170"/>
    </row>
    <row r="12" s="156" customFormat="1" customHeight="1" spans="1:15">
      <c r="A12" s="166"/>
      <c r="B12" s="167"/>
      <c r="C12" s="454"/>
      <c r="D12" s="455"/>
      <c r="E12" s="473"/>
      <c r="F12" s="474"/>
      <c r="G12" s="461"/>
      <c r="H12" s="460"/>
      <c r="I12" s="35"/>
      <c r="J12" s="36"/>
      <c r="K12" s="36"/>
      <c r="L12" s="36" t="str">
        <f t="shared" si="0"/>
        <v/>
      </c>
      <c r="M12" s="36" t="str">
        <f t="shared" si="1"/>
        <v/>
      </c>
      <c r="N12" s="475"/>
      <c r="O12" s="170"/>
    </row>
    <row r="13" s="156" customFormat="1" customHeight="1" spans="1:15">
      <c r="A13" s="166"/>
      <c r="B13" s="167"/>
      <c r="C13" s="454"/>
      <c r="D13" s="455"/>
      <c r="E13" s="473"/>
      <c r="F13" s="474"/>
      <c r="G13" s="461"/>
      <c r="H13" s="460">
        <v>0</v>
      </c>
      <c r="I13" s="35"/>
      <c r="J13" s="36"/>
      <c r="K13" s="36"/>
      <c r="L13" s="36" t="str">
        <f t="shared" si="0"/>
        <v/>
      </c>
      <c r="M13" s="36" t="str">
        <f t="shared" si="1"/>
        <v/>
      </c>
      <c r="N13" s="475"/>
      <c r="O13" s="170"/>
    </row>
    <row r="14" s="156" customFormat="1" customHeight="1" spans="1:15">
      <c r="A14" s="166"/>
      <c r="B14" s="167"/>
      <c r="C14" s="454"/>
      <c r="D14" s="455"/>
      <c r="E14" s="473"/>
      <c r="F14" s="474"/>
      <c r="G14" s="461"/>
      <c r="H14" s="460">
        <v>0</v>
      </c>
      <c r="I14" s="35"/>
      <c r="J14" s="36"/>
      <c r="K14" s="36"/>
      <c r="L14" s="36" t="str">
        <f t="shared" si="0"/>
        <v/>
      </c>
      <c r="M14" s="36" t="str">
        <f t="shared" si="1"/>
        <v/>
      </c>
      <c r="N14" s="475"/>
      <c r="O14" s="170"/>
    </row>
    <row r="15" s="156" customFormat="1" customHeight="1" spans="1:15">
      <c r="A15" s="166"/>
      <c r="B15" s="167"/>
      <c r="C15" s="454"/>
      <c r="D15" s="455"/>
      <c r="E15" s="473"/>
      <c r="F15" s="474"/>
      <c r="G15" s="461"/>
      <c r="H15" s="460"/>
      <c r="I15" s="35"/>
      <c r="J15" s="36"/>
      <c r="K15" s="36"/>
      <c r="L15" s="36" t="str">
        <f t="shared" si="0"/>
        <v/>
      </c>
      <c r="M15" s="36" t="str">
        <f t="shared" si="1"/>
        <v/>
      </c>
      <c r="N15" s="475"/>
      <c r="O15" s="170"/>
    </row>
    <row r="16" s="156" customFormat="1" customHeight="1" spans="1:15">
      <c r="A16" s="166"/>
      <c r="B16" s="167"/>
      <c r="C16" s="454"/>
      <c r="D16" s="455"/>
      <c r="E16" s="473"/>
      <c r="F16" s="474"/>
      <c r="G16" s="461"/>
      <c r="H16" s="460"/>
      <c r="I16" s="35"/>
      <c r="J16" s="36"/>
      <c r="K16" s="36"/>
      <c r="L16" s="36" t="str">
        <f t="shared" si="0"/>
        <v/>
      </c>
      <c r="M16" s="36" t="str">
        <f t="shared" si="1"/>
        <v/>
      </c>
      <c r="N16" s="475"/>
      <c r="O16" s="170"/>
    </row>
    <row r="17" s="156" customFormat="1" customHeight="1" spans="1:15">
      <c r="A17" s="166"/>
      <c r="B17" s="167"/>
      <c r="C17" s="454"/>
      <c r="D17" s="455"/>
      <c r="E17" s="473"/>
      <c r="F17" s="474"/>
      <c r="G17" s="461"/>
      <c r="H17" s="460"/>
      <c r="I17" s="35"/>
      <c r="J17" s="36"/>
      <c r="K17" s="36"/>
      <c r="L17" s="36" t="str">
        <f t="shared" si="0"/>
        <v/>
      </c>
      <c r="M17" s="36" t="str">
        <f t="shared" si="1"/>
        <v/>
      </c>
      <c r="N17" s="475"/>
      <c r="O17" s="170"/>
    </row>
    <row r="18" s="156" customFormat="1" customHeight="1" spans="1:15">
      <c r="A18" s="166"/>
      <c r="B18" s="167"/>
      <c r="C18" s="454"/>
      <c r="D18" s="455"/>
      <c r="E18" s="473"/>
      <c r="F18" s="474"/>
      <c r="G18" s="461"/>
      <c r="H18" s="460"/>
      <c r="I18" s="35"/>
      <c r="J18" s="36"/>
      <c r="K18" s="36"/>
      <c r="L18" s="36" t="str">
        <f t="shared" si="0"/>
        <v/>
      </c>
      <c r="M18" s="36" t="str">
        <f t="shared" si="1"/>
        <v/>
      </c>
      <c r="N18" s="475"/>
      <c r="O18" s="170"/>
    </row>
    <row r="19" s="156" customFormat="1" customHeight="1" spans="1:15">
      <c r="A19" s="166"/>
      <c r="B19" s="167"/>
      <c r="C19" s="454"/>
      <c r="D19" s="455"/>
      <c r="E19" s="473"/>
      <c r="F19" s="474"/>
      <c r="G19" s="461"/>
      <c r="H19" s="460"/>
      <c r="I19" s="35"/>
      <c r="J19" s="36"/>
      <c r="K19" s="36"/>
      <c r="L19" s="36" t="str">
        <f t="shared" si="0"/>
        <v/>
      </c>
      <c r="M19" s="36" t="str">
        <f t="shared" si="1"/>
        <v/>
      </c>
      <c r="N19" s="475"/>
      <c r="O19" s="170"/>
    </row>
    <row r="20" s="156" customFormat="1" customHeight="1" spans="1:15">
      <c r="A20" s="166"/>
      <c r="B20" s="167"/>
      <c r="C20" s="454"/>
      <c r="D20" s="455"/>
      <c r="E20" s="473"/>
      <c r="F20" s="474"/>
      <c r="G20" s="461"/>
      <c r="H20" s="460"/>
      <c r="I20" s="35"/>
      <c r="J20" s="36"/>
      <c r="K20" s="36"/>
      <c r="L20" s="36" t="str">
        <f t="shared" si="0"/>
        <v/>
      </c>
      <c r="M20" s="36" t="str">
        <f t="shared" si="1"/>
        <v/>
      </c>
      <c r="N20" s="475"/>
      <c r="O20" s="170"/>
    </row>
    <row r="21" s="156" customFormat="1" customHeight="1" spans="1:15">
      <c r="A21" s="166"/>
      <c r="B21" s="167"/>
      <c r="C21" s="454"/>
      <c r="D21" s="455"/>
      <c r="E21" s="473"/>
      <c r="F21" s="474"/>
      <c r="G21" s="461"/>
      <c r="H21" s="460"/>
      <c r="I21" s="35"/>
      <c r="J21" s="36"/>
      <c r="K21" s="36"/>
      <c r="L21" s="36" t="str">
        <f t="shared" si="0"/>
        <v/>
      </c>
      <c r="M21" s="36" t="str">
        <f t="shared" si="1"/>
        <v/>
      </c>
      <c r="N21" s="475"/>
      <c r="O21" s="170"/>
    </row>
    <row r="22" s="156" customFormat="1" customHeight="1" spans="1:15">
      <c r="A22" s="166"/>
      <c r="B22" s="167"/>
      <c r="C22" s="454"/>
      <c r="D22" s="455"/>
      <c r="E22" s="473"/>
      <c r="F22" s="474"/>
      <c r="G22" s="461"/>
      <c r="H22" s="460"/>
      <c r="I22" s="35"/>
      <c r="J22" s="36"/>
      <c r="K22" s="36"/>
      <c r="L22" s="36" t="str">
        <f t="shared" si="0"/>
        <v/>
      </c>
      <c r="M22" s="36" t="str">
        <f t="shared" si="1"/>
        <v/>
      </c>
      <c r="N22" s="475"/>
      <c r="O22" s="170"/>
    </row>
    <row r="23" s="156" customFormat="1" customHeight="1" spans="1:15">
      <c r="A23" s="166"/>
      <c r="B23" s="167"/>
      <c r="C23" s="454"/>
      <c r="D23" s="455"/>
      <c r="E23" s="473"/>
      <c r="F23" s="474"/>
      <c r="G23" s="461"/>
      <c r="H23" s="460"/>
      <c r="I23" s="35"/>
      <c r="J23" s="36"/>
      <c r="K23" s="36"/>
      <c r="L23" s="36" t="str">
        <f t="shared" si="0"/>
        <v/>
      </c>
      <c r="M23" s="36" t="str">
        <f t="shared" si="1"/>
        <v/>
      </c>
      <c r="N23" s="475"/>
      <c r="O23" s="170"/>
    </row>
    <row r="24" s="156" customFormat="1" customHeight="1" spans="1:15">
      <c r="A24" s="166"/>
      <c r="B24" s="167"/>
      <c r="C24" s="454"/>
      <c r="D24" s="455"/>
      <c r="E24" s="473"/>
      <c r="F24" s="474"/>
      <c r="G24" s="461"/>
      <c r="H24" s="460"/>
      <c r="I24" s="35"/>
      <c r="J24" s="36"/>
      <c r="K24" s="36"/>
      <c r="L24" s="36" t="str">
        <f t="shared" si="0"/>
        <v/>
      </c>
      <c r="M24" s="36" t="str">
        <f t="shared" si="1"/>
        <v/>
      </c>
      <c r="N24" s="475"/>
      <c r="O24" s="170"/>
    </row>
    <row r="25" s="156" customFormat="1" customHeight="1" spans="1:15">
      <c r="A25" s="166"/>
      <c r="B25" s="167"/>
      <c r="C25" s="454"/>
      <c r="D25" s="455"/>
      <c r="E25" s="473"/>
      <c r="F25" s="474"/>
      <c r="G25" s="461"/>
      <c r="H25" s="460"/>
      <c r="I25" s="35"/>
      <c r="J25" s="36"/>
      <c r="K25" s="36"/>
      <c r="L25" s="36" t="str">
        <f t="shared" si="0"/>
        <v/>
      </c>
      <c r="M25" s="36" t="str">
        <f t="shared" si="1"/>
        <v/>
      </c>
      <c r="N25" s="475"/>
      <c r="O25" s="170"/>
    </row>
    <row r="26" s="156" customFormat="1" customHeight="1" spans="1:15">
      <c r="A26" s="166"/>
      <c r="B26" s="167"/>
      <c r="C26" s="454"/>
      <c r="D26" s="455"/>
      <c r="E26" s="473"/>
      <c r="F26" s="474"/>
      <c r="G26" s="461"/>
      <c r="H26" s="460"/>
      <c r="I26" s="35"/>
      <c r="J26" s="36"/>
      <c r="K26" s="36"/>
      <c r="L26" s="36" t="str">
        <f t="shared" si="0"/>
        <v/>
      </c>
      <c r="M26" s="36" t="str">
        <f t="shared" si="1"/>
        <v/>
      </c>
      <c r="N26" s="475"/>
      <c r="O26" s="170"/>
    </row>
    <row r="27" s="156" customFormat="1" customHeight="1" spans="1:15">
      <c r="A27" s="166"/>
      <c r="B27" s="167"/>
      <c r="C27" s="454"/>
      <c r="D27" s="455"/>
      <c r="E27" s="473"/>
      <c r="F27" s="474"/>
      <c r="G27" s="461"/>
      <c r="H27" s="460"/>
      <c r="I27" s="35"/>
      <c r="J27" s="36"/>
      <c r="K27" s="36"/>
      <c r="L27" s="36" t="str">
        <f t="shared" si="0"/>
        <v/>
      </c>
      <c r="M27" s="36" t="str">
        <f t="shared" si="1"/>
        <v/>
      </c>
      <c r="N27" s="475"/>
      <c r="O27" s="170"/>
    </row>
    <row r="28" s="156" customFormat="1" customHeight="1" spans="1:15">
      <c r="A28" s="166"/>
      <c r="B28" s="167"/>
      <c r="C28" s="454"/>
      <c r="D28" s="455"/>
      <c r="E28" s="473"/>
      <c r="F28" s="474"/>
      <c r="G28" s="461"/>
      <c r="H28" s="460"/>
      <c r="I28" s="35"/>
      <c r="J28" s="36"/>
      <c r="K28" s="36"/>
      <c r="L28" s="36" t="str">
        <f t="shared" si="0"/>
        <v/>
      </c>
      <c r="M28" s="36" t="str">
        <f t="shared" si="1"/>
        <v/>
      </c>
      <c r="N28" s="475"/>
      <c r="O28" s="170"/>
    </row>
    <row r="29" s="156" customFormat="1" customHeight="1" spans="1:15">
      <c r="A29" s="166"/>
      <c r="B29" s="167"/>
      <c r="C29" s="454"/>
      <c r="D29" s="455"/>
      <c r="E29" s="473"/>
      <c r="F29" s="474"/>
      <c r="G29" s="461"/>
      <c r="H29" s="460"/>
      <c r="I29" s="35"/>
      <c r="J29" s="36"/>
      <c r="K29" s="36"/>
      <c r="L29" s="36" t="str">
        <f t="shared" si="0"/>
        <v/>
      </c>
      <c r="M29" s="36" t="str">
        <f t="shared" si="1"/>
        <v/>
      </c>
      <c r="N29" s="475"/>
      <c r="O29" s="170"/>
    </row>
    <row r="30" s="156" customFormat="1" customHeight="1" spans="1:15">
      <c r="A30" s="166"/>
      <c r="B30" s="167"/>
      <c r="C30" s="454"/>
      <c r="D30" s="455"/>
      <c r="E30" s="473"/>
      <c r="F30" s="474"/>
      <c r="G30" s="461"/>
      <c r="H30" s="460"/>
      <c r="I30" s="35"/>
      <c r="J30" s="36"/>
      <c r="K30" s="36"/>
      <c r="L30" s="36" t="str">
        <f t="shared" si="0"/>
        <v/>
      </c>
      <c r="M30" s="36" t="str">
        <f t="shared" si="1"/>
        <v/>
      </c>
      <c r="N30" s="475"/>
      <c r="O30" s="170"/>
    </row>
    <row r="31" s="156" customFormat="1" customHeight="1" spans="1:15">
      <c r="A31" s="171" t="s">
        <v>355</v>
      </c>
      <c r="B31" s="172"/>
      <c r="C31" s="166"/>
      <c r="D31" s="168"/>
      <c r="E31" s="473"/>
      <c r="F31" s="460"/>
      <c r="G31" s="461"/>
      <c r="H31" s="460"/>
      <c r="I31" s="461"/>
      <c r="J31" s="36">
        <f>SUM(J8:J30)</f>
        <v>0</v>
      </c>
      <c r="K31" s="36">
        <f>SUM(K8:K30)</f>
        <v>0</v>
      </c>
      <c r="L31" s="36" t="str">
        <f t="shared" si="0"/>
        <v/>
      </c>
      <c r="M31" s="36" t="str">
        <f t="shared" si="1"/>
        <v/>
      </c>
      <c r="N31" s="475"/>
      <c r="O31" s="170"/>
    </row>
    <row r="32" s="156" customFormat="1" customHeight="1" spans="1:15">
      <c r="A32" s="476" t="e">
        <f>'3-1-1现金'!A32:D32</f>
        <v>#REF!</v>
      </c>
      <c r="B32" s="476"/>
      <c r="C32" s="477"/>
      <c r="D32" s="477"/>
      <c r="F32" s="177"/>
      <c r="G32" s="177"/>
      <c r="H32" s="177"/>
      <c r="I32" s="177"/>
      <c r="K32" s="176" t="e">
        <f>'3-1-1现金'!G32</f>
        <v>#REF!</v>
      </c>
      <c r="L32" s="176"/>
      <c r="M32" s="176"/>
      <c r="N32" s="177"/>
    </row>
    <row r="33" s="156" customFormat="1" customHeight="1" spans="1:14">
      <c r="A33" s="478" t="e">
        <f>'3-1-1现金'!A33:D33</f>
        <v>#REF!</v>
      </c>
      <c r="B33" s="478"/>
      <c r="C33" s="479"/>
      <c r="D33" s="479"/>
      <c r="K33" s="14"/>
      <c r="L33" s="14"/>
      <c r="M33" s="14"/>
      <c r="N33" s="480"/>
    </row>
  </sheetData>
  <sheetProtection formatCells="0" formatColumns="0" formatRows="0" insertRows="0" insertColumns="0" insertHyperlinks="0" deleteColumns="0" deleteRows="0" sort="0" autoFilter="0" pivotTables="0"/>
  <mergeCells count="6">
    <mergeCell ref="A2:N2"/>
    <mergeCell ref="A4:N4"/>
    <mergeCell ref="M5:N5"/>
    <mergeCell ref="M6:N6"/>
    <mergeCell ref="A31:B31"/>
    <mergeCell ref="K32:M32"/>
  </mergeCells>
  <dataValidations count="1">
    <dataValidation type="list" allowBlank="1" showInputMessage="1" showErrorMessage="1" sqref="I8:I30">
      <formula1>"是,否"</formula1>
    </dataValidation>
  </dataValidation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1" fitToHeight="0" orientation="landscape"/>
  <headerFooter scaleWithDoc="0">
    <oddHeader>&amp;R&amp;"宋体,常规"&amp;10表3-1-2
共&amp;N页第&amp;P页
 单位：人民币元</oddHead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tabColor indexed="35"/>
    <pageSetUpPr fitToPage="1"/>
  </sheetPr>
  <dimension ref="A1:Q33"/>
  <sheetViews>
    <sheetView showZeros="0" workbookViewId="0">
      <pane ySplit="7" topLeftCell="A8" activePane="bottomLeft" state="frozen"/>
      <selection/>
      <selection pane="bottomLeft" activeCell="E12" sqref="E12"/>
    </sheetView>
  </sheetViews>
  <sheetFormatPr defaultColWidth="9" defaultRowHeight="15.75" customHeight="1"/>
  <cols>
    <col min="1" max="1" width="5.3" style="15" customWidth="1"/>
    <col min="2" max="2" width="19.2" style="15" customWidth="1"/>
    <col min="3" max="3" width="14.8" style="15" customWidth="1"/>
    <col min="4" max="4" width="6.5" style="15" customWidth="1"/>
    <col min="5" max="5" width="11.2" style="15" customWidth="1"/>
    <col min="6" max="6" width="13.1" style="15" customWidth="1"/>
    <col min="7" max="11" width="12.2" style="15" customWidth="1" outlineLevel="1"/>
    <col min="12" max="12" width="13.1" style="14" customWidth="1"/>
    <col min="13" max="13" width="12.3" style="14" hidden="1" customWidth="1" outlineLevel="1"/>
    <col min="14" max="14" width="10.1" style="14" hidden="1" customWidth="1" outlineLevel="1"/>
    <col min="15" max="15" width="8.7" style="14" hidden="1" customWidth="1" outlineLevel="1"/>
    <col min="16" max="16" width="9" style="15" customWidth="1" collapsed="1"/>
    <col min="17" max="16384" width="9" style="15"/>
  </cols>
  <sheetData>
    <row r="1" customHeight="1" spans="1:17">
      <c r="A1" s="17" t="s">
        <v>257</v>
      </c>
      <c r="D1" s="17"/>
    </row>
    <row r="2" s="11" customFormat="1" ht="30" customHeight="1" spans="1:17">
      <c r="A2" s="18" t="e">
        <f>"货币资金—其他货币资金评估"&amp;#REF!</f>
        <v>#REF!</v>
      </c>
      <c r="B2" s="19"/>
      <c r="C2" s="19"/>
      <c r="D2" s="19"/>
      <c r="E2" s="19"/>
      <c r="F2" s="19"/>
      <c r="G2" s="19"/>
      <c r="H2" s="19"/>
      <c r="I2" s="19"/>
      <c r="J2" s="19"/>
      <c r="K2" s="19"/>
      <c r="L2" s="19"/>
      <c r="M2" s="19"/>
      <c r="N2" s="19"/>
      <c r="O2" s="19"/>
      <c r="P2" s="19"/>
    </row>
    <row r="3" s="11" customFormat="1" ht="9" customHeight="1" spans="1:17">
      <c r="A3" s="18"/>
      <c r="B3" s="19"/>
      <c r="C3" s="19"/>
      <c r="D3" s="19"/>
      <c r="E3" s="19"/>
      <c r="F3" s="19"/>
      <c r="G3" s="19"/>
      <c r="H3" s="19"/>
      <c r="I3" s="19"/>
      <c r="J3" s="19"/>
      <c r="K3" s="19"/>
      <c r="L3" s="105"/>
      <c r="M3" s="105"/>
      <c r="N3" s="105"/>
      <c r="O3" s="105"/>
      <c r="P3" s="19"/>
    </row>
    <row r="4" s="12" customFormat="1" ht="14.1" customHeight="1" spans="1:17">
      <c r="A4" s="21" t="e">
        <f>'3-1-2银行存款'!A4:N4</f>
        <v>#REF!</v>
      </c>
      <c r="B4" s="21"/>
      <c r="C4" s="21"/>
      <c r="D4" s="21"/>
      <c r="E4" s="21"/>
      <c r="F4" s="21"/>
      <c r="G4" s="21"/>
      <c r="H4" s="21"/>
      <c r="I4" s="21"/>
      <c r="J4" s="21"/>
      <c r="K4" s="21"/>
      <c r="L4" s="21"/>
      <c r="M4" s="22"/>
      <c r="N4" s="22"/>
      <c r="O4" s="22"/>
      <c r="P4" s="22"/>
    </row>
    <row r="5" s="12" customFormat="1" ht="14.1" customHeight="1" spans="1:17">
      <c r="A5" s="21"/>
      <c r="B5" s="21"/>
      <c r="C5" s="21"/>
      <c r="D5" s="21"/>
      <c r="E5" s="21"/>
      <c r="F5" s="21"/>
      <c r="G5" s="21"/>
      <c r="H5" s="21"/>
      <c r="I5" s="21"/>
      <c r="J5" s="21"/>
      <c r="K5" s="21"/>
      <c r="L5" s="21"/>
      <c r="M5" s="22"/>
      <c r="N5" s="22"/>
      <c r="O5" s="22"/>
      <c r="P5" s="24"/>
    </row>
    <row r="6" s="12" customFormat="1" customHeight="1" spans="1:17">
      <c r="A6" s="75" t="e">
        <f>'3-1-2银行存款'!A6</f>
        <v>#REF!</v>
      </c>
      <c r="P6" s="27"/>
    </row>
    <row r="7" s="223" customFormat="1" customHeight="1" spans="1:17">
      <c r="A7" s="28" t="s">
        <v>293</v>
      </c>
      <c r="B7" s="28" t="s">
        <v>356</v>
      </c>
      <c r="C7" s="28" t="s">
        <v>357</v>
      </c>
      <c r="D7" s="28" t="s">
        <v>341</v>
      </c>
      <c r="E7" s="28" t="s">
        <v>342</v>
      </c>
      <c r="F7" s="28" t="s">
        <v>343</v>
      </c>
      <c r="G7" s="28" t="s">
        <v>350</v>
      </c>
      <c r="H7" s="28" t="s">
        <v>351</v>
      </c>
      <c r="I7" s="28" t="s">
        <v>358</v>
      </c>
      <c r="J7" s="419" t="s">
        <v>353</v>
      </c>
      <c r="K7" s="28" t="s">
        <v>354</v>
      </c>
      <c r="L7" s="28" t="s">
        <v>344</v>
      </c>
      <c r="M7" s="28" t="s">
        <v>345</v>
      </c>
      <c r="N7" s="28" t="s">
        <v>346</v>
      </c>
      <c r="O7" s="28" t="s">
        <v>347</v>
      </c>
      <c r="P7" s="28" t="s">
        <v>296</v>
      </c>
      <c r="Q7" s="31" t="s">
        <v>348</v>
      </c>
    </row>
    <row r="8" customHeight="1" spans="1:17">
      <c r="A8" s="459"/>
      <c r="B8" s="33"/>
      <c r="C8" s="35"/>
      <c r="D8" s="35"/>
      <c r="E8" s="86"/>
      <c r="F8" s="460"/>
      <c r="G8" s="461"/>
      <c r="H8" s="460"/>
      <c r="I8" s="461"/>
      <c r="J8" s="460"/>
      <c r="K8" s="461"/>
      <c r="L8" s="36"/>
      <c r="M8" s="36"/>
      <c r="N8" s="36" t="str">
        <f>IF(L8=0,"",M8-L8)</f>
        <v/>
      </c>
      <c r="O8" s="36" t="str">
        <f>IF(L8=0,"",N8/L8*100)</f>
        <v/>
      </c>
      <c r="P8" s="461"/>
      <c r="Q8" s="37"/>
    </row>
    <row r="9" customHeight="1" spans="1:17">
      <c r="A9" s="459"/>
      <c r="B9" s="33"/>
      <c r="C9" s="35"/>
      <c r="D9" s="35"/>
      <c r="E9" s="86"/>
      <c r="F9" s="460"/>
      <c r="G9" s="461"/>
      <c r="H9" s="460"/>
      <c r="I9" s="461"/>
      <c r="J9" s="460"/>
      <c r="K9" s="461"/>
      <c r="L9" s="36"/>
      <c r="M9" s="36"/>
      <c r="N9" s="36" t="str">
        <f t="shared" ref="N9:N31" si="0">IF(L9=0,"",M9-L9)</f>
        <v/>
      </c>
      <c r="O9" s="36" t="str">
        <f t="shared" ref="O9:O31" si="1">IF(L9=0,"",N9/L9*100)</f>
        <v/>
      </c>
      <c r="P9" s="461"/>
      <c r="Q9" s="37"/>
    </row>
    <row r="10" customHeight="1" spans="1:17">
      <c r="A10" s="459"/>
      <c r="B10" s="33"/>
      <c r="C10" s="35"/>
      <c r="D10" s="35"/>
      <c r="E10" s="86"/>
      <c r="F10" s="460"/>
      <c r="G10" s="461"/>
      <c r="H10" s="460"/>
      <c r="I10" s="461"/>
      <c r="J10" s="460"/>
      <c r="K10" s="461"/>
      <c r="L10" s="36"/>
      <c r="M10" s="36"/>
      <c r="N10" s="36" t="str">
        <f t="shared" si="0"/>
        <v/>
      </c>
      <c r="O10" s="36" t="str">
        <f t="shared" si="1"/>
        <v/>
      </c>
      <c r="P10" s="461"/>
      <c r="Q10" s="37"/>
    </row>
    <row r="11" customHeight="1" spans="1:17">
      <c r="A11" s="459"/>
      <c r="B11" s="33"/>
      <c r="C11" s="35"/>
      <c r="D11" s="35"/>
      <c r="E11" s="86"/>
      <c r="F11" s="460"/>
      <c r="G11" s="461"/>
      <c r="H11" s="460"/>
      <c r="I11" s="461"/>
      <c r="J11" s="460"/>
      <c r="K11" s="461"/>
      <c r="L11" s="36"/>
      <c r="M11" s="36"/>
      <c r="N11" s="36" t="str">
        <f t="shared" si="0"/>
        <v/>
      </c>
      <c r="O11" s="36" t="str">
        <f t="shared" si="1"/>
        <v/>
      </c>
      <c r="P11" s="461"/>
      <c r="Q11" s="37"/>
    </row>
    <row r="12" customHeight="1" spans="1:17">
      <c r="A12" s="459"/>
      <c r="B12" s="33"/>
      <c r="C12" s="35"/>
      <c r="D12" s="35"/>
      <c r="E12" s="86"/>
      <c r="F12" s="460"/>
      <c r="G12" s="461"/>
      <c r="H12" s="460"/>
      <c r="I12" s="461"/>
      <c r="J12" s="460"/>
      <c r="K12" s="461"/>
      <c r="L12" s="36"/>
      <c r="M12" s="36"/>
      <c r="N12" s="36" t="str">
        <f t="shared" si="0"/>
        <v/>
      </c>
      <c r="O12" s="36" t="str">
        <f t="shared" si="1"/>
        <v/>
      </c>
      <c r="P12" s="461"/>
      <c r="Q12" s="37"/>
    </row>
    <row r="13" customHeight="1" spans="1:17">
      <c r="A13" s="459"/>
      <c r="B13" s="33"/>
      <c r="C13" s="35"/>
      <c r="D13" s="35"/>
      <c r="E13" s="86"/>
      <c r="F13" s="460"/>
      <c r="G13" s="461"/>
      <c r="H13" s="460">
        <v>0</v>
      </c>
      <c r="I13" s="461"/>
      <c r="J13" s="460"/>
      <c r="K13" s="461"/>
      <c r="L13" s="36"/>
      <c r="M13" s="36"/>
      <c r="N13" s="36" t="str">
        <f t="shared" si="0"/>
        <v/>
      </c>
      <c r="O13" s="36" t="str">
        <f t="shared" si="1"/>
        <v/>
      </c>
      <c r="P13" s="461"/>
      <c r="Q13" s="37"/>
    </row>
    <row r="14" customHeight="1" spans="1:17">
      <c r="A14" s="459"/>
      <c r="B14" s="33"/>
      <c r="C14" s="35"/>
      <c r="D14" s="35"/>
      <c r="E14" s="86"/>
      <c r="F14" s="460"/>
      <c r="G14" s="461"/>
      <c r="H14" s="460">
        <v>0</v>
      </c>
      <c r="I14" s="461"/>
      <c r="J14" s="460"/>
      <c r="K14" s="461"/>
      <c r="L14" s="36"/>
      <c r="M14" s="36"/>
      <c r="N14" s="36" t="str">
        <f t="shared" si="0"/>
        <v/>
      </c>
      <c r="O14" s="36" t="str">
        <f t="shared" si="1"/>
        <v/>
      </c>
      <c r="P14" s="461"/>
      <c r="Q14" s="37"/>
    </row>
    <row r="15" customHeight="1" spans="1:17">
      <c r="A15" s="459"/>
      <c r="B15" s="33"/>
      <c r="C15" s="35"/>
      <c r="D15" s="35"/>
      <c r="E15" s="86"/>
      <c r="F15" s="460"/>
      <c r="G15" s="461"/>
      <c r="H15" s="460"/>
      <c r="I15" s="461"/>
      <c r="J15" s="460"/>
      <c r="K15" s="461"/>
      <c r="L15" s="36"/>
      <c r="M15" s="36"/>
      <c r="N15" s="36" t="str">
        <f t="shared" si="0"/>
        <v/>
      </c>
      <c r="O15" s="36" t="str">
        <f t="shared" si="1"/>
        <v/>
      </c>
      <c r="P15" s="461"/>
      <c r="Q15" s="37"/>
    </row>
    <row r="16" customHeight="1" spans="1:17">
      <c r="A16" s="459"/>
      <c r="B16" s="33"/>
      <c r="C16" s="35"/>
      <c r="D16" s="35"/>
      <c r="E16" s="86"/>
      <c r="F16" s="460"/>
      <c r="G16" s="461"/>
      <c r="H16" s="460"/>
      <c r="I16" s="461"/>
      <c r="J16" s="460"/>
      <c r="K16" s="461"/>
      <c r="L16" s="36"/>
      <c r="M16" s="36"/>
      <c r="N16" s="36" t="str">
        <f t="shared" si="0"/>
        <v/>
      </c>
      <c r="O16" s="36" t="str">
        <f t="shared" si="1"/>
        <v/>
      </c>
      <c r="P16" s="461"/>
      <c r="Q16" s="37"/>
    </row>
    <row r="17" customHeight="1" spans="1:17">
      <c r="A17" s="459"/>
      <c r="B17" s="33"/>
      <c r="C17" s="35"/>
      <c r="D17" s="35"/>
      <c r="E17" s="86"/>
      <c r="F17" s="460"/>
      <c r="G17" s="461"/>
      <c r="H17" s="460"/>
      <c r="I17" s="461"/>
      <c r="J17" s="460"/>
      <c r="K17" s="461"/>
      <c r="L17" s="36"/>
      <c r="M17" s="36"/>
      <c r="N17" s="36" t="str">
        <f t="shared" si="0"/>
        <v/>
      </c>
      <c r="O17" s="36" t="str">
        <f t="shared" si="1"/>
        <v/>
      </c>
      <c r="P17" s="461"/>
      <c r="Q17" s="37"/>
    </row>
    <row r="18" customHeight="1" spans="1:17">
      <c r="A18" s="459"/>
      <c r="B18" s="33"/>
      <c r="C18" s="35"/>
      <c r="D18" s="35"/>
      <c r="E18" s="86"/>
      <c r="F18" s="460"/>
      <c r="G18" s="461"/>
      <c r="H18" s="460"/>
      <c r="I18" s="461"/>
      <c r="J18" s="460"/>
      <c r="K18" s="461"/>
      <c r="L18" s="36"/>
      <c r="M18" s="36"/>
      <c r="N18" s="36" t="str">
        <f t="shared" si="0"/>
        <v/>
      </c>
      <c r="O18" s="36" t="str">
        <f t="shared" si="1"/>
        <v/>
      </c>
      <c r="P18" s="461"/>
      <c r="Q18" s="37"/>
    </row>
    <row r="19" customHeight="1" spans="1:17">
      <c r="A19" s="459"/>
      <c r="B19" s="33"/>
      <c r="C19" s="35"/>
      <c r="D19" s="35"/>
      <c r="E19" s="86"/>
      <c r="F19" s="460"/>
      <c r="G19" s="461"/>
      <c r="H19" s="460"/>
      <c r="I19" s="461"/>
      <c r="J19" s="460"/>
      <c r="K19" s="461"/>
      <c r="L19" s="36"/>
      <c r="M19" s="36"/>
      <c r="N19" s="36" t="str">
        <f t="shared" si="0"/>
        <v/>
      </c>
      <c r="O19" s="36" t="str">
        <f t="shared" si="1"/>
        <v/>
      </c>
      <c r="P19" s="461"/>
      <c r="Q19" s="37"/>
    </row>
    <row r="20" customHeight="1" spans="1:17">
      <c r="A20" s="459"/>
      <c r="B20" s="33"/>
      <c r="C20" s="35"/>
      <c r="D20" s="35"/>
      <c r="E20" s="86"/>
      <c r="F20" s="460"/>
      <c r="G20" s="461"/>
      <c r="H20" s="460"/>
      <c r="I20" s="461"/>
      <c r="J20" s="460"/>
      <c r="K20" s="461"/>
      <c r="L20" s="36"/>
      <c r="M20" s="36"/>
      <c r="N20" s="36" t="str">
        <f t="shared" si="0"/>
        <v/>
      </c>
      <c r="O20" s="36" t="str">
        <f t="shared" si="1"/>
        <v/>
      </c>
      <c r="P20" s="461"/>
      <c r="Q20" s="37"/>
    </row>
    <row r="21" customHeight="1" spans="1:17">
      <c r="A21" s="459"/>
      <c r="B21" s="33"/>
      <c r="C21" s="35"/>
      <c r="D21" s="35"/>
      <c r="E21" s="86"/>
      <c r="F21" s="460"/>
      <c r="G21" s="461"/>
      <c r="H21" s="460"/>
      <c r="I21" s="461"/>
      <c r="J21" s="460"/>
      <c r="K21" s="461"/>
      <c r="L21" s="36"/>
      <c r="M21" s="36"/>
      <c r="N21" s="36" t="str">
        <f t="shared" si="0"/>
        <v/>
      </c>
      <c r="O21" s="36" t="str">
        <f t="shared" si="1"/>
        <v/>
      </c>
      <c r="P21" s="461"/>
      <c r="Q21" s="37"/>
    </row>
    <row r="22" customHeight="1" spans="1:17">
      <c r="A22" s="459"/>
      <c r="B22" s="33"/>
      <c r="C22" s="35"/>
      <c r="D22" s="35"/>
      <c r="E22" s="86"/>
      <c r="F22" s="460"/>
      <c r="G22" s="461"/>
      <c r="H22" s="460"/>
      <c r="I22" s="461"/>
      <c r="J22" s="460"/>
      <c r="K22" s="461"/>
      <c r="L22" s="36"/>
      <c r="M22" s="36"/>
      <c r="N22" s="36" t="str">
        <f t="shared" si="0"/>
        <v/>
      </c>
      <c r="O22" s="36" t="str">
        <f t="shared" si="1"/>
        <v/>
      </c>
      <c r="P22" s="461"/>
      <c r="Q22" s="37"/>
    </row>
    <row r="23" customHeight="1" spans="1:17">
      <c r="A23" s="459"/>
      <c r="B23" s="33"/>
      <c r="C23" s="35"/>
      <c r="D23" s="35"/>
      <c r="E23" s="86"/>
      <c r="F23" s="460"/>
      <c r="G23" s="461"/>
      <c r="H23" s="460"/>
      <c r="I23" s="461"/>
      <c r="J23" s="460"/>
      <c r="K23" s="461"/>
      <c r="L23" s="36"/>
      <c r="M23" s="36"/>
      <c r="N23" s="36" t="str">
        <f t="shared" si="0"/>
        <v/>
      </c>
      <c r="O23" s="36" t="str">
        <f t="shared" si="1"/>
        <v/>
      </c>
      <c r="P23" s="461"/>
      <c r="Q23" s="37"/>
    </row>
    <row r="24" customHeight="1" spans="1:17">
      <c r="A24" s="459"/>
      <c r="B24" s="33"/>
      <c r="C24" s="35"/>
      <c r="D24" s="35"/>
      <c r="E24" s="86"/>
      <c r="F24" s="460"/>
      <c r="G24" s="461"/>
      <c r="H24" s="460"/>
      <c r="I24" s="461"/>
      <c r="J24" s="460"/>
      <c r="K24" s="461"/>
      <c r="L24" s="36"/>
      <c r="M24" s="36"/>
      <c r="N24" s="36" t="str">
        <f t="shared" si="0"/>
        <v/>
      </c>
      <c r="O24" s="36" t="str">
        <f t="shared" si="1"/>
        <v/>
      </c>
      <c r="P24" s="461"/>
      <c r="Q24" s="37"/>
    </row>
    <row r="25" customHeight="1" spans="1:17">
      <c r="A25" s="459"/>
      <c r="B25" s="33"/>
      <c r="C25" s="35"/>
      <c r="D25" s="35"/>
      <c r="E25" s="86"/>
      <c r="F25" s="460"/>
      <c r="G25" s="461"/>
      <c r="H25" s="460"/>
      <c r="I25" s="461"/>
      <c r="J25" s="460"/>
      <c r="K25" s="461"/>
      <c r="L25" s="36"/>
      <c r="M25" s="36"/>
      <c r="N25" s="36" t="str">
        <f t="shared" si="0"/>
        <v/>
      </c>
      <c r="O25" s="36" t="str">
        <f t="shared" si="1"/>
        <v/>
      </c>
      <c r="P25" s="461"/>
      <c r="Q25" s="37"/>
    </row>
    <row r="26" customHeight="1" spans="1:17">
      <c r="A26" s="459"/>
      <c r="B26" s="33"/>
      <c r="C26" s="35"/>
      <c r="D26" s="35"/>
      <c r="E26" s="86"/>
      <c r="F26" s="460"/>
      <c r="G26" s="461"/>
      <c r="H26" s="460"/>
      <c r="I26" s="461"/>
      <c r="J26" s="460"/>
      <c r="K26" s="461"/>
      <c r="L26" s="36"/>
      <c r="M26" s="36"/>
      <c r="N26" s="36" t="str">
        <f t="shared" si="0"/>
        <v/>
      </c>
      <c r="O26" s="36" t="str">
        <f t="shared" si="1"/>
        <v/>
      </c>
      <c r="P26" s="461"/>
      <c r="Q26" s="37"/>
    </row>
    <row r="27" customHeight="1" spans="1:17">
      <c r="A27" s="459"/>
      <c r="B27" s="33"/>
      <c r="C27" s="35"/>
      <c r="D27" s="35"/>
      <c r="E27" s="86"/>
      <c r="F27" s="460"/>
      <c r="G27" s="461"/>
      <c r="H27" s="460"/>
      <c r="I27" s="461"/>
      <c r="J27" s="460"/>
      <c r="K27" s="461"/>
      <c r="L27" s="36"/>
      <c r="M27" s="36"/>
      <c r="N27" s="36" t="str">
        <f t="shared" si="0"/>
        <v/>
      </c>
      <c r="O27" s="36" t="str">
        <f t="shared" si="1"/>
        <v/>
      </c>
      <c r="P27" s="461"/>
      <c r="Q27" s="37"/>
    </row>
    <row r="28" customHeight="1" spans="1:17">
      <c r="A28" s="459"/>
      <c r="B28" s="33"/>
      <c r="C28" s="35"/>
      <c r="D28" s="35"/>
      <c r="E28" s="86"/>
      <c r="F28" s="460"/>
      <c r="G28" s="461"/>
      <c r="H28" s="460"/>
      <c r="I28" s="461"/>
      <c r="J28" s="460"/>
      <c r="K28" s="461"/>
      <c r="L28" s="36"/>
      <c r="M28" s="36"/>
      <c r="N28" s="36" t="str">
        <f t="shared" si="0"/>
        <v/>
      </c>
      <c r="O28" s="36" t="str">
        <f t="shared" si="1"/>
        <v/>
      </c>
      <c r="P28" s="461"/>
      <c r="Q28" s="37"/>
    </row>
    <row r="29" customHeight="1" spans="1:17">
      <c r="A29" s="459"/>
      <c r="B29" s="33"/>
      <c r="C29" s="35"/>
      <c r="D29" s="35"/>
      <c r="E29" s="86"/>
      <c r="F29" s="460"/>
      <c r="G29" s="461"/>
      <c r="H29" s="460"/>
      <c r="I29" s="461"/>
      <c r="J29" s="460"/>
      <c r="K29" s="461"/>
      <c r="L29" s="36"/>
      <c r="M29" s="36"/>
      <c r="N29" s="36" t="str">
        <f t="shared" si="0"/>
        <v/>
      </c>
      <c r="O29" s="36" t="str">
        <f t="shared" si="1"/>
        <v/>
      </c>
      <c r="P29" s="461"/>
      <c r="Q29" s="37"/>
    </row>
    <row r="30" customHeight="1" spans="1:17">
      <c r="A30" s="459"/>
      <c r="B30" s="33"/>
      <c r="C30" s="35"/>
      <c r="D30" s="35"/>
      <c r="E30" s="86"/>
      <c r="F30" s="460"/>
      <c r="G30" s="461"/>
      <c r="H30" s="460"/>
      <c r="I30" s="461"/>
      <c r="J30" s="460"/>
      <c r="K30" s="461"/>
      <c r="L30" s="36"/>
      <c r="M30" s="36"/>
      <c r="N30" s="36" t="str">
        <f t="shared" si="0"/>
        <v/>
      </c>
      <c r="O30" s="36" t="str">
        <f t="shared" si="1"/>
        <v/>
      </c>
      <c r="P30" s="461"/>
      <c r="Q30" s="37"/>
    </row>
    <row r="31" customHeight="1" spans="1:17">
      <c r="A31" s="462" t="s">
        <v>359</v>
      </c>
      <c r="B31" s="463"/>
      <c r="C31" s="464"/>
      <c r="D31" s="464"/>
      <c r="E31" s="86"/>
      <c r="F31" s="53"/>
      <c r="G31" s="37"/>
      <c r="H31" s="53"/>
      <c r="I31" s="37"/>
      <c r="J31" s="53"/>
      <c r="K31" s="37"/>
      <c r="L31" s="36">
        <f>SUM(L8:L30)</f>
        <v>0</v>
      </c>
      <c r="M31" s="36">
        <f>SUM(M8:M30)</f>
        <v>0</v>
      </c>
      <c r="N31" s="36" t="str">
        <f t="shared" si="0"/>
        <v/>
      </c>
      <c r="O31" s="36" t="str">
        <f t="shared" si="1"/>
        <v/>
      </c>
      <c r="P31" s="461"/>
      <c r="Q31" s="37"/>
    </row>
    <row r="32" customHeight="1" spans="1:17">
      <c r="A32" s="465" t="e">
        <f>'3-1-2银行存款'!A32</f>
        <v>#REF!</v>
      </c>
      <c r="B32" s="465"/>
      <c r="C32" s="466"/>
      <c r="D32" s="466"/>
      <c r="M32" s="467" t="e">
        <f>'3-1-2银行存款'!K32</f>
        <v>#REF!</v>
      </c>
      <c r="N32" s="467"/>
      <c r="O32" s="467"/>
      <c r="P32" s="467"/>
    </row>
    <row r="33" customHeight="1" spans="1:2">
      <c r="A33" s="468" t="e">
        <f>'3-1-2银行存款'!A33</f>
        <v>#REF!</v>
      </c>
      <c r="B33" s="469"/>
    </row>
  </sheetData>
  <sheetProtection formatCells="0" formatColumns="0" formatRows="0" insertRows="0" insertColumns="0" insertHyperlinks="0" deleteColumns="0" deleteRows="0" sort="0" autoFilter="0" pivotTables="0"/>
  <mergeCells count="5">
    <mergeCell ref="A2:P2"/>
    <mergeCell ref="A4:P4"/>
    <mergeCell ref="A31:B31"/>
    <mergeCell ref="A32:B32"/>
    <mergeCell ref="M32:O32"/>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81" orientation="landscape"/>
  <headerFooter scaleWithDoc="0">
    <oddHeader>&amp;R&amp;"宋体,常规"&amp;10表3-1-3
共&amp;N页第&amp;P页
 单位：人民币元</oddHead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tabColor indexed="53"/>
  </sheetPr>
  <dimension ref="A1:H34"/>
  <sheetViews>
    <sheetView showZeros="0" workbookViewId="0">
      <pane ySplit="6" topLeftCell="A7" activePane="bottomLeft" state="frozen"/>
      <selection/>
      <selection pane="bottomLeft" activeCell="F21" sqref="F21"/>
    </sheetView>
  </sheetViews>
  <sheetFormatPr defaultColWidth="9" defaultRowHeight="15.75" customHeight="1" outlineLevelCol="7"/>
  <cols>
    <col min="1" max="1" width="7.5" style="157" customWidth="1"/>
    <col min="2" max="2" width="34" style="157" customWidth="1"/>
    <col min="3" max="3" width="24.3" style="156" customWidth="1"/>
    <col min="4" max="4" width="23.1" style="156" customWidth="1"/>
    <col min="5" max="5" width="19.1" style="156" customWidth="1"/>
    <col min="6" max="6" width="14.3" style="156" customWidth="1"/>
    <col min="7" max="16384" width="9" style="157"/>
  </cols>
  <sheetData>
    <row r="1" s="156" customFormat="1" customHeight="1" spans="1:8">
      <c r="A1" s="17" t="s">
        <v>257</v>
      </c>
    </row>
    <row r="2" s="153" customFormat="1" ht="30" customHeight="1" spans="1:8">
      <c r="A2" s="158" t="s">
        <v>360</v>
      </c>
      <c r="B2" s="443"/>
      <c r="C2" s="443"/>
      <c r="D2" s="443"/>
      <c r="E2" s="443"/>
      <c r="F2" s="443"/>
    </row>
    <row r="3" s="154" customFormat="1" customHeight="1" spans="1:8">
      <c r="A3" s="160" t="e">
        <f>#REF!</f>
        <v>#REF!</v>
      </c>
      <c r="B3" s="160"/>
      <c r="C3" s="160"/>
      <c r="D3" s="160"/>
      <c r="E3" s="160"/>
      <c r="F3" s="160"/>
    </row>
    <row r="4" s="154" customFormat="1" ht="14.1" customHeight="1" spans="1:8">
      <c r="A4" s="160"/>
      <c r="B4" s="160"/>
      <c r="C4" s="160"/>
      <c r="D4" s="160"/>
      <c r="E4" s="160"/>
      <c r="F4" s="449"/>
    </row>
    <row r="5" s="154" customFormat="1" customHeight="1" spans="1:8">
      <c r="A5" s="450" t="e">
        <f>#REF!</f>
        <v>#REF!</v>
      </c>
      <c r="B5" s="450"/>
      <c r="C5" s="450"/>
      <c r="F5" s="451"/>
    </row>
    <row r="6" s="436" customFormat="1" customHeight="1" spans="1:8">
      <c r="A6" s="452" t="s">
        <v>361</v>
      </c>
      <c r="B6" s="452" t="s">
        <v>362</v>
      </c>
      <c r="C6" s="452" t="s">
        <v>344</v>
      </c>
      <c r="D6" s="452" t="s">
        <v>345</v>
      </c>
      <c r="E6" s="453" t="s">
        <v>346</v>
      </c>
      <c r="F6" s="452" t="s">
        <v>347</v>
      </c>
    </row>
    <row r="7" s="156" customFormat="1" customHeight="1" spans="1:8">
      <c r="A7" s="454" t="s">
        <v>363</v>
      </c>
      <c r="B7" s="455" t="s">
        <v>364</v>
      </c>
      <c r="C7" s="36">
        <f>'3-2-1交易性-股票'!H31</f>
        <v>0</v>
      </c>
      <c r="D7" s="36">
        <f>'3-2-1交易性-股票'!J31</f>
        <v>0</v>
      </c>
      <c r="E7" s="36">
        <f>D7-C7</f>
        <v>0</v>
      </c>
      <c r="F7" s="36" t="str">
        <f>IF(C7=0,"",E7/C7*100)</f>
        <v/>
      </c>
    </row>
    <row r="8" s="156" customFormat="1" customHeight="1" spans="1:8">
      <c r="A8" s="454" t="s">
        <v>365</v>
      </c>
      <c r="B8" s="455" t="s">
        <v>366</v>
      </c>
      <c r="C8" s="36">
        <f>'3-2-2交易性-债券'!H29</f>
        <v>0</v>
      </c>
      <c r="D8" s="36">
        <f>'3-2-2交易性-债券'!I29</f>
        <v>0</v>
      </c>
      <c r="E8" s="36">
        <f>D8-C8</f>
        <v>0</v>
      </c>
      <c r="F8" s="36" t="str">
        <f>IF(C8=0,"",E8/C8*100)</f>
        <v/>
      </c>
    </row>
    <row r="9" s="156" customFormat="1" customHeight="1" spans="1:8">
      <c r="A9" s="454" t="s">
        <v>367</v>
      </c>
      <c r="B9" s="455" t="s">
        <v>368</v>
      </c>
      <c r="C9" s="36">
        <f>'3-2-3交易性-基金'!H31</f>
        <v>0</v>
      </c>
      <c r="D9" s="36">
        <f>'3-2-3交易性-基金'!J31</f>
        <v>0</v>
      </c>
      <c r="E9" s="36">
        <f>D9-C9</f>
        <v>0</v>
      </c>
      <c r="F9" s="36" t="str">
        <f>IF(C9=0,"",E9/C9*100)</f>
        <v/>
      </c>
    </row>
    <row r="10" s="156" customFormat="1" customHeight="1" spans="1:8">
      <c r="A10" s="454"/>
      <c r="B10" s="454"/>
      <c r="C10" s="36"/>
      <c r="D10" s="36"/>
      <c r="E10" s="36"/>
      <c r="F10" s="36"/>
    </row>
    <row r="11" s="156" customFormat="1" customHeight="1" spans="1:8">
      <c r="A11" s="166"/>
      <c r="B11" s="173"/>
      <c r="C11" s="36"/>
      <c r="D11" s="36"/>
      <c r="E11" s="36"/>
      <c r="F11" s="36"/>
    </row>
    <row r="12" s="156" customFormat="1" customHeight="1" spans="1:8">
      <c r="A12" s="166"/>
      <c r="B12" s="173"/>
      <c r="C12" s="36"/>
      <c r="D12" s="36"/>
      <c r="E12" s="36"/>
      <c r="F12" s="36"/>
    </row>
    <row r="13" s="156" customFormat="1" customHeight="1" spans="1:8">
      <c r="A13" s="166"/>
      <c r="B13" s="173"/>
      <c r="C13" s="36"/>
      <c r="D13" s="36"/>
      <c r="E13" s="36"/>
      <c r="F13" s="36"/>
      <c r="H13" s="156">
        <v>0</v>
      </c>
    </row>
    <row r="14" s="156" customFormat="1" customHeight="1" spans="1:8">
      <c r="A14" s="166"/>
      <c r="B14" s="173"/>
      <c r="C14" s="36"/>
      <c r="D14" s="36"/>
      <c r="E14" s="36"/>
      <c r="F14" s="36"/>
      <c r="H14" s="156">
        <v>0</v>
      </c>
    </row>
    <row r="15" s="156" customFormat="1" customHeight="1" spans="1:8">
      <c r="A15" s="166"/>
      <c r="B15" s="173"/>
      <c r="C15" s="36"/>
      <c r="D15" s="36"/>
      <c r="E15" s="36"/>
      <c r="F15" s="36"/>
    </row>
    <row r="16" s="156" customFormat="1" customHeight="1" spans="1:8">
      <c r="A16" s="166"/>
      <c r="B16" s="173"/>
      <c r="C16" s="36"/>
      <c r="D16" s="36"/>
      <c r="E16" s="36"/>
      <c r="F16" s="36"/>
    </row>
    <row r="17" s="156" customFormat="1" customHeight="1" spans="1:6">
      <c r="A17" s="166"/>
      <c r="B17" s="173"/>
      <c r="C17" s="36"/>
      <c r="D17" s="36"/>
      <c r="E17" s="36"/>
      <c r="F17" s="36"/>
    </row>
    <row r="18" s="156" customFormat="1" customHeight="1" spans="1:6">
      <c r="A18" s="166"/>
      <c r="B18" s="173"/>
      <c r="C18" s="36"/>
      <c r="D18" s="36"/>
      <c r="E18" s="36"/>
      <c r="F18" s="36"/>
    </row>
    <row r="19" s="156" customFormat="1" customHeight="1" spans="1:6">
      <c r="A19" s="166"/>
      <c r="B19" s="173"/>
      <c r="C19" s="36"/>
      <c r="D19" s="36"/>
      <c r="E19" s="36"/>
      <c r="F19" s="36"/>
    </row>
    <row r="20" s="156" customFormat="1" customHeight="1" spans="1:6">
      <c r="A20" s="166"/>
      <c r="B20" s="173"/>
      <c r="C20" s="36"/>
      <c r="D20" s="36"/>
      <c r="E20" s="36"/>
      <c r="F20" s="36"/>
    </row>
    <row r="21" s="156" customFormat="1" customHeight="1" spans="1:6">
      <c r="A21" s="166"/>
      <c r="B21" s="173"/>
      <c r="C21" s="36"/>
      <c r="D21" s="36"/>
      <c r="E21" s="36"/>
      <c r="F21" s="36"/>
    </row>
    <row r="22" s="156" customFormat="1" customHeight="1" spans="1:6">
      <c r="A22" s="166"/>
      <c r="B22" s="173"/>
      <c r="C22" s="36"/>
      <c r="D22" s="36"/>
      <c r="E22" s="36"/>
      <c r="F22" s="36"/>
    </row>
    <row r="23" s="156" customFormat="1" customHeight="1" spans="1:6">
      <c r="A23" s="166"/>
      <c r="B23" s="173"/>
      <c r="C23" s="36"/>
      <c r="D23" s="36"/>
      <c r="E23" s="36"/>
      <c r="F23" s="36"/>
    </row>
    <row r="24" s="156" customFormat="1" customHeight="1" spans="1:6">
      <c r="A24" s="166"/>
      <c r="B24" s="173"/>
      <c r="C24" s="36"/>
      <c r="D24" s="36"/>
      <c r="E24" s="36"/>
      <c r="F24" s="36"/>
    </row>
    <row r="25" s="156" customFormat="1" customHeight="1" spans="1:6">
      <c r="A25" s="166"/>
      <c r="B25" s="173"/>
      <c r="C25" s="36"/>
      <c r="D25" s="36"/>
      <c r="E25" s="36"/>
      <c r="F25" s="36"/>
    </row>
    <row r="26" s="156" customFormat="1" customHeight="1" spans="1:6">
      <c r="A26" s="166"/>
      <c r="B26" s="173"/>
      <c r="C26" s="36"/>
      <c r="D26" s="36"/>
      <c r="E26" s="36"/>
      <c r="F26" s="36"/>
    </row>
    <row r="27" s="156" customFormat="1" customHeight="1" spans="1:6">
      <c r="A27" s="166"/>
      <c r="B27" s="173"/>
      <c r="C27" s="36"/>
      <c r="D27" s="36"/>
      <c r="E27" s="36"/>
      <c r="F27" s="36"/>
    </row>
    <row r="28" s="156" customFormat="1" customHeight="1" spans="1:6">
      <c r="A28" s="166"/>
      <c r="B28" s="173"/>
      <c r="C28" s="36"/>
      <c r="D28" s="36"/>
      <c r="E28" s="36"/>
      <c r="F28" s="36"/>
    </row>
    <row r="29" s="156" customFormat="1" customHeight="1" spans="1:6">
      <c r="A29" s="166"/>
      <c r="B29" s="173"/>
      <c r="C29" s="36"/>
      <c r="D29" s="36"/>
      <c r="E29" s="36"/>
      <c r="F29" s="36"/>
    </row>
    <row r="30" s="156" customFormat="1" customHeight="1" spans="1:6">
      <c r="A30" s="166"/>
      <c r="B30" s="173"/>
      <c r="C30" s="36"/>
      <c r="D30" s="36"/>
      <c r="E30" s="36"/>
      <c r="F30" s="36"/>
    </row>
    <row r="31" s="156" customFormat="1" customHeight="1" spans="1:6">
      <c r="A31" s="166"/>
      <c r="B31" s="173"/>
      <c r="C31" s="36"/>
      <c r="D31" s="36"/>
      <c r="E31" s="36"/>
      <c r="F31" s="36"/>
    </row>
    <row r="32" s="156" customFormat="1" customHeight="1" spans="1:6">
      <c r="A32" s="456" t="s">
        <v>369</v>
      </c>
      <c r="B32" s="457"/>
      <c r="C32" s="36">
        <f>SUM(C7:C31)</f>
        <v>0</v>
      </c>
      <c r="D32" s="36">
        <f>SUM(D7:D31)</f>
        <v>0</v>
      </c>
      <c r="E32" s="36">
        <f>D32-C32</f>
        <v>0</v>
      </c>
      <c r="F32" s="36" t="str">
        <f>IF(C32=0,"",E32/C32*100)</f>
        <v/>
      </c>
    </row>
    <row r="33" s="156" customFormat="1" customHeight="1" spans="1:6">
      <c r="A33" s="179"/>
      <c r="D33" s="177"/>
      <c r="E33" s="177"/>
      <c r="F33" s="177"/>
    </row>
    <row r="34" customHeight="1" spans="1:6">
      <c r="A34" s="458"/>
    </row>
  </sheetData>
  <sheetProtection formatCells="0" formatColumns="0" formatRows="0" insertRows="0" insertColumns="0" insertHyperlinks="0" deleteColumns="0" deleteRows="0" sort="0" autoFilter="0" pivotTables="0"/>
  <mergeCells count="3">
    <mergeCell ref="A2:F2"/>
    <mergeCell ref="A3:F3"/>
    <mergeCell ref="A32:B32"/>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fitToHeight="0" orientation="landscape"/>
  <headerFooter scaleWithDoc="0">
    <oddHeader>&amp;R&amp;"宋体,常规"&amp;10表3-2
共&amp;N页第&amp;P页
 单位：人民币元</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tabColor indexed="35"/>
  </sheetPr>
  <dimension ref="A1:N33"/>
  <sheetViews>
    <sheetView showZeros="0" workbookViewId="0">
      <pane ySplit="7" topLeftCell="A8" activePane="bottomLeft" state="frozen"/>
      <selection/>
      <selection pane="bottomLeft" activeCell="F21" sqref="F21"/>
    </sheetView>
  </sheetViews>
  <sheetFormatPr defaultColWidth="9" defaultRowHeight="15.75" customHeight="1"/>
  <cols>
    <col min="1" max="1" width="5.8" style="157" customWidth="1"/>
    <col min="2" max="2" width="19" style="157" customWidth="1"/>
    <col min="3" max="3" width="11.3" style="157" customWidth="1"/>
    <col min="4" max="4" width="9.8" style="157" customWidth="1"/>
    <col min="5" max="5" width="14.5" style="157" customWidth="1"/>
    <col min="6" max="6" width="11.6" style="157" customWidth="1"/>
    <col min="7" max="7" width="14.1" style="157" customWidth="1"/>
    <col min="8" max="8" width="14.5" style="156" customWidth="1"/>
    <col min="9" max="9" width="16.1" style="156" customWidth="1"/>
    <col min="10" max="10" width="13.1" style="156" hidden="1" customWidth="1" outlineLevel="1"/>
    <col min="11" max="11" width="8.8" style="156" hidden="1" customWidth="1" outlineLevel="1"/>
    <col min="12" max="12" width="7.2" style="156" hidden="1" customWidth="1" outlineLevel="1"/>
    <col min="13" max="13" width="7.5" style="157" customWidth="1" collapsed="1"/>
    <col min="14" max="16384" width="9" style="157"/>
  </cols>
  <sheetData>
    <row r="1" customHeight="1" spans="1:14">
      <c r="A1" s="17" t="s">
        <v>257</v>
      </c>
    </row>
    <row r="2" s="153" customFormat="1" ht="30" customHeight="1" spans="1:14">
      <c r="A2" s="158" t="e">
        <f>"交易性金融资产-股票投资评估"&amp;#REF!</f>
        <v>#REF!</v>
      </c>
      <c r="B2" s="158"/>
      <c r="C2" s="158"/>
      <c r="D2" s="158"/>
      <c r="E2" s="158"/>
      <c r="F2" s="158"/>
      <c r="G2" s="158"/>
      <c r="H2" s="158"/>
      <c r="I2" s="158"/>
      <c r="J2" s="158"/>
      <c r="K2" s="158"/>
      <c r="L2" s="158"/>
      <c r="M2" s="158"/>
    </row>
    <row r="3" s="153" customFormat="1" ht="6" customHeight="1" spans="1:14">
      <c r="A3" s="158"/>
      <c r="B3" s="158"/>
      <c r="C3" s="158"/>
      <c r="D3" s="158"/>
      <c r="E3" s="158"/>
      <c r="F3" s="158"/>
      <c r="G3" s="158"/>
      <c r="H3" s="159"/>
      <c r="I3" s="159"/>
      <c r="J3" s="159"/>
      <c r="K3" s="159"/>
      <c r="L3" s="159"/>
      <c r="M3" s="158"/>
    </row>
    <row r="4" s="12" customFormat="1" customHeight="1" spans="1:14">
      <c r="A4" s="21" t="e">
        <f>'3-2交易性金融资产汇总'!A3:F3</f>
        <v>#REF!</v>
      </c>
      <c r="B4" s="21"/>
      <c r="C4" s="21"/>
      <c r="D4" s="21"/>
      <c r="E4" s="21"/>
      <c r="F4" s="21"/>
      <c r="G4" s="21"/>
      <c r="H4" s="21"/>
      <c r="I4" s="21"/>
      <c r="J4" s="21"/>
      <c r="K4" s="21"/>
      <c r="L4" s="21"/>
      <c r="M4" s="21"/>
    </row>
    <row r="5" s="12" customFormat="1" ht="14.1" customHeight="1" spans="1:14">
      <c r="A5" s="21"/>
      <c r="B5" s="21"/>
      <c r="C5" s="21"/>
      <c r="D5" s="21"/>
      <c r="E5" s="21"/>
      <c r="F5" s="21"/>
      <c r="G5" s="21"/>
      <c r="H5" s="21"/>
      <c r="I5" s="22"/>
      <c r="J5" s="22"/>
      <c r="K5" s="22"/>
      <c r="L5" s="24"/>
      <c r="M5" s="24"/>
    </row>
    <row r="6" s="12" customFormat="1" customHeight="1" spans="1:14">
      <c r="A6" s="75" t="e">
        <f>'3-2交易性金融资产汇总'!A5</f>
        <v>#REF!</v>
      </c>
      <c r="L6" s="76"/>
      <c r="M6" s="76"/>
    </row>
    <row r="7" s="223" customFormat="1" customHeight="1" spans="1:14">
      <c r="A7" s="28" t="s">
        <v>293</v>
      </c>
      <c r="B7" s="28" t="s">
        <v>370</v>
      </c>
      <c r="C7" s="28" t="s">
        <v>371</v>
      </c>
      <c r="D7" s="28" t="s">
        <v>372</v>
      </c>
      <c r="E7" s="28" t="s">
        <v>373</v>
      </c>
      <c r="F7" s="28" t="s">
        <v>374</v>
      </c>
      <c r="G7" s="28" t="s">
        <v>375</v>
      </c>
      <c r="H7" s="28" t="s">
        <v>344</v>
      </c>
      <c r="I7" s="28" t="s">
        <v>376</v>
      </c>
      <c r="J7" s="28" t="s">
        <v>345</v>
      </c>
      <c r="K7" s="28" t="s">
        <v>346</v>
      </c>
      <c r="L7" s="28" t="s">
        <v>347</v>
      </c>
      <c r="M7" s="28" t="s">
        <v>296</v>
      </c>
      <c r="N7" s="31" t="s">
        <v>348</v>
      </c>
    </row>
    <row r="8" s="14" customFormat="1" customHeight="1" spans="1:14">
      <c r="A8" s="32">
        <v>1</v>
      </c>
      <c r="B8" s="33"/>
      <c r="C8" s="32"/>
      <c r="D8" s="35"/>
      <c r="E8" s="34">
        <v>43830</v>
      </c>
      <c r="F8" s="140"/>
      <c r="G8" s="32"/>
      <c r="H8" s="36"/>
      <c r="I8" s="36"/>
      <c r="J8" s="36">
        <f>H8</f>
        <v>0</v>
      </c>
      <c r="K8" s="36" t="str">
        <f>IF(H8=0,"",J8-H8)</f>
        <v/>
      </c>
      <c r="L8" s="36" t="str">
        <f>IF(H8=0,"",K8/H8*100)</f>
        <v/>
      </c>
      <c r="M8" s="37"/>
      <c r="N8" s="37"/>
    </row>
    <row r="9" s="14" customFormat="1" customHeight="1" spans="1:14">
      <c r="A9" s="32"/>
      <c r="B9" s="33"/>
      <c r="C9" s="32"/>
      <c r="D9" s="35"/>
      <c r="E9" s="34"/>
      <c r="F9" s="140"/>
      <c r="G9" s="32"/>
      <c r="H9" s="36"/>
      <c r="I9" s="36"/>
      <c r="J9" s="36"/>
      <c r="K9" s="36" t="str">
        <f t="shared" ref="K9:K31" si="0">IF(H9=0,"",J9-H9)</f>
        <v/>
      </c>
      <c r="L9" s="36" t="str">
        <f t="shared" ref="L9:L31" si="1">IF(H9=0,"",K9/H9*100)</f>
        <v/>
      </c>
      <c r="M9" s="37"/>
      <c r="N9" s="37"/>
    </row>
    <row r="10" s="14" customFormat="1" customHeight="1" spans="1:14">
      <c r="A10" s="32"/>
      <c r="B10" s="33"/>
      <c r="C10" s="32"/>
      <c r="D10" s="35"/>
      <c r="E10" s="34"/>
      <c r="F10" s="140"/>
      <c r="G10" s="32"/>
      <c r="H10" s="36"/>
      <c r="I10" s="36"/>
      <c r="J10" s="36"/>
      <c r="K10" s="36" t="str">
        <f t="shared" si="0"/>
        <v/>
      </c>
      <c r="L10" s="36" t="str">
        <f t="shared" si="1"/>
        <v/>
      </c>
      <c r="M10" s="37"/>
      <c r="N10" s="37"/>
    </row>
    <row r="11" s="14" customFormat="1" customHeight="1" spans="1:14">
      <c r="A11" s="32"/>
      <c r="B11" s="33"/>
      <c r="C11" s="32"/>
      <c r="D11" s="35"/>
      <c r="E11" s="34"/>
      <c r="F11" s="140"/>
      <c r="G11" s="32"/>
      <c r="H11" s="36"/>
      <c r="I11" s="36"/>
      <c r="J11" s="36"/>
      <c r="K11" s="36" t="str">
        <f t="shared" si="0"/>
        <v/>
      </c>
      <c r="L11" s="36" t="str">
        <f t="shared" si="1"/>
        <v/>
      </c>
      <c r="M11" s="37"/>
      <c r="N11" s="37"/>
    </row>
    <row r="12" s="14" customFormat="1" customHeight="1" spans="1:14">
      <c r="A12" s="32"/>
      <c r="B12" s="33"/>
      <c r="C12" s="32"/>
      <c r="D12" s="35"/>
      <c r="E12" s="34"/>
      <c r="F12" s="140"/>
      <c r="G12" s="32"/>
      <c r="H12" s="36"/>
      <c r="I12" s="36"/>
      <c r="J12" s="36"/>
      <c r="K12" s="36" t="str">
        <f t="shared" si="0"/>
        <v/>
      </c>
      <c r="L12" s="36" t="str">
        <f t="shared" si="1"/>
        <v/>
      </c>
      <c r="M12" s="37"/>
      <c r="N12" s="37"/>
    </row>
    <row r="13" s="14" customFormat="1" customHeight="1" spans="1:14">
      <c r="A13" s="32"/>
      <c r="B13" s="33"/>
      <c r="C13" s="32"/>
      <c r="D13" s="35"/>
      <c r="E13" s="34"/>
      <c r="F13" s="140"/>
      <c r="G13" s="32"/>
      <c r="H13" s="36">
        <v>0</v>
      </c>
      <c r="I13" s="36"/>
      <c r="J13" s="36"/>
      <c r="K13" s="36" t="str">
        <f t="shared" si="0"/>
        <v/>
      </c>
      <c r="L13" s="36" t="str">
        <f t="shared" si="1"/>
        <v/>
      </c>
      <c r="M13" s="37"/>
      <c r="N13" s="37"/>
    </row>
    <row r="14" s="14" customFormat="1" customHeight="1" spans="1:14">
      <c r="A14" s="32"/>
      <c r="B14" s="33"/>
      <c r="C14" s="32"/>
      <c r="D14" s="35"/>
      <c r="E14" s="34"/>
      <c r="F14" s="140"/>
      <c r="G14" s="32"/>
      <c r="H14" s="36">
        <v>0</v>
      </c>
      <c r="I14" s="36"/>
      <c r="J14" s="36"/>
      <c r="K14" s="36" t="str">
        <f t="shared" si="0"/>
        <v/>
      </c>
      <c r="L14" s="36" t="str">
        <f t="shared" si="1"/>
        <v/>
      </c>
      <c r="M14" s="37"/>
      <c r="N14" s="37"/>
    </row>
    <row r="15" s="14" customFormat="1" customHeight="1" spans="1:14">
      <c r="A15" s="32"/>
      <c r="B15" s="33"/>
      <c r="C15" s="32"/>
      <c r="D15" s="35"/>
      <c r="E15" s="34"/>
      <c r="F15" s="140"/>
      <c r="G15" s="32"/>
      <c r="H15" s="36"/>
      <c r="I15" s="36"/>
      <c r="J15" s="36"/>
      <c r="K15" s="36" t="str">
        <f t="shared" si="0"/>
        <v/>
      </c>
      <c r="L15" s="36" t="str">
        <f t="shared" si="1"/>
        <v/>
      </c>
      <c r="M15" s="37"/>
      <c r="N15" s="37"/>
    </row>
    <row r="16" s="14" customFormat="1" customHeight="1" spans="1:14">
      <c r="A16" s="32"/>
      <c r="B16" s="33"/>
      <c r="C16" s="32"/>
      <c r="D16" s="35"/>
      <c r="E16" s="34"/>
      <c r="F16" s="140"/>
      <c r="G16" s="32"/>
      <c r="H16" s="36"/>
      <c r="I16" s="36"/>
      <c r="J16" s="36"/>
      <c r="K16" s="36" t="str">
        <f t="shared" si="0"/>
        <v/>
      </c>
      <c r="L16" s="36" t="str">
        <f t="shared" si="1"/>
        <v/>
      </c>
      <c r="M16" s="37"/>
      <c r="N16" s="37"/>
    </row>
    <row r="17" s="14" customFormat="1" customHeight="1" spans="1:14">
      <c r="A17" s="32"/>
      <c r="B17" s="33"/>
      <c r="C17" s="32"/>
      <c r="D17" s="35"/>
      <c r="E17" s="34"/>
      <c r="F17" s="140"/>
      <c r="G17" s="32"/>
      <c r="H17" s="36"/>
      <c r="I17" s="36"/>
      <c r="J17" s="36"/>
      <c r="K17" s="36" t="str">
        <f t="shared" si="0"/>
        <v/>
      </c>
      <c r="L17" s="36" t="str">
        <f t="shared" si="1"/>
        <v/>
      </c>
      <c r="M17" s="37"/>
      <c r="N17" s="37"/>
    </row>
    <row r="18" s="14" customFormat="1" customHeight="1" spans="1:14">
      <c r="A18" s="32"/>
      <c r="B18" s="33"/>
      <c r="C18" s="32"/>
      <c r="D18" s="35"/>
      <c r="E18" s="34"/>
      <c r="F18" s="140"/>
      <c r="G18" s="32"/>
      <c r="H18" s="36"/>
      <c r="I18" s="36"/>
      <c r="J18" s="36"/>
      <c r="K18" s="36" t="str">
        <f t="shared" si="0"/>
        <v/>
      </c>
      <c r="L18" s="36" t="str">
        <f t="shared" si="1"/>
        <v/>
      </c>
      <c r="M18" s="37"/>
      <c r="N18" s="37"/>
    </row>
    <row r="19" s="14" customFormat="1" customHeight="1" spans="1:14">
      <c r="A19" s="32"/>
      <c r="B19" s="33"/>
      <c r="C19" s="32"/>
      <c r="D19" s="35"/>
      <c r="E19" s="34"/>
      <c r="F19" s="140"/>
      <c r="G19" s="32"/>
      <c r="H19" s="36"/>
      <c r="I19" s="36"/>
      <c r="J19" s="36"/>
      <c r="K19" s="36" t="str">
        <f t="shared" si="0"/>
        <v/>
      </c>
      <c r="L19" s="36" t="str">
        <f t="shared" si="1"/>
        <v/>
      </c>
      <c r="M19" s="37"/>
      <c r="N19" s="37"/>
    </row>
    <row r="20" s="14" customFormat="1" customHeight="1" spans="1:14">
      <c r="A20" s="32"/>
      <c r="B20" s="33"/>
      <c r="C20" s="32"/>
      <c r="D20" s="35"/>
      <c r="E20" s="34"/>
      <c r="F20" s="140"/>
      <c r="G20" s="32"/>
      <c r="H20" s="36"/>
      <c r="I20" s="36"/>
      <c r="J20" s="36"/>
      <c r="K20" s="36" t="str">
        <f t="shared" si="0"/>
        <v/>
      </c>
      <c r="L20" s="36" t="str">
        <f t="shared" si="1"/>
        <v/>
      </c>
      <c r="M20" s="37"/>
      <c r="N20" s="37"/>
    </row>
    <row r="21" s="14" customFormat="1" customHeight="1" spans="1:14">
      <c r="A21" s="32"/>
      <c r="B21" s="33"/>
      <c r="C21" s="32"/>
      <c r="D21" s="35"/>
      <c r="E21" s="34"/>
      <c r="F21" s="140"/>
      <c r="G21" s="32"/>
      <c r="H21" s="36"/>
      <c r="I21" s="36"/>
      <c r="J21" s="36"/>
      <c r="K21" s="36" t="str">
        <f t="shared" si="0"/>
        <v/>
      </c>
      <c r="L21" s="36" t="str">
        <f t="shared" si="1"/>
        <v/>
      </c>
      <c r="M21" s="37"/>
      <c r="N21" s="37"/>
    </row>
    <row r="22" s="14" customFormat="1" customHeight="1" spans="1:14">
      <c r="A22" s="32"/>
      <c r="B22" s="33"/>
      <c r="C22" s="32"/>
      <c r="D22" s="35"/>
      <c r="E22" s="34"/>
      <c r="F22" s="140"/>
      <c r="G22" s="32"/>
      <c r="H22" s="36"/>
      <c r="I22" s="36"/>
      <c r="J22" s="36"/>
      <c r="K22" s="36" t="str">
        <f t="shared" si="0"/>
        <v/>
      </c>
      <c r="L22" s="36" t="str">
        <f t="shared" si="1"/>
        <v/>
      </c>
      <c r="M22" s="37"/>
      <c r="N22" s="37"/>
    </row>
    <row r="23" s="14" customFormat="1" customHeight="1" spans="1:14">
      <c r="A23" s="32"/>
      <c r="B23" s="33"/>
      <c r="C23" s="32"/>
      <c r="D23" s="35"/>
      <c r="E23" s="34"/>
      <c r="F23" s="140"/>
      <c r="G23" s="32"/>
      <c r="H23" s="36"/>
      <c r="I23" s="36"/>
      <c r="J23" s="36"/>
      <c r="K23" s="36" t="str">
        <f t="shared" si="0"/>
        <v/>
      </c>
      <c r="L23" s="36" t="str">
        <f t="shared" si="1"/>
        <v/>
      </c>
      <c r="M23" s="37"/>
      <c r="N23" s="37"/>
    </row>
    <row r="24" s="14" customFormat="1" customHeight="1" spans="1:14">
      <c r="A24" s="32"/>
      <c r="B24" s="33"/>
      <c r="C24" s="32"/>
      <c r="D24" s="35"/>
      <c r="E24" s="34"/>
      <c r="F24" s="140"/>
      <c r="G24" s="32"/>
      <c r="H24" s="36"/>
      <c r="I24" s="36"/>
      <c r="J24" s="36"/>
      <c r="K24" s="36" t="str">
        <f t="shared" si="0"/>
        <v/>
      </c>
      <c r="L24" s="36" t="str">
        <f t="shared" si="1"/>
        <v/>
      </c>
      <c r="M24" s="37"/>
      <c r="N24" s="37"/>
    </row>
    <row r="25" s="14" customFormat="1" customHeight="1" spans="1:14">
      <c r="A25" s="32"/>
      <c r="B25" s="33"/>
      <c r="C25" s="32"/>
      <c r="D25" s="35"/>
      <c r="E25" s="34"/>
      <c r="F25" s="140"/>
      <c r="G25" s="32"/>
      <c r="H25" s="36"/>
      <c r="I25" s="36"/>
      <c r="J25" s="36"/>
      <c r="K25" s="36" t="str">
        <f t="shared" si="0"/>
        <v/>
      </c>
      <c r="L25" s="36" t="str">
        <f t="shared" si="1"/>
        <v/>
      </c>
      <c r="M25" s="37"/>
      <c r="N25" s="37"/>
    </row>
    <row r="26" s="14" customFormat="1" customHeight="1" spans="1:14">
      <c r="A26" s="32"/>
      <c r="B26" s="33"/>
      <c r="C26" s="32"/>
      <c r="D26" s="35"/>
      <c r="E26" s="34"/>
      <c r="F26" s="140"/>
      <c r="G26" s="32"/>
      <c r="H26" s="36"/>
      <c r="I26" s="36"/>
      <c r="J26" s="36"/>
      <c r="K26" s="36" t="str">
        <f t="shared" si="0"/>
        <v/>
      </c>
      <c r="L26" s="36" t="str">
        <f t="shared" si="1"/>
        <v/>
      </c>
      <c r="M26" s="37"/>
      <c r="N26" s="37"/>
    </row>
    <row r="27" s="14" customFormat="1" customHeight="1" spans="1:14">
      <c r="A27" s="32"/>
      <c r="B27" s="33"/>
      <c r="C27" s="32"/>
      <c r="D27" s="35"/>
      <c r="E27" s="34"/>
      <c r="F27" s="140"/>
      <c r="G27" s="32"/>
      <c r="H27" s="36"/>
      <c r="I27" s="36"/>
      <c r="J27" s="36"/>
      <c r="K27" s="36" t="str">
        <f t="shared" si="0"/>
        <v/>
      </c>
      <c r="L27" s="36" t="str">
        <f t="shared" si="1"/>
        <v/>
      </c>
      <c r="M27" s="37"/>
      <c r="N27" s="37"/>
    </row>
    <row r="28" s="14" customFormat="1" customHeight="1" spans="1:14">
      <c r="A28" s="32"/>
      <c r="B28" s="33"/>
      <c r="C28" s="32"/>
      <c r="D28" s="35"/>
      <c r="E28" s="34"/>
      <c r="F28" s="140"/>
      <c r="G28" s="32"/>
      <c r="H28" s="36"/>
      <c r="I28" s="36"/>
      <c r="J28" s="36"/>
      <c r="K28" s="36" t="str">
        <f t="shared" si="0"/>
        <v/>
      </c>
      <c r="L28" s="36" t="str">
        <f t="shared" si="1"/>
        <v/>
      </c>
      <c r="M28" s="37"/>
      <c r="N28" s="37"/>
    </row>
    <row r="29" s="14" customFormat="1" customHeight="1" spans="1:14">
      <c r="A29" s="32"/>
      <c r="B29" s="33"/>
      <c r="C29" s="32"/>
      <c r="D29" s="35"/>
      <c r="E29" s="34"/>
      <c r="F29" s="140"/>
      <c r="G29" s="32"/>
      <c r="H29" s="36"/>
      <c r="I29" s="36"/>
      <c r="J29" s="36"/>
      <c r="K29" s="36" t="str">
        <f t="shared" si="0"/>
        <v/>
      </c>
      <c r="L29" s="36" t="str">
        <f t="shared" si="1"/>
        <v/>
      </c>
      <c r="M29" s="37"/>
      <c r="N29" s="37"/>
    </row>
    <row r="30" s="14" customFormat="1" customHeight="1" spans="1:14">
      <c r="A30" s="32"/>
      <c r="B30" s="33"/>
      <c r="C30" s="32"/>
      <c r="D30" s="35"/>
      <c r="E30" s="34"/>
      <c r="F30" s="140"/>
      <c r="G30" s="32"/>
      <c r="H30" s="36"/>
      <c r="I30" s="36"/>
      <c r="J30" s="36"/>
      <c r="K30" s="36" t="str">
        <f t="shared" si="0"/>
        <v/>
      </c>
      <c r="L30" s="36" t="str">
        <f t="shared" si="1"/>
        <v/>
      </c>
      <c r="M30" s="37"/>
      <c r="N30" s="37"/>
    </row>
    <row r="31" s="14" customFormat="1" customHeight="1" spans="1:14">
      <c r="A31" s="38" t="s">
        <v>377</v>
      </c>
      <c r="B31" s="39"/>
      <c r="C31" s="37"/>
      <c r="D31" s="37"/>
      <c r="E31" s="446"/>
      <c r="F31" s="53"/>
      <c r="G31" s="53"/>
      <c r="H31" s="36">
        <f>SUM(H8:H30)</f>
        <v>0</v>
      </c>
      <c r="I31" s="36"/>
      <c r="J31" s="36">
        <f>SUM(J8:J30)</f>
        <v>0</v>
      </c>
      <c r="K31" s="36" t="str">
        <f t="shared" si="0"/>
        <v/>
      </c>
      <c r="L31" s="36" t="str">
        <f t="shared" si="1"/>
        <v/>
      </c>
      <c r="M31" s="37"/>
      <c r="N31" s="37"/>
    </row>
    <row r="32" s="14" customFormat="1" customHeight="1" spans="1:14">
      <c r="A32" s="447" t="e">
        <f>'3-1-3其他货币资金'!A32</f>
        <v>#REF!</v>
      </c>
      <c r="B32" s="447"/>
      <c r="C32" s="447"/>
      <c r="D32" s="447"/>
      <c r="E32" s="447"/>
      <c r="J32" s="133" t="e">
        <f>'3-1-3其他货币资金'!M32</f>
        <v>#REF!</v>
      </c>
      <c r="K32" s="133"/>
      <c r="L32" s="133"/>
      <c r="M32" s="138"/>
    </row>
    <row r="33" s="14" customFormat="1" customHeight="1" spans="1:5">
      <c r="A33" s="448" t="e">
        <f>'3-1-3其他货币资金'!A33</f>
        <v>#REF!</v>
      </c>
      <c r="B33" s="448"/>
      <c r="C33" s="448"/>
      <c r="D33" s="448"/>
      <c r="E33" s="448"/>
    </row>
  </sheetData>
  <sheetProtection formatCells="0" formatColumns="0" formatRows="0" insertRows="0" insertColumns="0" insertHyperlinks="0" deleteColumns="0" deleteRows="0" sort="0" autoFilter="0" pivotTables="0"/>
  <mergeCells count="7">
    <mergeCell ref="A2:M2"/>
    <mergeCell ref="A4:M4"/>
    <mergeCell ref="L5:M5"/>
    <mergeCell ref="L6:M6"/>
    <mergeCell ref="A31:B31"/>
    <mergeCell ref="A32:E32"/>
    <mergeCell ref="J32:L32"/>
  </mergeCells>
  <hyperlinks>
    <hyperlink ref="A1" location="索引目录!A1" display="返回索引目录"/>
  </hyperlinks>
  <printOptions horizontalCentered="1"/>
  <pageMargins left="0.31496062992126" right="0.31496062992126" top="0.78740157480315" bottom="0.15748031496063" header="1.14173228346457" footer="0.196850393700787"/>
  <pageSetup paperSize="9" scale="85" fitToHeight="0" orientation="landscape"/>
  <headerFooter scaleWithDoc="0">
    <oddHeader>&amp;R&amp;"宋体,常规"&amp;10表3-2-1
共&amp;N页第&amp;P页
 单位：人民币元</oddHead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tabColor indexed="35"/>
    <pageSetUpPr fitToPage="1"/>
  </sheetPr>
  <dimension ref="A1:M32"/>
  <sheetViews>
    <sheetView showZeros="0" workbookViewId="0">
      <pane ySplit="7" topLeftCell="A8" activePane="bottomLeft" state="frozen"/>
      <selection/>
      <selection pane="bottomLeft" activeCell="F21" sqref="F21"/>
    </sheetView>
  </sheetViews>
  <sheetFormatPr defaultColWidth="9" defaultRowHeight="15.75" customHeight="1"/>
  <cols>
    <col min="1" max="1" width="5.5" style="157" customWidth="1"/>
    <col min="2" max="2" width="25.1" style="157" customWidth="1"/>
    <col min="3" max="3" width="13.7" style="157" customWidth="1"/>
    <col min="4" max="5" width="11.5" style="157" customWidth="1"/>
    <col min="6" max="6" width="13" style="157" customWidth="1"/>
    <col min="7" max="7" width="7.3" style="156" customWidth="1"/>
    <col min="8" max="8" width="13" style="156" customWidth="1"/>
    <col min="9" max="9" width="10.8" style="156" hidden="1" customWidth="1" outlineLevel="1"/>
    <col min="10" max="10" width="7.8" style="156" hidden="1" customWidth="1" outlineLevel="1"/>
    <col min="11" max="11" width="10.5" style="156" hidden="1" customWidth="1" outlineLevel="1"/>
    <col min="12" max="12" width="7.7" style="157" customWidth="1" collapsed="1"/>
    <col min="13" max="16384" width="9" style="157"/>
  </cols>
  <sheetData>
    <row r="1" customHeight="1" spans="1:13">
      <c r="A1" s="17" t="s">
        <v>257</v>
      </c>
    </row>
    <row r="2" s="153" customFormat="1" ht="30" customHeight="1" spans="1:13">
      <c r="A2" s="158" t="e">
        <f>"交易性金融资产-债券投资评估"&amp;#REF!</f>
        <v>#REF!</v>
      </c>
      <c r="B2" s="158"/>
      <c r="C2" s="158"/>
      <c r="D2" s="158"/>
      <c r="E2" s="158"/>
      <c r="F2" s="158"/>
      <c r="G2" s="158"/>
      <c r="H2" s="158"/>
      <c r="I2" s="158"/>
      <c r="J2" s="158"/>
      <c r="K2" s="158"/>
      <c r="L2" s="158"/>
    </row>
    <row r="3" s="153" customFormat="1" ht="7.5" customHeight="1" spans="1:13">
      <c r="A3" s="158"/>
      <c r="B3" s="443"/>
      <c r="C3" s="443"/>
      <c r="D3" s="443"/>
      <c r="E3" s="443"/>
      <c r="F3" s="443"/>
      <c r="G3" s="159"/>
      <c r="H3" s="159"/>
      <c r="I3" s="159"/>
      <c r="J3" s="159"/>
      <c r="K3" s="159"/>
    </row>
    <row r="4" s="12" customFormat="1" customHeight="1" spans="1:13">
      <c r="A4" s="21" t="e">
        <f>'3-2-1交易性-股票'!A4:M4</f>
        <v>#REF!</v>
      </c>
      <c r="B4" s="21"/>
      <c r="C4" s="21"/>
      <c r="D4" s="21"/>
      <c r="E4" s="21"/>
      <c r="F4" s="21"/>
      <c r="G4" s="21"/>
      <c r="H4" s="21"/>
      <c r="I4" s="22"/>
      <c r="J4" s="22"/>
      <c r="K4" s="22"/>
    </row>
    <row r="5" s="12" customFormat="1" ht="14.1" customHeight="1" spans="1:13">
      <c r="A5" s="21"/>
      <c r="B5" s="21"/>
      <c r="C5" s="21"/>
      <c r="D5" s="21"/>
      <c r="E5" s="21"/>
      <c r="F5" s="21"/>
      <c r="G5" s="21"/>
      <c r="H5" s="21"/>
      <c r="I5" s="22"/>
      <c r="J5" s="22"/>
      <c r="K5" s="24"/>
      <c r="L5" s="24"/>
    </row>
    <row r="6" s="12" customFormat="1" customHeight="1" spans="1:13">
      <c r="A6" s="75" t="e">
        <f>'3-2-1交易性-股票'!A6</f>
        <v>#REF!</v>
      </c>
      <c r="K6" s="76"/>
      <c r="L6" s="76"/>
    </row>
    <row r="7" s="223" customFormat="1" customHeight="1" spans="1:13">
      <c r="A7" s="28" t="s">
        <v>293</v>
      </c>
      <c r="B7" s="28" t="s">
        <v>370</v>
      </c>
      <c r="C7" s="28" t="s">
        <v>378</v>
      </c>
      <c r="D7" s="28" t="s">
        <v>379</v>
      </c>
      <c r="E7" s="28" t="s">
        <v>373</v>
      </c>
      <c r="F7" s="28" t="s">
        <v>380</v>
      </c>
      <c r="G7" s="28" t="s">
        <v>381</v>
      </c>
      <c r="H7" s="28" t="s">
        <v>344</v>
      </c>
      <c r="I7" s="28" t="s">
        <v>345</v>
      </c>
      <c r="J7" s="28" t="s">
        <v>346</v>
      </c>
      <c r="K7" s="28" t="s">
        <v>347</v>
      </c>
      <c r="L7" s="28" t="s">
        <v>296</v>
      </c>
      <c r="M7" s="31" t="s">
        <v>348</v>
      </c>
    </row>
    <row r="8" s="14" customFormat="1" customHeight="1" spans="1:13">
      <c r="A8" s="32">
        <v>1</v>
      </c>
      <c r="B8" s="33"/>
      <c r="C8" s="35"/>
      <c r="D8" s="34">
        <v>43830</v>
      </c>
      <c r="E8" s="34">
        <v>43830</v>
      </c>
      <c r="F8" s="32"/>
      <c r="G8" s="36"/>
      <c r="H8" s="36"/>
      <c r="I8" s="36">
        <f>H8</f>
        <v>0</v>
      </c>
      <c r="J8" s="36" t="str">
        <f>IF(H8=0,"",I8-H8)</f>
        <v/>
      </c>
      <c r="K8" s="36" t="str">
        <f>IF(H8=0,"",J8/H8*100)</f>
        <v/>
      </c>
      <c r="L8" s="37"/>
      <c r="M8" s="37"/>
    </row>
    <row r="9" s="14" customFormat="1" customHeight="1" spans="1:13">
      <c r="A9" s="32"/>
      <c r="B9" s="33"/>
      <c r="C9" s="35"/>
      <c r="D9" s="34"/>
      <c r="E9" s="34"/>
      <c r="F9" s="32"/>
      <c r="G9" s="36"/>
      <c r="H9" s="36"/>
      <c r="I9" s="36"/>
      <c r="J9" s="36" t="str">
        <f t="shared" ref="J9:J29" si="0">IF(H9=0,"",I9-H9)</f>
        <v/>
      </c>
      <c r="K9" s="36" t="str">
        <f t="shared" ref="K9:K29" si="1">IF(H9=0,"",J9/H9*100)</f>
        <v/>
      </c>
      <c r="L9" s="37"/>
      <c r="M9" s="37"/>
    </row>
    <row r="10" s="14" customFormat="1" customHeight="1" spans="1:13">
      <c r="A10" s="32"/>
      <c r="B10" s="33"/>
      <c r="C10" s="35"/>
      <c r="D10" s="34"/>
      <c r="E10" s="34"/>
      <c r="F10" s="32"/>
      <c r="G10" s="36"/>
      <c r="H10" s="36"/>
      <c r="I10" s="36"/>
      <c r="J10" s="36" t="str">
        <f t="shared" si="0"/>
        <v/>
      </c>
      <c r="K10" s="36" t="str">
        <f t="shared" si="1"/>
        <v/>
      </c>
      <c r="L10" s="37"/>
      <c r="M10" s="37"/>
    </row>
    <row r="11" s="14" customFormat="1" customHeight="1" spans="1:13">
      <c r="A11" s="32"/>
      <c r="B11" s="33"/>
      <c r="C11" s="35"/>
      <c r="D11" s="34"/>
      <c r="E11" s="34"/>
      <c r="F11" s="32"/>
      <c r="G11" s="36"/>
      <c r="H11" s="36"/>
      <c r="I11" s="36"/>
      <c r="J11" s="36" t="str">
        <f t="shared" si="0"/>
        <v/>
      </c>
      <c r="K11" s="36" t="str">
        <f t="shared" si="1"/>
        <v/>
      </c>
      <c r="L11" s="37"/>
      <c r="M11" s="37"/>
    </row>
    <row r="12" s="14" customFormat="1" customHeight="1" spans="1:13">
      <c r="A12" s="32"/>
      <c r="B12" s="33"/>
      <c r="C12" s="35"/>
      <c r="D12" s="34"/>
      <c r="E12" s="34"/>
      <c r="F12" s="32"/>
      <c r="G12" s="36"/>
      <c r="H12" s="36"/>
      <c r="I12" s="36"/>
      <c r="J12" s="36" t="str">
        <f t="shared" si="0"/>
        <v/>
      </c>
      <c r="K12" s="36" t="str">
        <f t="shared" si="1"/>
        <v/>
      </c>
      <c r="L12" s="37"/>
      <c r="M12" s="37"/>
    </row>
    <row r="13" s="14" customFormat="1" customHeight="1" spans="1:13">
      <c r="A13" s="32"/>
      <c r="B13" s="33"/>
      <c r="C13" s="35"/>
      <c r="D13" s="34"/>
      <c r="E13" s="34"/>
      <c r="F13" s="32"/>
      <c r="G13" s="36"/>
      <c r="H13" s="36">
        <v>0</v>
      </c>
      <c r="I13" s="36"/>
      <c r="J13" s="36" t="str">
        <f t="shared" si="0"/>
        <v/>
      </c>
      <c r="K13" s="36" t="str">
        <f t="shared" si="1"/>
        <v/>
      </c>
      <c r="L13" s="37"/>
      <c r="M13" s="37"/>
    </row>
    <row r="14" s="14" customFormat="1" customHeight="1" spans="1:13">
      <c r="A14" s="32"/>
      <c r="B14" s="33"/>
      <c r="C14" s="35"/>
      <c r="D14" s="34"/>
      <c r="E14" s="34"/>
      <c r="F14" s="32"/>
      <c r="G14" s="36"/>
      <c r="H14" s="36">
        <v>0</v>
      </c>
      <c r="I14" s="36"/>
      <c r="J14" s="36" t="str">
        <f t="shared" si="0"/>
        <v/>
      </c>
      <c r="K14" s="36" t="str">
        <f t="shared" si="1"/>
        <v/>
      </c>
      <c r="L14" s="37"/>
      <c r="M14" s="37"/>
    </row>
    <row r="15" s="14" customFormat="1" customHeight="1" spans="1:13">
      <c r="A15" s="32"/>
      <c r="B15" s="33"/>
      <c r="C15" s="35"/>
      <c r="D15" s="34"/>
      <c r="E15" s="34"/>
      <c r="F15" s="32"/>
      <c r="G15" s="36"/>
      <c r="H15" s="36"/>
      <c r="I15" s="36"/>
      <c r="J15" s="36" t="str">
        <f t="shared" si="0"/>
        <v/>
      </c>
      <c r="K15" s="36" t="str">
        <f t="shared" si="1"/>
        <v/>
      </c>
      <c r="L15" s="37"/>
      <c r="M15" s="37"/>
    </row>
    <row r="16" s="14" customFormat="1" customHeight="1" spans="1:13">
      <c r="A16" s="32"/>
      <c r="B16" s="33"/>
      <c r="C16" s="35"/>
      <c r="D16" s="34"/>
      <c r="E16" s="34"/>
      <c r="F16" s="32"/>
      <c r="G16" s="36"/>
      <c r="H16" s="36"/>
      <c r="I16" s="36"/>
      <c r="J16" s="36" t="str">
        <f t="shared" si="0"/>
        <v/>
      </c>
      <c r="K16" s="36" t="str">
        <f t="shared" si="1"/>
        <v/>
      </c>
      <c r="L16" s="37"/>
      <c r="M16" s="37"/>
    </row>
    <row r="17" s="14" customFormat="1" customHeight="1" spans="1:13">
      <c r="A17" s="32"/>
      <c r="B17" s="33"/>
      <c r="C17" s="35"/>
      <c r="D17" s="34"/>
      <c r="E17" s="34"/>
      <c r="F17" s="32"/>
      <c r="G17" s="36"/>
      <c r="H17" s="36"/>
      <c r="I17" s="36"/>
      <c r="J17" s="36" t="str">
        <f t="shared" si="0"/>
        <v/>
      </c>
      <c r="K17" s="36" t="str">
        <f t="shared" si="1"/>
        <v/>
      </c>
      <c r="L17" s="37"/>
      <c r="M17" s="37"/>
    </row>
    <row r="18" s="14" customFormat="1" customHeight="1" spans="1:13">
      <c r="A18" s="32"/>
      <c r="B18" s="33"/>
      <c r="C18" s="35"/>
      <c r="D18" s="34"/>
      <c r="E18" s="34"/>
      <c r="F18" s="32"/>
      <c r="G18" s="36"/>
      <c r="H18" s="36"/>
      <c r="I18" s="36"/>
      <c r="J18" s="36" t="str">
        <f t="shared" si="0"/>
        <v/>
      </c>
      <c r="K18" s="36" t="str">
        <f t="shared" si="1"/>
        <v/>
      </c>
      <c r="L18" s="37"/>
      <c r="M18" s="37"/>
    </row>
    <row r="19" s="14" customFormat="1" customHeight="1" spans="1:13">
      <c r="A19" s="32"/>
      <c r="B19" s="33"/>
      <c r="C19" s="35"/>
      <c r="D19" s="34"/>
      <c r="E19" s="34"/>
      <c r="F19" s="32"/>
      <c r="G19" s="36"/>
      <c r="H19" s="36"/>
      <c r="I19" s="36"/>
      <c r="J19" s="36" t="str">
        <f t="shared" si="0"/>
        <v/>
      </c>
      <c r="K19" s="36" t="str">
        <f t="shared" si="1"/>
        <v/>
      </c>
      <c r="L19" s="37"/>
      <c r="M19" s="37"/>
    </row>
    <row r="20" s="14" customFormat="1" customHeight="1" spans="1:13">
      <c r="A20" s="32"/>
      <c r="B20" s="33"/>
      <c r="C20" s="35"/>
      <c r="D20" s="34"/>
      <c r="E20" s="34"/>
      <c r="F20" s="32"/>
      <c r="G20" s="36"/>
      <c r="H20" s="36"/>
      <c r="I20" s="36"/>
      <c r="J20" s="36" t="str">
        <f t="shared" si="0"/>
        <v/>
      </c>
      <c r="K20" s="36" t="str">
        <f t="shared" si="1"/>
        <v/>
      </c>
      <c r="L20" s="37"/>
      <c r="M20" s="37"/>
    </row>
    <row r="21" s="14" customFormat="1" customHeight="1" spans="1:13">
      <c r="A21" s="32"/>
      <c r="B21" s="33"/>
      <c r="C21" s="35"/>
      <c r="D21" s="34"/>
      <c r="E21" s="34"/>
      <c r="F21" s="32"/>
      <c r="G21" s="36"/>
      <c r="H21" s="36"/>
      <c r="I21" s="36"/>
      <c r="J21" s="36" t="str">
        <f t="shared" si="0"/>
        <v/>
      </c>
      <c r="K21" s="36" t="str">
        <f t="shared" si="1"/>
        <v/>
      </c>
      <c r="L21" s="37"/>
      <c r="M21" s="37"/>
    </row>
    <row r="22" s="14" customFormat="1" customHeight="1" spans="1:13">
      <c r="A22" s="32"/>
      <c r="B22" s="33"/>
      <c r="C22" s="35"/>
      <c r="D22" s="34"/>
      <c r="E22" s="34"/>
      <c r="F22" s="32"/>
      <c r="G22" s="36"/>
      <c r="H22" s="36"/>
      <c r="I22" s="36"/>
      <c r="J22" s="36" t="str">
        <f t="shared" si="0"/>
        <v/>
      </c>
      <c r="K22" s="36" t="str">
        <f t="shared" si="1"/>
        <v/>
      </c>
      <c r="L22" s="37"/>
      <c r="M22" s="37"/>
    </row>
    <row r="23" s="14" customFormat="1" customHeight="1" spans="1:13">
      <c r="A23" s="32"/>
      <c r="B23" s="33"/>
      <c r="C23" s="35"/>
      <c r="D23" s="34"/>
      <c r="E23" s="34"/>
      <c r="F23" s="32"/>
      <c r="G23" s="36"/>
      <c r="H23" s="36"/>
      <c r="I23" s="36"/>
      <c r="J23" s="36" t="str">
        <f t="shared" si="0"/>
        <v/>
      </c>
      <c r="K23" s="36" t="str">
        <f t="shared" si="1"/>
        <v/>
      </c>
      <c r="L23" s="37"/>
      <c r="M23" s="37"/>
    </row>
    <row r="24" s="14" customFormat="1" customHeight="1" spans="1:13">
      <c r="A24" s="32"/>
      <c r="B24" s="33"/>
      <c r="C24" s="35"/>
      <c r="D24" s="34"/>
      <c r="E24" s="34"/>
      <c r="F24" s="32"/>
      <c r="G24" s="36"/>
      <c r="H24" s="36"/>
      <c r="I24" s="36"/>
      <c r="J24" s="36" t="str">
        <f t="shared" si="0"/>
        <v/>
      </c>
      <c r="K24" s="36" t="str">
        <f t="shared" si="1"/>
        <v/>
      </c>
      <c r="L24" s="37"/>
      <c r="M24" s="37"/>
    </row>
    <row r="25" s="14" customFormat="1" customHeight="1" spans="1:13">
      <c r="A25" s="32"/>
      <c r="B25" s="33"/>
      <c r="C25" s="35"/>
      <c r="D25" s="34"/>
      <c r="E25" s="34"/>
      <c r="F25" s="32"/>
      <c r="G25" s="36"/>
      <c r="H25" s="36"/>
      <c r="I25" s="36"/>
      <c r="J25" s="36" t="str">
        <f t="shared" si="0"/>
        <v/>
      </c>
      <c r="K25" s="36" t="str">
        <f t="shared" si="1"/>
        <v/>
      </c>
      <c r="L25" s="37"/>
      <c r="M25" s="37"/>
    </row>
    <row r="26" s="14" customFormat="1" customHeight="1" spans="1:13">
      <c r="A26" s="32"/>
      <c r="B26" s="33"/>
      <c r="C26" s="35"/>
      <c r="D26" s="34"/>
      <c r="E26" s="34"/>
      <c r="F26" s="32"/>
      <c r="G26" s="36"/>
      <c r="H26" s="36"/>
      <c r="I26" s="36"/>
      <c r="J26" s="36" t="str">
        <f t="shared" si="0"/>
        <v/>
      </c>
      <c r="K26" s="36" t="str">
        <f t="shared" si="1"/>
        <v/>
      </c>
      <c r="L26" s="37"/>
      <c r="M26" s="37"/>
    </row>
    <row r="27" s="14" customFormat="1" customHeight="1" spans="1:13">
      <c r="A27" s="32"/>
      <c r="B27" s="33"/>
      <c r="C27" s="35"/>
      <c r="D27" s="34"/>
      <c r="E27" s="34"/>
      <c r="F27" s="32"/>
      <c r="G27" s="36"/>
      <c r="H27" s="36"/>
      <c r="I27" s="36"/>
      <c r="J27" s="36" t="str">
        <f t="shared" si="0"/>
        <v/>
      </c>
      <c r="K27" s="36" t="str">
        <f t="shared" si="1"/>
        <v/>
      </c>
      <c r="L27" s="37"/>
      <c r="M27" s="37"/>
    </row>
    <row r="28" s="14" customFormat="1" customHeight="1" spans="1:13">
      <c r="A28" s="32"/>
      <c r="B28" s="33"/>
      <c r="C28" s="35"/>
      <c r="D28" s="34"/>
      <c r="E28" s="34"/>
      <c r="F28" s="32"/>
      <c r="G28" s="36"/>
      <c r="H28" s="36"/>
      <c r="I28" s="36"/>
      <c r="J28" s="36" t="str">
        <f t="shared" si="0"/>
        <v/>
      </c>
      <c r="K28" s="36" t="str">
        <f t="shared" si="1"/>
        <v/>
      </c>
      <c r="L28" s="37"/>
      <c r="M28" s="37"/>
    </row>
    <row r="29" s="14" customFormat="1" customHeight="1" spans="1:13">
      <c r="A29" s="38" t="s">
        <v>377</v>
      </c>
      <c r="B29" s="39"/>
      <c r="C29" s="53"/>
      <c r="D29" s="40"/>
      <c r="E29" s="40"/>
      <c r="F29" s="53"/>
      <c r="G29" s="36"/>
      <c r="H29" s="36">
        <f>SUM(H8:H28)</f>
        <v>0</v>
      </c>
      <c r="I29" s="36">
        <f>SUM(I8:I28)</f>
        <v>0</v>
      </c>
      <c r="J29" s="36" t="str">
        <f t="shared" si="0"/>
        <v/>
      </c>
      <c r="K29" s="36" t="str">
        <f t="shared" si="1"/>
        <v/>
      </c>
      <c r="L29" s="37"/>
      <c r="M29" s="37"/>
    </row>
    <row r="30" s="14" customFormat="1" customHeight="1" spans="1:13">
      <c r="A30" s="444" t="e">
        <f>'3-2-1交易性-股票'!A32</f>
        <v>#REF!</v>
      </c>
      <c r="B30" s="12"/>
      <c r="C30" s="445"/>
      <c r="D30" s="445"/>
      <c r="H30" s="138"/>
      <c r="I30" s="133" t="e">
        <f>'3-2-1交易性-股票'!J32</f>
        <v>#REF!</v>
      </c>
      <c r="J30" s="133"/>
      <c r="K30" s="133"/>
      <c r="L30" s="138"/>
    </row>
    <row r="31" s="14" customFormat="1" customHeight="1" spans="1:13">
      <c r="A31" s="12" t="e">
        <f>'3-2-1交易性-股票'!A33</f>
        <v>#REF!</v>
      </c>
      <c r="B31" s="87"/>
      <c r="C31" s="125"/>
      <c r="D31" s="125"/>
    </row>
    <row r="32" s="14" customFormat="1" customHeight="1"/>
  </sheetData>
  <sheetProtection formatCells="0" formatColumns="0" formatRows="0" insertRows="0" insertColumns="0" insertHyperlinks="0" deleteColumns="0" deleteRows="0" sort="0" autoFilter="0" pivotTables="0"/>
  <mergeCells count="6">
    <mergeCell ref="A2:L2"/>
    <mergeCell ref="A4:K4"/>
    <mergeCell ref="K5:L5"/>
    <mergeCell ref="K6:L6"/>
    <mergeCell ref="A29:B29"/>
    <mergeCell ref="I30:K30"/>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fitToHeight="0" orientation="landscape"/>
  <headerFooter scaleWithDoc="0">
    <oddHeader>&amp;R&amp;"宋体,常规"&amp;10表3-2-2
共&amp;N页第&amp;P页
 单位：人民币元</oddHead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tabColor indexed="35"/>
    <pageSetUpPr fitToPage="1"/>
  </sheetPr>
  <dimension ref="A1:N34"/>
  <sheetViews>
    <sheetView showZeros="0" workbookViewId="0">
      <pane ySplit="7" topLeftCell="A8" activePane="bottomLeft" state="frozen"/>
      <selection/>
      <selection pane="bottomLeft" activeCell="F21" sqref="F21"/>
    </sheetView>
  </sheetViews>
  <sheetFormatPr defaultColWidth="9" defaultRowHeight="15.75" customHeight="1"/>
  <cols>
    <col min="1" max="1" width="4.3" style="157" customWidth="1"/>
    <col min="2" max="2" width="21.6" style="157" customWidth="1"/>
    <col min="3" max="5" width="10.6" style="157" customWidth="1"/>
    <col min="6" max="6" width="11.2" style="157" customWidth="1"/>
    <col min="7" max="7" width="9.3" style="156" customWidth="1"/>
    <col min="8" max="8" width="11.7" style="14" customWidth="1"/>
    <col min="9" max="9" width="13.7" style="14" customWidth="1"/>
    <col min="10" max="10" width="12.1" style="14" hidden="1" customWidth="1" outlineLevel="1"/>
    <col min="11" max="11" width="8.7" style="14" hidden="1" customWidth="1" outlineLevel="1"/>
    <col min="12" max="12" width="8.1" style="14" hidden="1" customWidth="1" outlineLevel="1"/>
    <col min="13" max="13" width="7.5" style="157" customWidth="1" collapsed="1"/>
    <col min="14" max="16384" width="9" style="157"/>
  </cols>
  <sheetData>
    <row r="1" customHeight="1" spans="1:14">
      <c r="A1" s="17" t="s">
        <v>257</v>
      </c>
    </row>
    <row r="2" s="153" customFormat="1" ht="30" customHeight="1" spans="1:14">
      <c r="A2" s="158" t="e">
        <f>"交易性金融资产-基金投资评估"&amp;#REF!</f>
        <v>#REF!</v>
      </c>
      <c r="B2" s="158"/>
      <c r="C2" s="158"/>
      <c r="D2" s="158"/>
      <c r="E2" s="158"/>
      <c r="F2" s="158"/>
      <c r="G2" s="158"/>
      <c r="H2" s="158"/>
      <c r="I2" s="158"/>
      <c r="J2" s="158"/>
      <c r="K2" s="158"/>
      <c r="L2" s="158"/>
      <c r="M2" s="158"/>
    </row>
    <row r="3" s="153" customFormat="1" ht="7.5" customHeight="1" spans="1:14">
      <c r="A3" s="158"/>
      <c r="B3" s="158"/>
      <c r="C3" s="158"/>
      <c r="D3" s="158"/>
      <c r="E3" s="158"/>
      <c r="F3" s="158"/>
      <c r="G3" s="159"/>
      <c r="H3" s="105"/>
      <c r="I3" s="105"/>
      <c r="J3" s="105"/>
      <c r="K3" s="105"/>
      <c r="L3" s="105"/>
      <c r="M3" s="158"/>
    </row>
    <row r="4" s="154" customFormat="1" customHeight="1" spans="1:14">
      <c r="A4" s="160" t="e">
        <f>'3-2-2交易性-债券'!A4:K4</f>
        <v>#REF!</v>
      </c>
      <c r="B4" s="160"/>
      <c r="C4" s="160"/>
      <c r="D4" s="160"/>
      <c r="E4" s="160"/>
      <c r="F4" s="160"/>
      <c r="G4" s="160"/>
      <c r="H4" s="160"/>
      <c r="I4" s="160"/>
      <c r="J4" s="160"/>
      <c r="K4" s="160"/>
      <c r="L4" s="160"/>
      <c r="M4" s="160"/>
    </row>
    <row r="5" s="154" customFormat="1" ht="14.1" customHeight="1" spans="1:14">
      <c r="A5" s="160"/>
      <c r="B5" s="160"/>
      <c r="C5" s="160"/>
      <c r="D5" s="160"/>
      <c r="E5" s="160"/>
      <c r="F5" s="160"/>
      <c r="G5" s="160"/>
      <c r="H5" s="21"/>
      <c r="I5" s="22"/>
      <c r="J5" s="22"/>
      <c r="K5" s="22"/>
      <c r="L5" s="161"/>
      <c r="M5" s="161"/>
    </row>
    <row r="6" s="154" customFormat="1" customHeight="1" spans="1:14">
      <c r="A6" s="162" t="e">
        <f>'3-2-2交易性-债券'!A6</f>
        <v>#REF!</v>
      </c>
      <c r="H6" s="12"/>
      <c r="I6" s="12"/>
      <c r="J6" s="12"/>
      <c r="K6" s="12"/>
      <c r="L6" s="163"/>
      <c r="M6" s="163"/>
    </row>
    <row r="7" s="436" customFormat="1" customHeight="1" spans="1:14">
      <c r="A7" s="164" t="s">
        <v>293</v>
      </c>
      <c r="B7" s="164" t="s">
        <v>382</v>
      </c>
      <c r="C7" s="164" t="s">
        <v>383</v>
      </c>
      <c r="D7" s="164" t="s">
        <v>384</v>
      </c>
      <c r="E7" s="164" t="s">
        <v>385</v>
      </c>
      <c r="F7" s="164" t="s">
        <v>373</v>
      </c>
      <c r="G7" s="164" t="s">
        <v>381</v>
      </c>
      <c r="H7" s="28" t="s">
        <v>344</v>
      </c>
      <c r="I7" s="28" t="s">
        <v>386</v>
      </c>
      <c r="J7" s="28" t="s">
        <v>345</v>
      </c>
      <c r="K7" s="28" t="s">
        <v>346</v>
      </c>
      <c r="L7" s="28" t="s">
        <v>347</v>
      </c>
      <c r="M7" s="164" t="s">
        <v>296</v>
      </c>
      <c r="N7" s="165" t="s">
        <v>348</v>
      </c>
    </row>
    <row r="8" s="156" customFormat="1" customHeight="1" spans="1:14">
      <c r="A8" s="166">
        <v>1</v>
      </c>
      <c r="B8" s="167"/>
      <c r="C8" s="168"/>
      <c r="D8" s="166"/>
      <c r="E8" s="441"/>
      <c r="F8" s="169">
        <v>43800</v>
      </c>
      <c r="G8" s="36"/>
      <c r="H8" s="36"/>
      <c r="I8" s="36"/>
      <c r="J8" s="36">
        <f>H8</f>
        <v>0</v>
      </c>
      <c r="K8" s="36" t="str">
        <f>IF(H8=0,"",J8-H8)</f>
        <v/>
      </c>
      <c r="L8" s="36" t="str">
        <f>IF(H8=0,"",K8/H8*100)</f>
        <v/>
      </c>
      <c r="M8" s="170"/>
      <c r="N8" s="170"/>
    </row>
    <row r="9" s="156" customFormat="1" customHeight="1" spans="1:14">
      <c r="A9" s="166"/>
      <c r="B9" s="167"/>
      <c r="C9" s="168"/>
      <c r="D9" s="166"/>
      <c r="E9" s="441"/>
      <c r="F9" s="442"/>
      <c r="G9" s="36"/>
      <c r="H9" s="36"/>
      <c r="I9" s="36"/>
      <c r="J9" s="36"/>
      <c r="K9" s="36" t="str">
        <f t="shared" ref="K9:K20" si="0">IF(H9=0,"",J9-H9)</f>
        <v/>
      </c>
      <c r="L9" s="36" t="str">
        <f t="shared" ref="L9:L20" si="1">IF(H9=0,"",K9/H9*100)</f>
        <v/>
      </c>
      <c r="M9" s="170"/>
      <c r="N9" s="170"/>
    </row>
    <row r="10" s="156" customFormat="1" customHeight="1" spans="1:14">
      <c r="A10" s="166"/>
      <c r="B10" s="167"/>
      <c r="C10" s="168"/>
      <c r="D10" s="166"/>
      <c r="E10" s="441"/>
      <c r="F10" s="442"/>
      <c r="G10" s="36"/>
      <c r="H10" s="36"/>
      <c r="I10" s="36"/>
      <c r="J10" s="36"/>
      <c r="K10" s="36" t="str">
        <f t="shared" si="0"/>
        <v/>
      </c>
      <c r="L10" s="36" t="str">
        <f t="shared" si="1"/>
        <v/>
      </c>
      <c r="M10" s="170"/>
      <c r="N10" s="170"/>
    </row>
    <row r="11" s="156" customFormat="1" customHeight="1" spans="1:14">
      <c r="A11" s="166"/>
      <c r="B11" s="167"/>
      <c r="C11" s="168"/>
      <c r="D11" s="166"/>
      <c r="E11" s="441"/>
      <c r="F11" s="442"/>
      <c r="G11" s="36"/>
      <c r="H11" s="36"/>
      <c r="I11" s="36"/>
      <c r="J11" s="36"/>
      <c r="K11" s="36" t="str">
        <f t="shared" si="0"/>
        <v/>
      </c>
      <c r="L11" s="36" t="str">
        <f t="shared" si="1"/>
        <v/>
      </c>
      <c r="M11" s="170"/>
      <c r="N11" s="170"/>
    </row>
    <row r="12" s="156" customFormat="1" customHeight="1" spans="1:14">
      <c r="A12" s="166"/>
      <c r="B12" s="167"/>
      <c r="C12" s="168"/>
      <c r="D12" s="166"/>
      <c r="E12" s="441"/>
      <c r="F12" s="442"/>
      <c r="G12" s="36"/>
      <c r="H12" s="36"/>
      <c r="I12" s="36"/>
      <c r="J12" s="36"/>
      <c r="K12" s="36" t="str">
        <f t="shared" si="0"/>
        <v/>
      </c>
      <c r="L12" s="36" t="str">
        <f t="shared" si="1"/>
        <v/>
      </c>
      <c r="M12" s="170"/>
      <c r="N12" s="170"/>
    </row>
    <row r="13" s="156" customFormat="1" customHeight="1" spans="1:14">
      <c r="A13" s="166"/>
      <c r="B13" s="167"/>
      <c r="C13" s="168"/>
      <c r="D13" s="166"/>
      <c r="E13" s="441"/>
      <c r="F13" s="442"/>
      <c r="G13" s="36"/>
      <c r="H13" s="36">
        <v>0</v>
      </c>
      <c r="I13" s="36"/>
      <c r="J13" s="36"/>
      <c r="K13" s="36" t="str">
        <f t="shared" si="0"/>
        <v/>
      </c>
      <c r="L13" s="36" t="str">
        <f t="shared" si="1"/>
        <v/>
      </c>
      <c r="M13" s="170"/>
      <c r="N13" s="170"/>
    </row>
    <row r="14" s="156" customFormat="1" customHeight="1" spans="1:14">
      <c r="A14" s="166"/>
      <c r="B14" s="167"/>
      <c r="C14" s="168"/>
      <c r="D14" s="166"/>
      <c r="E14" s="441"/>
      <c r="F14" s="442"/>
      <c r="G14" s="36"/>
      <c r="H14" s="36">
        <v>0</v>
      </c>
      <c r="I14" s="36"/>
      <c r="J14" s="36"/>
      <c r="K14" s="36" t="str">
        <f t="shared" si="0"/>
        <v/>
      </c>
      <c r="L14" s="36" t="str">
        <f t="shared" si="1"/>
        <v/>
      </c>
      <c r="M14" s="170"/>
      <c r="N14" s="170"/>
    </row>
    <row r="15" s="156" customFormat="1" customHeight="1" spans="1:14">
      <c r="A15" s="166"/>
      <c r="B15" s="167"/>
      <c r="C15" s="168"/>
      <c r="D15" s="166"/>
      <c r="E15" s="441"/>
      <c r="F15" s="442"/>
      <c r="G15" s="36"/>
      <c r="H15" s="36"/>
      <c r="I15" s="36"/>
      <c r="J15" s="36"/>
      <c r="K15" s="36" t="str">
        <f t="shared" si="0"/>
        <v/>
      </c>
      <c r="L15" s="36" t="str">
        <f t="shared" si="1"/>
        <v/>
      </c>
      <c r="M15" s="170"/>
      <c r="N15" s="170"/>
    </row>
    <row r="16" s="156" customFormat="1" customHeight="1" spans="1:14">
      <c r="A16" s="166"/>
      <c r="B16" s="167"/>
      <c r="C16" s="168"/>
      <c r="D16" s="166"/>
      <c r="E16" s="441"/>
      <c r="F16" s="442"/>
      <c r="G16" s="36"/>
      <c r="H16" s="36"/>
      <c r="I16" s="36"/>
      <c r="J16" s="36"/>
      <c r="K16" s="36" t="str">
        <f t="shared" si="0"/>
        <v/>
      </c>
      <c r="L16" s="36" t="str">
        <f t="shared" si="1"/>
        <v/>
      </c>
      <c r="M16" s="170"/>
      <c r="N16" s="170"/>
    </row>
    <row r="17" s="156" customFormat="1" customHeight="1" spans="1:14">
      <c r="A17" s="166"/>
      <c r="B17" s="167"/>
      <c r="C17" s="168"/>
      <c r="D17" s="166"/>
      <c r="E17" s="441"/>
      <c r="F17" s="442"/>
      <c r="G17" s="36"/>
      <c r="H17" s="36"/>
      <c r="I17" s="36"/>
      <c r="J17" s="36"/>
      <c r="K17" s="36" t="str">
        <f t="shared" si="0"/>
        <v/>
      </c>
      <c r="L17" s="36" t="str">
        <f t="shared" si="1"/>
        <v/>
      </c>
      <c r="M17" s="170"/>
      <c r="N17" s="170"/>
    </row>
    <row r="18" s="156" customFormat="1" customHeight="1" spans="1:14">
      <c r="A18" s="166"/>
      <c r="B18" s="167"/>
      <c r="C18" s="168"/>
      <c r="D18" s="166"/>
      <c r="E18" s="441"/>
      <c r="F18" s="442"/>
      <c r="G18" s="36"/>
      <c r="H18" s="36"/>
      <c r="I18" s="36"/>
      <c r="J18" s="36"/>
      <c r="K18" s="36" t="str">
        <f t="shared" si="0"/>
        <v/>
      </c>
      <c r="L18" s="36" t="str">
        <f t="shared" si="1"/>
        <v/>
      </c>
      <c r="M18" s="170"/>
      <c r="N18" s="170"/>
    </row>
    <row r="19" s="156" customFormat="1" customHeight="1" spans="1:14">
      <c r="A19" s="166"/>
      <c r="B19" s="167"/>
      <c r="C19" s="168"/>
      <c r="D19" s="166"/>
      <c r="E19" s="441"/>
      <c r="F19" s="442"/>
      <c r="G19" s="36"/>
      <c r="H19" s="36"/>
      <c r="I19" s="36"/>
      <c r="J19" s="36"/>
      <c r="K19" s="36" t="str">
        <f t="shared" si="0"/>
        <v/>
      </c>
      <c r="L19" s="36" t="str">
        <f t="shared" si="1"/>
        <v/>
      </c>
      <c r="M19" s="170"/>
      <c r="N19" s="170"/>
    </row>
    <row r="20" s="156" customFormat="1" customHeight="1" spans="1:14">
      <c r="A20" s="166"/>
      <c r="B20" s="167"/>
      <c r="C20" s="168"/>
      <c r="D20" s="166"/>
      <c r="E20" s="441"/>
      <c r="F20" s="442"/>
      <c r="G20" s="36"/>
      <c r="H20" s="36"/>
      <c r="I20" s="36"/>
      <c r="J20" s="36"/>
      <c r="K20" s="36" t="str">
        <f t="shared" si="0"/>
        <v/>
      </c>
      <c r="L20" s="36" t="str">
        <f t="shared" si="1"/>
        <v/>
      </c>
      <c r="M20" s="170"/>
      <c r="N20" s="170"/>
    </row>
    <row r="21" s="156" customFormat="1" customHeight="1" spans="1:14">
      <c r="A21" s="166"/>
      <c r="B21" s="167"/>
      <c r="C21" s="168"/>
      <c r="D21" s="166"/>
      <c r="E21" s="441"/>
      <c r="F21" s="442"/>
      <c r="G21" s="36"/>
      <c r="H21" s="36"/>
      <c r="I21" s="36"/>
      <c r="J21" s="36"/>
      <c r="K21" s="36" t="str">
        <f t="shared" ref="K21:K31" si="2">IF(H21=0,"",J21-H21)</f>
        <v/>
      </c>
      <c r="L21" s="36" t="str">
        <f t="shared" ref="L21:L31" si="3">IF(H21=0,"",K21/H21*100)</f>
        <v/>
      </c>
      <c r="M21" s="170"/>
      <c r="N21" s="170"/>
    </row>
    <row r="22" s="156" customFormat="1" customHeight="1" spans="1:14">
      <c r="A22" s="166"/>
      <c r="B22" s="167"/>
      <c r="C22" s="168"/>
      <c r="D22" s="166"/>
      <c r="E22" s="441"/>
      <c r="F22" s="442"/>
      <c r="G22" s="36"/>
      <c r="H22" s="36"/>
      <c r="I22" s="36"/>
      <c r="J22" s="36"/>
      <c r="K22" s="36" t="str">
        <f t="shared" si="2"/>
        <v/>
      </c>
      <c r="L22" s="36" t="str">
        <f t="shared" si="3"/>
        <v/>
      </c>
      <c r="M22" s="170"/>
      <c r="N22" s="170"/>
    </row>
    <row r="23" s="156" customFormat="1" customHeight="1" spans="1:14">
      <c r="A23" s="166"/>
      <c r="B23" s="167"/>
      <c r="C23" s="168"/>
      <c r="D23" s="166"/>
      <c r="E23" s="441"/>
      <c r="F23" s="442"/>
      <c r="G23" s="36"/>
      <c r="H23" s="36"/>
      <c r="I23" s="36"/>
      <c r="J23" s="36"/>
      <c r="K23" s="36" t="str">
        <f t="shared" si="2"/>
        <v/>
      </c>
      <c r="L23" s="36" t="str">
        <f t="shared" si="3"/>
        <v/>
      </c>
      <c r="M23" s="170"/>
      <c r="N23" s="170"/>
    </row>
    <row r="24" s="156" customFormat="1" customHeight="1" spans="1:14">
      <c r="A24" s="166"/>
      <c r="B24" s="167"/>
      <c r="C24" s="168"/>
      <c r="D24" s="166"/>
      <c r="E24" s="441"/>
      <c r="F24" s="442"/>
      <c r="G24" s="36"/>
      <c r="H24" s="36"/>
      <c r="I24" s="36"/>
      <c r="J24" s="36"/>
      <c r="K24" s="36" t="str">
        <f t="shared" si="2"/>
        <v/>
      </c>
      <c r="L24" s="36" t="str">
        <f t="shared" si="3"/>
        <v/>
      </c>
      <c r="M24" s="170"/>
      <c r="N24" s="170"/>
    </row>
    <row r="25" s="156" customFormat="1" customHeight="1" spans="1:14">
      <c r="A25" s="166"/>
      <c r="B25" s="167"/>
      <c r="C25" s="168"/>
      <c r="D25" s="166"/>
      <c r="E25" s="441"/>
      <c r="F25" s="442"/>
      <c r="G25" s="36"/>
      <c r="H25" s="36"/>
      <c r="I25" s="36"/>
      <c r="J25" s="36"/>
      <c r="K25" s="36" t="str">
        <f t="shared" si="2"/>
        <v/>
      </c>
      <c r="L25" s="36" t="str">
        <f t="shared" si="3"/>
        <v/>
      </c>
      <c r="M25" s="170"/>
      <c r="N25" s="170"/>
    </row>
    <row r="26" s="156" customFormat="1" customHeight="1" spans="1:14">
      <c r="A26" s="166"/>
      <c r="B26" s="167"/>
      <c r="C26" s="168"/>
      <c r="D26" s="166"/>
      <c r="E26" s="441"/>
      <c r="F26" s="442"/>
      <c r="G26" s="36"/>
      <c r="H26" s="36"/>
      <c r="I26" s="36"/>
      <c r="J26" s="36"/>
      <c r="K26" s="36" t="str">
        <f t="shared" si="2"/>
        <v/>
      </c>
      <c r="L26" s="36" t="str">
        <f t="shared" si="3"/>
        <v/>
      </c>
      <c r="M26" s="170"/>
      <c r="N26" s="170"/>
    </row>
    <row r="27" s="156" customFormat="1" customHeight="1" spans="1:14">
      <c r="A27" s="166"/>
      <c r="B27" s="167"/>
      <c r="C27" s="168"/>
      <c r="D27" s="166"/>
      <c r="E27" s="441"/>
      <c r="F27" s="442"/>
      <c r="G27" s="36"/>
      <c r="H27" s="36"/>
      <c r="I27" s="36"/>
      <c r="J27" s="36"/>
      <c r="K27" s="36" t="str">
        <f t="shared" si="2"/>
        <v/>
      </c>
      <c r="L27" s="36" t="str">
        <f t="shared" si="3"/>
        <v/>
      </c>
      <c r="M27" s="170"/>
      <c r="N27" s="170"/>
    </row>
    <row r="28" s="156" customFormat="1" customHeight="1" spans="1:14">
      <c r="A28" s="166"/>
      <c r="B28" s="167"/>
      <c r="C28" s="168"/>
      <c r="D28" s="166"/>
      <c r="E28" s="441"/>
      <c r="F28" s="442"/>
      <c r="G28" s="36"/>
      <c r="H28" s="36"/>
      <c r="I28" s="36"/>
      <c r="J28" s="36"/>
      <c r="K28" s="36" t="str">
        <f t="shared" si="2"/>
        <v/>
      </c>
      <c r="L28" s="36" t="str">
        <f t="shared" si="3"/>
        <v/>
      </c>
      <c r="M28" s="170"/>
      <c r="N28" s="170"/>
    </row>
    <row r="29" s="156" customFormat="1" customHeight="1" spans="1:14">
      <c r="A29" s="166"/>
      <c r="B29" s="167"/>
      <c r="C29" s="168"/>
      <c r="D29" s="166"/>
      <c r="E29" s="441"/>
      <c r="F29" s="442"/>
      <c r="G29" s="36"/>
      <c r="H29" s="36"/>
      <c r="I29" s="36"/>
      <c r="J29" s="36"/>
      <c r="K29" s="36" t="str">
        <f t="shared" si="2"/>
        <v/>
      </c>
      <c r="L29" s="36" t="str">
        <f t="shared" si="3"/>
        <v/>
      </c>
      <c r="M29" s="170"/>
      <c r="N29" s="170"/>
    </row>
    <row r="30" s="156" customFormat="1" customHeight="1" spans="1:14">
      <c r="A30" s="166"/>
      <c r="B30" s="167"/>
      <c r="C30" s="168"/>
      <c r="D30" s="166"/>
      <c r="E30" s="441"/>
      <c r="F30" s="442"/>
      <c r="G30" s="36"/>
      <c r="H30" s="36"/>
      <c r="I30" s="36"/>
      <c r="J30" s="36"/>
      <c r="K30" s="36" t="str">
        <f t="shared" si="2"/>
        <v/>
      </c>
      <c r="L30" s="36" t="str">
        <f t="shared" si="3"/>
        <v/>
      </c>
      <c r="M30" s="170"/>
      <c r="N30" s="170"/>
    </row>
    <row r="31" s="156" customFormat="1" customHeight="1" spans="1:14">
      <c r="A31" s="171" t="s">
        <v>377</v>
      </c>
      <c r="B31" s="172"/>
      <c r="C31" s="173"/>
      <c r="D31" s="173"/>
      <c r="E31" s="439"/>
      <c r="F31" s="173"/>
      <c r="G31" s="36"/>
      <c r="H31" s="36">
        <f>SUM(H8:H30)</f>
        <v>0</v>
      </c>
      <c r="I31" s="36"/>
      <c r="J31" s="36">
        <f>SUM(J8:J30)</f>
        <v>0</v>
      </c>
      <c r="K31" s="36" t="str">
        <f t="shared" si="2"/>
        <v/>
      </c>
      <c r="L31" s="36" t="str">
        <f t="shared" si="3"/>
        <v/>
      </c>
      <c r="M31" s="170"/>
      <c r="N31" s="170"/>
    </row>
    <row r="32" s="156" customFormat="1" customHeight="1" spans="1:14">
      <c r="A32" s="154" t="e">
        <f>'3-2-2交易性-债券'!A30</f>
        <v>#REF!</v>
      </c>
      <c r="B32" s="174"/>
      <c r="C32" s="175"/>
      <c r="D32" s="175"/>
      <c r="E32" s="175"/>
      <c r="H32" s="14"/>
      <c r="I32" s="14"/>
      <c r="J32" s="176" t="e">
        <f>'3-2-2交易性-债券'!I30</f>
        <v>#REF!</v>
      </c>
      <c r="K32" s="176"/>
      <c r="L32" s="176"/>
      <c r="M32" s="177"/>
    </row>
    <row r="33" s="156" customFormat="1" customHeight="1" spans="1:12">
      <c r="A33" s="154" t="e">
        <f>'3-2-2交易性-债券'!A31</f>
        <v>#REF!</v>
      </c>
      <c r="B33" s="178"/>
      <c r="C33" s="179"/>
      <c r="D33" s="179"/>
      <c r="E33" s="179"/>
      <c r="H33" s="14"/>
      <c r="I33" s="14"/>
      <c r="J33" s="14"/>
      <c r="K33" s="14"/>
      <c r="L33" s="14"/>
    </row>
    <row r="34" s="156" customFormat="1" customHeight="1" spans="1:12">
      <c r="H34" s="14"/>
      <c r="I34" s="14"/>
      <c r="J34" s="14"/>
      <c r="K34" s="14"/>
      <c r="L34" s="14"/>
    </row>
  </sheetData>
  <sheetProtection formatCells="0" formatColumns="0" formatRows="0" insertRows="0" insertColumns="0" insertHyperlinks="0" deleteColumns="0" deleteRows="0" sort="0" autoFilter="0" pivotTables="0"/>
  <mergeCells count="6">
    <mergeCell ref="A2:M2"/>
    <mergeCell ref="A4:M4"/>
    <mergeCell ref="L5:M5"/>
    <mergeCell ref="L6:M6"/>
    <mergeCell ref="A31:B31"/>
    <mergeCell ref="J32:L32"/>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fitToHeight="0" orientation="landscape"/>
  <headerFooter scaleWithDoc="0">
    <oddHeader>&amp;R&amp;"宋体,常规"&amp;10表3-2-3
共&amp;N页第&amp;P页
 单位：人民币元</oddHead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tabColor indexed="35"/>
    <pageSetUpPr fitToPage="1"/>
  </sheetPr>
  <dimension ref="A1:M34"/>
  <sheetViews>
    <sheetView showZeros="0" workbookViewId="0">
      <pane ySplit="7" topLeftCell="A8" activePane="bottomLeft" state="frozen"/>
      <selection/>
      <selection pane="bottomLeft" activeCell="D15" sqref="D15"/>
    </sheetView>
  </sheetViews>
  <sheetFormatPr defaultColWidth="9" defaultRowHeight="15.2"/>
  <cols>
    <col min="1" max="1" width="4.3" style="157" customWidth="1"/>
    <col min="2" max="6" width="13.7" style="157" customWidth="1"/>
    <col min="7" max="7" width="13.7" style="156" customWidth="1"/>
    <col min="8" max="8" width="13.7" style="14" customWidth="1"/>
    <col min="9" max="9" width="12.1" style="14" hidden="1" customWidth="1" outlineLevel="1"/>
    <col min="10" max="10" width="8.7" style="14" hidden="1" customWidth="1" outlineLevel="1"/>
    <col min="11" max="11" width="8.1" style="14" hidden="1" customWidth="1" outlineLevel="1"/>
    <col min="12" max="12" width="7.5" style="157" customWidth="1" collapsed="1"/>
    <col min="13" max="16384" width="9" style="157"/>
  </cols>
  <sheetData>
    <row r="1" ht="15.75" customHeight="1" spans="1:13">
      <c r="A1" s="17" t="s">
        <v>257</v>
      </c>
    </row>
    <row r="2" s="153" customFormat="1" ht="30" customHeight="1" spans="1:13">
      <c r="A2" s="158" t="e">
        <f>"衍生金融资产评估"&amp;#REF!</f>
        <v>#REF!</v>
      </c>
      <c r="B2" s="158"/>
      <c r="C2" s="158"/>
      <c r="D2" s="158"/>
      <c r="E2" s="158"/>
      <c r="F2" s="158"/>
      <c r="G2" s="158"/>
      <c r="H2" s="158"/>
      <c r="I2" s="158"/>
      <c r="J2" s="158"/>
      <c r="K2" s="158"/>
      <c r="L2" s="158"/>
    </row>
    <row r="3" s="153" customFormat="1" ht="7.5" customHeight="1" spans="1:13">
      <c r="A3" s="158"/>
      <c r="B3" s="158"/>
      <c r="C3" s="158"/>
      <c r="D3" s="158"/>
      <c r="E3" s="158"/>
      <c r="F3" s="158"/>
      <c r="G3" s="159"/>
      <c r="H3" s="105"/>
      <c r="I3" s="105"/>
      <c r="J3" s="105"/>
      <c r="K3" s="105"/>
      <c r="L3" s="158"/>
    </row>
    <row r="4" s="154" customFormat="1" ht="15.75" customHeight="1" spans="1:13">
      <c r="A4" s="160" t="e">
        <f>'3-2-2交易性-债券'!A4:K4</f>
        <v>#REF!</v>
      </c>
      <c r="B4" s="160"/>
      <c r="C4" s="160"/>
      <c r="D4" s="160"/>
      <c r="E4" s="160"/>
      <c r="F4" s="160"/>
      <c r="G4" s="160"/>
      <c r="H4" s="160"/>
      <c r="I4" s="160"/>
      <c r="J4" s="160"/>
      <c r="K4" s="160"/>
      <c r="L4" s="160"/>
    </row>
    <row r="5" s="154" customFormat="1" ht="14.1" customHeight="1" spans="1:13">
      <c r="A5" s="160"/>
      <c r="B5" s="160"/>
      <c r="C5" s="160"/>
      <c r="D5" s="160"/>
      <c r="E5" s="160"/>
      <c r="F5" s="160"/>
      <c r="G5" s="160"/>
      <c r="H5" s="21"/>
      <c r="I5" s="22"/>
      <c r="J5" s="22"/>
      <c r="K5" s="161"/>
      <c r="L5" s="161"/>
    </row>
    <row r="6" s="154" customFormat="1" ht="15.75" customHeight="1" spans="1:13">
      <c r="A6" s="162" t="e">
        <f>'3-2-2交易性-债券'!A6</f>
        <v>#REF!</v>
      </c>
      <c r="H6" s="12"/>
      <c r="I6" s="12"/>
      <c r="J6" s="12"/>
      <c r="K6" s="163"/>
      <c r="L6" s="163"/>
    </row>
    <row r="7" s="436" customFormat="1" ht="15.75" customHeight="1" spans="1:13">
      <c r="A7" s="164" t="s">
        <v>293</v>
      </c>
      <c r="B7" s="164" t="s">
        <v>387</v>
      </c>
      <c r="C7" s="164" t="s">
        <v>388</v>
      </c>
      <c r="D7" s="164" t="s">
        <v>389</v>
      </c>
      <c r="E7" s="164" t="s">
        <v>390</v>
      </c>
      <c r="F7" s="164" t="s">
        <v>391</v>
      </c>
      <c r="G7" s="28" t="s">
        <v>392</v>
      </c>
      <c r="H7" s="28" t="s">
        <v>344</v>
      </c>
      <c r="I7" s="28" t="s">
        <v>345</v>
      </c>
      <c r="J7" s="28" t="s">
        <v>346</v>
      </c>
      <c r="K7" s="28" t="s">
        <v>347</v>
      </c>
      <c r="L7" s="164" t="s">
        <v>296</v>
      </c>
      <c r="M7" s="165" t="s">
        <v>348</v>
      </c>
    </row>
    <row r="8" s="156" customFormat="1" ht="15.75" customHeight="1" spans="1:13">
      <c r="A8" s="166">
        <v>1</v>
      </c>
      <c r="B8" s="167"/>
      <c r="C8" s="168"/>
      <c r="D8" s="166"/>
      <c r="E8" s="168"/>
      <c r="F8" s="169">
        <v>43800</v>
      </c>
      <c r="G8" s="36"/>
      <c r="H8" s="36"/>
      <c r="I8" s="36"/>
      <c r="J8" s="36" t="str">
        <f t="shared" ref="J8:J31" si="0">IF(H8=0,"",I8-H8)</f>
        <v/>
      </c>
      <c r="K8" s="36" t="str">
        <f t="shared" ref="K8:K31" si="1">IF(H8=0,"",J8/H8*100)</f>
        <v/>
      </c>
      <c r="L8" s="170"/>
      <c r="M8" s="170"/>
    </row>
    <row r="9" s="156" customFormat="1" ht="15.75" customHeight="1" spans="1:13">
      <c r="A9" s="166"/>
      <c r="B9" s="167"/>
      <c r="C9" s="168"/>
      <c r="D9" s="166"/>
      <c r="E9" s="168"/>
      <c r="F9" s="169"/>
      <c r="G9" s="36"/>
      <c r="H9" s="36"/>
      <c r="I9" s="36"/>
      <c r="J9" s="36" t="str">
        <f t="shared" si="0"/>
        <v/>
      </c>
      <c r="K9" s="36" t="str">
        <f t="shared" si="1"/>
        <v/>
      </c>
      <c r="L9" s="170"/>
      <c r="M9" s="170"/>
    </row>
    <row r="10" s="156" customFormat="1" ht="15.75" customHeight="1" spans="1:13">
      <c r="A10" s="166"/>
      <c r="B10" s="167"/>
      <c r="C10" s="168"/>
      <c r="D10" s="166"/>
      <c r="E10" s="168"/>
      <c r="F10" s="169"/>
      <c r="G10" s="36"/>
      <c r="H10" s="36"/>
      <c r="I10" s="36"/>
      <c r="J10" s="36" t="str">
        <f t="shared" si="0"/>
        <v/>
      </c>
      <c r="K10" s="36" t="str">
        <f t="shared" si="1"/>
        <v/>
      </c>
      <c r="L10" s="170"/>
      <c r="M10" s="170"/>
    </row>
    <row r="11" s="156" customFormat="1" ht="15.75" customHeight="1" spans="1:13">
      <c r="A11" s="166"/>
      <c r="B11" s="167"/>
      <c r="C11" s="168"/>
      <c r="D11" s="166"/>
      <c r="E11" s="168"/>
      <c r="F11" s="169"/>
      <c r="G11" s="36"/>
      <c r="H11" s="36"/>
      <c r="I11" s="36"/>
      <c r="J11" s="36" t="str">
        <f t="shared" si="0"/>
        <v/>
      </c>
      <c r="K11" s="36" t="str">
        <f t="shared" si="1"/>
        <v/>
      </c>
      <c r="L11" s="170"/>
      <c r="M11" s="170"/>
    </row>
    <row r="12" s="156" customFormat="1" ht="15.75" customHeight="1" spans="1:13">
      <c r="A12" s="166"/>
      <c r="B12" s="167"/>
      <c r="C12" s="168"/>
      <c r="D12" s="166"/>
      <c r="E12" s="168"/>
      <c r="F12" s="169"/>
      <c r="G12" s="36"/>
      <c r="H12" s="36"/>
      <c r="I12" s="36"/>
      <c r="J12" s="36" t="str">
        <f t="shared" si="0"/>
        <v/>
      </c>
      <c r="K12" s="36" t="str">
        <f t="shared" si="1"/>
        <v/>
      </c>
      <c r="L12" s="170"/>
      <c r="M12" s="170"/>
    </row>
    <row r="13" s="156" customFormat="1" ht="15.75" customHeight="1" spans="1:13">
      <c r="A13" s="166"/>
      <c r="B13" s="167"/>
      <c r="C13" s="168"/>
      <c r="D13" s="166"/>
      <c r="E13" s="168"/>
      <c r="F13" s="169"/>
      <c r="G13" s="36"/>
      <c r="H13" s="36">
        <v>0</v>
      </c>
      <c r="I13" s="36"/>
      <c r="J13" s="36" t="str">
        <f t="shared" si="0"/>
        <v/>
      </c>
      <c r="K13" s="36" t="str">
        <f t="shared" si="1"/>
        <v/>
      </c>
      <c r="L13" s="170"/>
      <c r="M13" s="170"/>
    </row>
    <row r="14" s="156" customFormat="1" ht="15.75" customHeight="1" spans="1:13">
      <c r="A14" s="166"/>
      <c r="B14" s="167"/>
      <c r="C14" s="168"/>
      <c r="D14" s="166"/>
      <c r="E14" s="168"/>
      <c r="F14" s="169"/>
      <c r="G14" s="36"/>
      <c r="H14" s="36">
        <v>0</v>
      </c>
      <c r="I14" s="36"/>
      <c r="J14" s="36" t="str">
        <f t="shared" si="0"/>
        <v/>
      </c>
      <c r="K14" s="36" t="str">
        <f t="shared" si="1"/>
        <v/>
      </c>
      <c r="L14" s="170"/>
      <c r="M14" s="170"/>
    </row>
    <row r="15" s="156" customFormat="1" ht="15.75" customHeight="1" spans="1:13">
      <c r="A15" s="166"/>
      <c r="B15" s="167"/>
      <c r="C15" s="168"/>
      <c r="D15" s="166"/>
      <c r="E15" s="168"/>
      <c r="F15" s="169"/>
      <c r="G15" s="36"/>
      <c r="H15" s="36"/>
      <c r="I15" s="36"/>
      <c r="J15" s="36" t="str">
        <f t="shared" si="0"/>
        <v/>
      </c>
      <c r="K15" s="36" t="str">
        <f t="shared" si="1"/>
        <v/>
      </c>
      <c r="L15" s="170"/>
      <c r="M15" s="170"/>
    </row>
    <row r="16" s="156" customFormat="1" ht="15.75" customHeight="1" spans="1:13">
      <c r="A16" s="166"/>
      <c r="B16" s="167"/>
      <c r="C16" s="168"/>
      <c r="D16" s="166"/>
      <c r="E16" s="168"/>
      <c r="F16" s="169"/>
      <c r="G16" s="36"/>
      <c r="H16" s="36"/>
      <c r="I16" s="36"/>
      <c r="J16" s="36" t="str">
        <f t="shared" si="0"/>
        <v/>
      </c>
      <c r="K16" s="36" t="str">
        <f t="shared" si="1"/>
        <v/>
      </c>
      <c r="L16" s="170"/>
      <c r="M16" s="170"/>
    </row>
    <row r="17" s="156" customFormat="1" ht="15.75" customHeight="1" spans="1:13">
      <c r="A17" s="166"/>
      <c r="B17" s="167"/>
      <c r="C17" s="168"/>
      <c r="D17" s="166"/>
      <c r="E17" s="168"/>
      <c r="F17" s="169"/>
      <c r="G17" s="36"/>
      <c r="H17" s="36"/>
      <c r="I17" s="36"/>
      <c r="J17" s="36" t="str">
        <f t="shared" si="0"/>
        <v/>
      </c>
      <c r="K17" s="36" t="str">
        <f t="shared" si="1"/>
        <v/>
      </c>
      <c r="L17" s="170"/>
      <c r="M17" s="170"/>
    </row>
    <row r="18" s="156" customFormat="1" ht="15.75" customHeight="1" spans="1:13">
      <c r="A18" s="166"/>
      <c r="B18" s="167"/>
      <c r="C18" s="168"/>
      <c r="D18" s="166"/>
      <c r="E18" s="168"/>
      <c r="F18" s="169"/>
      <c r="G18" s="36"/>
      <c r="H18" s="36"/>
      <c r="I18" s="36"/>
      <c r="J18" s="36" t="str">
        <f t="shared" si="0"/>
        <v/>
      </c>
      <c r="K18" s="36" t="str">
        <f t="shared" si="1"/>
        <v/>
      </c>
      <c r="L18" s="170"/>
      <c r="M18" s="170"/>
    </row>
    <row r="19" s="156" customFormat="1" ht="15.75" customHeight="1" spans="1:13">
      <c r="A19" s="166"/>
      <c r="B19" s="167"/>
      <c r="C19" s="168"/>
      <c r="D19" s="166"/>
      <c r="E19" s="168"/>
      <c r="F19" s="169"/>
      <c r="G19" s="36"/>
      <c r="H19" s="36"/>
      <c r="I19" s="36"/>
      <c r="J19" s="36" t="str">
        <f t="shared" si="0"/>
        <v/>
      </c>
      <c r="K19" s="36" t="str">
        <f t="shared" si="1"/>
        <v/>
      </c>
      <c r="L19" s="170"/>
      <c r="M19" s="170"/>
    </row>
    <row r="20" s="156" customFormat="1" ht="15.75" customHeight="1" spans="1:13">
      <c r="A20" s="166"/>
      <c r="B20" s="167"/>
      <c r="C20" s="168"/>
      <c r="D20" s="166"/>
      <c r="E20" s="168"/>
      <c r="F20" s="169"/>
      <c r="G20" s="36"/>
      <c r="H20" s="36"/>
      <c r="I20" s="36"/>
      <c r="J20" s="36" t="str">
        <f t="shared" si="0"/>
        <v/>
      </c>
      <c r="K20" s="36" t="str">
        <f t="shared" si="1"/>
        <v/>
      </c>
      <c r="L20" s="170"/>
      <c r="M20" s="170"/>
    </row>
    <row r="21" s="156" customFormat="1" ht="15.75" customHeight="1" spans="1:13">
      <c r="A21" s="166"/>
      <c r="B21" s="167"/>
      <c r="C21" s="168"/>
      <c r="D21" s="166"/>
      <c r="E21" s="168"/>
      <c r="F21" s="169"/>
      <c r="G21" s="36"/>
      <c r="H21" s="36"/>
      <c r="I21" s="36"/>
      <c r="J21" s="36" t="str">
        <f t="shared" si="0"/>
        <v/>
      </c>
      <c r="K21" s="36" t="str">
        <f t="shared" si="1"/>
        <v/>
      </c>
      <c r="L21" s="170"/>
      <c r="M21" s="170"/>
    </row>
    <row r="22" s="156" customFormat="1" ht="15.75" customHeight="1" spans="1:13">
      <c r="A22" s="166"/>
      <c r="B22" s="167"/>
      <c r="C22" s="168"/>
      <c r="D22" s="166"/>
      <c r="E22" s="168"/>
      <c r="F22" s="169"/>
      <c r="G22" s="36"/>
      <c r="H22" s="36"/>
      <c r="I22" s="36"/>
      <c r="J22" s="36" t="str">
        <f t="shared" si="0"/>
        <v/>
      </c>
      <c r="K22" s="36" t="str">
        <f t="shared" si="1"/>
        <v/>
      </c>
      <c r="L22" s="170"/>
      <c r="M22" s="170"/>
    </row>
    <row r="23" s="156" customFormat="1" ht="15.75" customHeight="1" spans="1:13">
      <c r="A23" s="166"/>
      <c r="B23" s="167"/>
      <c r="C23" s="168"/>
      <c r="D23" s="166"/>
      <c r="E23" s="168"/>
      <c r="F23" s="169"/>
      <c r="G23" s="36"/>
      <c r="H23" s="36"/>
      <c r="I23" s="36"/>
      <c r="J23" s="36" t="str">
        <f t="shared" si="0"/>
        <v/>
      </c>
      <c r="K23" s="36" t="str">
        <f t="shared" si="1"/>
        <v/>
      </c>
      <c r="L23" s="170"/>
      <c r="M23" s="170"/>
    </row>
    <row r="24" s="156" customFormat="1" ht="15.75" customHeight="1" spans="1:13">
      <c r="A24" s="166"/>
      <c r="B24" s="167"/>
      <c r="C24" s="168"/>
      <c r="D24" s="166"/>
      <c r="E24" s="168"/>
      <c r="F24" s="169"/>
      <c r="G24" s="36"/>
      <c r="H24" s="36"/>
      <c r="I24" s="36"/>
      <c r="J24" s="36" t="str">
        <f t="shared" si="0"/>
        <v/>
      </c>
      <c r="K24" s="36" t="str">
        <f t="shared" si="1"/>
        <v/>
      </c>
      <c r="L24" s="170"/>
      <c r="M24" s="170"/>
    </row>
    <row r="25" s="156" customFormat="1" ht="15.75" customHeight="1" spans="1:13">
      <c r="A25" s="166"/>
      <c r="B25" s="167"/>
      <c r="C25" s="168"/>
      <c r="D25" s="166"/>
      <c r="E25" s="168"/>
      <c r="F25" s="169"/>
      <c r="G25" s="36"/>
      <c r="H25" s="36"/>
      <c r="I25" s="36"/>
      <c r="J25" s="36" t="str">
        <f t="shared" si="0"/>
        <v/>
      </c>
      <c r="K25" s="36" t="str">
        <f t="shared" si="1"/>
        <v/>
      </c>
      <c r="L25" s="170"/>
      <c r="M25" s="170"/>
    </row>
    <row r="26" s="156" customFormat="1" ht="15.75" customHeight="1" spans="1:13">
      <c r="A26" s="166"/>
      <c r="B26" s="167"/>
      <c r="C26" s="168"/>
      <c r="D26" s="166"/>
      <c r="E26" s="168"/>
      <c r="F26" s="169"/>
      <c r="G26" s="36"/>
      <c r="H26" s="36"/>
      <c r="I26" s="36"/>
      <c r="J26" s="36" t="str">
        <f t="shared" si="0"/>
        <v/>
      </c>
      <c r="K26" s="36" t="str">
        <f t="shared" si="1"/>
        <v/>
      </c>
      <c r="L26" s="170"/>
      <c r="M26" s="170"/>
    </row>
    <row r="27" s="156" customFormat="1" ht="15.75" customHeight="1" spans="1:13">
      <c r="A27" s="166"/>
      <c r="B27" s="167"/>
      <c r="C27" s="168"/>
      <c r="D27" s="166"/>
      <c r="E27" s="168"/>
      <c r="F27" s="169"/>
      <c r="G27" s="36"/>
      <c r="H27" s="36"/>
      <c r="I27" s="36"/>
      <c r="J27" s="36" t="str">
        <f t="shared" si="0"/>
        <v/>
      </c>
      <c r="K27" s="36" t="str">
        <f t="shared" si="1"/>
        <v/>
      </c>
      <c r="L27" s="170"/>
      <c r="M27" s="170"/>
    </row>
    <row r="28" s="156" customFormat="1" ht="15.75" customHeight="1" spans="1:13">
      <c r="A28" s="166"/>
      <c r="B28" s="167"/>
      <c r="C28" s="168"/>
      <c r="D28" s="166"/>
      <c r="E28" s="168"/>
      <c r="F28" s="169"/>
      <c r="G28" s="36"/>
      <c r="H28" s="36"/>
      <c r="I28" s="36"/>
      <c r="J28" s="36" t="str">
        <f t="shared" si="0"/>
        <v/>
      </c>
      <c r="K28" s="36" t="str">
        <f t="shared" si="1"/>
        <v/>
      </c>
      <c r="L28" s="170"/>
      <c r="M28" s="170"/>
    </row>
    <row r="29" s="156" customFormat="1" ht="15.75" customHeight="1" spans="1:13">
      <c r="A29" s="166"/>
      <c r="B29" s="167"/>
      <c r="C29" s="168"/>
      <c r="D29" s="166"/>
      <c r="E29" s="168"/>
      <c r="F29" s="169"/>
      <c r="G29" s="36"/>
      <c r="H29" s="36"/>
      <c r="I29" s="36"/>
      <c r="J29" s="36" t="str">
        <f t="shared" si="0"/>
        <v/>
      </c>
      <c r="K29" s="36" t="str">
        <f t="shared" si="1"/>
        <v/>
      </c>
      <c r="L29" s="170"/>
      <c r="M29" s="170"/>
    </row>
    <row r="30" s="156" customFormat="1" ht="15.75" customHeight="1" spans="1:13">
      <c r="A30" s="166"/>
      <c r="B30" s="167"/>
      <c r="C30" s="168"/>
      <c r="D30" s="166"/>
      <c r="E30" s="168"/>
      <c r="F30" s="169"/>
      <c r="G30" s="36"/>
      <c r="H30" s="36"/>
      <c r="I30" s="36"/>
      <c r="J30" s="36" t="str">
        <f t="shared" si="0"/>
        <v/>
      </c>
      <c r="K30" s="36" t="str">
        <f t="shared" si="1"/>
        <v/>
      </c>
      <c r="L30" s="170"/>
      <c r="M30" s="170"/>
    </row>
    <row r="31" s="156" customFormat="1" ht="15.75" customHeight="1" spans="1:13">
      <c r="A31" s="437" t="s">
        <v>393</v>
      </c>
      <c r="B31" s="438"/>
      <c r="C31" s="173"/>
      <c r="D31" s="173"/>
      <c r="E31" s="173"/>
      <c r="F31" s="439"/>
      <c r="G31" s="36"/>
      <c r="H31" s="36">
        <f>SUM(H8:H30)</f>
        <v>0</v>
      </c>
      <c r="I31" s="36">
        <f>SUM(I8:I30)</f>
        <v>0</v>
      </c>
      <c r="J31" s="36" t="str">
        <f t="shared" si="0"/>
        <v/>
      </c>
      <c r="K31" s="36" t="str">
        <f t="shared" si="1"/>
        <v/>
      </c>
      <c r="L31" s="170"/>
      <c r="M31" s="170"/>
    </row>
    <row r="32" s="154" customFormat="1" ht="15.75" customHeight="1" spans="1:13">
      <c r="A32" s="154" t="e">
        <f>'3-2-2交易性-债券'!A30</f>
        <v>#REF!</v>
      </c>
      <c r="B32" s="174"/>
      <c r="C32" s="174"/>
      <c r="D32" s="174"/>
      <c r="E32" s="174"/>
      <c r="F32" s="174"/>
      <c r="H32" s="12"/>
      <c r="I32" s="176" t="e">
        <f>'3-2-2交易性-债券'!I30</f>
        <v>#REF!</v>
      </c>
      <c r="J32" s="176"/>
      <c r="K32" s="176"/>
      <c r="L32" s="440"/>
    </row>
    <row r="33" s="154" customFormat="1" ht="15.75" customHeight="1" spans="1:11">
      <c r="A33" s="154" t="e">
        <f>'3-2-2交易性-债券'!A31</f>
        <v>#REF!</v>
      </c>
      <c r="B33" s="178"/>
      <c r="C33" s="178"/>
      <c r="D33" s="178"/>
      <c r="E33" s="178"/>
      <c r="F33" s="178"/>
      <c r="H33" s="12"/>
      <c r="I33" s="12"/>
      <c r="J33" s="12"/>
      <c r="K33" s="12"/>
    </row>
    <row r="34" s="156" customFormat="1" ht="15.75" customHeight="1" spans="1:11">
      <c r="H34" s="14"/>
      <c r="I34" s="14"/>
      <c r="J34" s="14"/>
      <c r="K34" s="14"/>
    </row>
  </sheetData>
  <sheetProtection formatCells="0" formatColumns="0" formatRows="0" insertRows="0" insertColumns="0" insertHyperlinks="0" deleteColumns="0" deleteRows="0" sort="0" autoFilter="0" pivotTables="0"/>
  <mergeCells count="6">
    <mergeCell ref="A2:L2"/>
    <mergeCell ref="A4:L4"/>
    <mergeCell ref="K5:L5"/>
    <mergeCell ref="K6:L6"/>
    <mergeCell ref="A31:B31"/>
    <mergeCell ref="I32:K32"/>
  </mergeCells>
  <dataValidations count="1">
    <dataValidation type="list" allowBlank="1" showInputMessage="1" showErrorMessage="1" sqref="B8:B30">
      <formula1>"期货合约,期权合约,远期合同,互换合同,其他工具"</formula1>
    </dataValidation>
  </dataValidations>
  <hyperlinks>
    <hyperlink ref="A1" location="索引目录!A1" display="返回索引目录"/>
  </hyperlinks>
  <printOptions horizontalCentered="1"/>
  <pageMargins left="0.708661417322835" right="0.590551181102362" top="0.748031496062992" bottom="0.15748031496063" header="1.14173228346457" footer="0.31496062992126"/>
  <pageSetup paperSize="9" fitToHeight="0" orientation="landscape"/>
  <headerFooter scaleWithDoc="0">
    <oddHeader>&amp;R&amp;"-,常规"&amp;10表3-3
共&amp;N页第&amp;P页
单位：人民币元</oddHead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18">
    <tabColor indexed="35"/>
    <pageSetUpPr fitToPage="1"/>
  </sheetPr>
  <dimension ref="A1:T33"/>
  <sheetViews>
    <sheetView showZeros="0" workbookViewId="0">
      <pane ySplit="7" topLeftCell="A8" activePane="bottomLeft" state="frozen"/>
      <selection/>
      <selection pane="bottomLeft" activeCell="D15" sqref="D15"/>
    </sheetView>
  </sheetViews>
  <sheetFormatPr defaultColWidth="9" defaultRowHeight="15.75" customHeight="1"/>
  <cols>
    <col min="1" max="1" width="7.7" style="15" customWidth="1"/>
    <col min="2" max="2" width="23" style="15" customWidth="1"/>
    <col min="3" max="3" width="7.6" style="15" customWidth="1"/>
    <col min="4" max="4" width="7.7" style="15" customWidth="1"/>
    <col min="5" max="5" width="9" style="15"/>
    <col min="6" max="7" width="9" style="15" customWidth="1" outlineLevel="1"/>
    <col min="8" max="9" width="9" style="182" customWidth="1" outlineLevel="1"/>
    <col min="10" max="12" width="9" style="15" customWidth="1" outlineLevel="1"/>
    <col min="13" max="13" width="9.2" style="15" customWidth="1" outlineLevel="1"/>
    <col min="14" max="14" width="9" style="15" customWidth="1" outlineLevel="1"/>
    <col min="15" max="15" width="15.1" style="43" customWidth="1"/>
    <col min="16" max="16" width="14.6" style="43" hidden="1" customWidth="1" outlineLevel="1"/>
    <col min="17" max="17" width="11.3" style="43" hidden="1" customWidth="1" outlineLevel="1"/>
    <col min="18" max="18" width="11.7" style="43" hidden="1" customWidth="1" outlineLevel="1"/>
    <col min="19" max="19" width="14.6" style="15" customWidth="1" collapsed="1"/>
    <col min="20" max="16384" width="9" style="15"/>
  </cols>
  <sheetData>
    <row r="1" customHeight="1" spans="1:20">
      <c r="A1" s="17" t="s">
        <v>257</v>
      </c>
    </row>
    <row r="2" s="11" customFormat="1" ht="30" customHeight="1" spans="1:20">
      <c r="A2" s="18" t="e">
        <f>"应收票据评估"&amp;#REF!</f>
        <v>#REF!</v>
      </c>
      <c r="B2" s="19"/>
      <c r="C2" s="19"/>
      <c r="D2" s="19"/>
      <c r="E2" s="19"/>
      <c r="F2" s="19"/>
      <c r="G2" s="19"/>
      <c r="H2" s="19"/>
      <c r="I2" s="19"/>
      <c r="J2" s="19"/>
      <c r="K2" s="19"/>
      <c r="L2" s="19"/>
      <c r="M2" s="19"/>
      <c r="N2" s="19"/>
      <c r="O2" s="19"/>
      <c r="P2" s="19"/>
      <c r="Q2" s="19"/>
      <c r="R2" s="19"/>
      <c r="S2" s="19"/>
    </row>
    <row r="3" s="11" customFormat="1" ht="7.5" customHeight="1" spans="1:20">
      <c r="A3" s="18"/>
      <c r="B3" s="19"/>
      <c r="C3" s="19"/>
      <c r="D3" s="19"/>
      <c r="E3" s="19"/>
      <c r="F3" s="19"/>
      <c r="G3" s="19"/>
      <c r="H3" s="19"/>
      <c r="I3" s="19"/>
      <c r="J3" s="19"/>
      <c r="K3" s="19"/>
      <c r="L3" s="19"/>
      <c r="M3" s="19"/>
      <c r="N3" s="19"/>
      <c r="O3" s="105"/>
      <c r="P3" s="105"/>
      <c r="Q3" s="105"/>
      <c r="R3" s="105"/>
      <c r="S3" s="19"/>
    </row>
    <row r="4" s="12" customFormat="1" customHeight="1" spans="1:20">
      <c r="A4" s="21" t="e">
        <f>'3-2-3交易性-基金'!A4:M4</f>
        <v>#REF!</v>
      </c>
      <c r="B4" s="21"/>
      <c r="C4" s="21"/>
      <c r="D4" s="21"/>
      <c r="E4" s="21"/>
      <c r="F4" s="21"/>
      <c r="G4" s="21"/>
      <c r="H4" s="21"/>
      <c r="I4" s="21"/>
      <c r="J4" s="21"/>
      <c r="K4" s="21"/>
      <c r="L4" s="21"/>
      <c r="M4" s="21"/>
      <c r="N4" s="21"/>
      <c r="O4" s="21"/>
      <c r="P4" s="22"/>
      <c r="Q4" s="22"/>
      <c r="R4" s="22"/>
      <c r="S4" s="22"/>
    </row>
    <row r="5" s="12" customFormat="1" ht="14.1" customHeight="1" spans="1:20">
      <c r="A5" s="21"/>
      <c r="B5" s="21"/>
      <c r="C5" s="21"/>
      <c r="D5" s="21"/>
      <c r="E5" s="21"/>
      <c r="F5" s="21"/>
      <c r="G5" s="21"/>
      <c r="H5" s="183"/>
      <c r="I5" s="183"/>
      <c r="J5" s="21"/>
      <c r="K5" s="21"/>
      <c r="L5" s="21"/>
      <c r="M5" s="21"/>
      <c r="N5" s="21"/>
      <c r="O5" s="21"/>
      <c r="P5" s="22"/>
      <c r="Q5" s="22"/>
      <c r="R5" s="22"/>
      <c r="S5" s="24"/>
    </row>
    <row r="6" s="12" customFormat="1" customHeight="1" spans="1:20">
      <c r="A6" s="75" t="e">
        <f>'3-2-3交易性-基金'!A6</f>
        <v>#REF!</v>
      </c>
      <c r="H6" s="184"/>
      <c r="I6" s="184"/>
      <c r="O6" s="26"/>
      <c r="P6" s="26"/>
      <c r="Q6" s="26"/>
      <c r="R6" s="26"/>
      <c r="S6" s="27"/>
    </row>
    <row r="7" s="223" customFormat="1" ht="33" customHeight="1" spans="1:20">
      <c r="A7" s="28" t="s">
        <v>293</v>
      </c>
      <c r="B7" s="28" t="s">
        <v>394</v>
      </c>
      <c r="C7" s="28" t="s">
        <v>395</v>
      </c>
      <c r="D7" s="28" t="s">
        <v>396</v>
      </c>
      <c r="E7" s="28" t="s">
        <v>380</v>
      </c>
      <c r="F7" s="28" t="s">
        <v>397</v>
      </c>
      <c r="G7" s="28" t="s">
        <v>398</v>
      </c>
      <c r="H7" s="128" t="s">
        <v>399</v>
      </c>
      <c r="I7" s="128" t="s">
        <v>400</v>
      </c>
      <c r="J7" s="28" t="s">
        <v>401</v>
      </c>
      <c r="K7" s="28" t="s">
        <v>402</v>
      </c>
      <c r="L7" s="128" t="s">
        <v>403</v>
      </c>
      <c r="M7" s="128" t="s">
        <v>404</v>
      </c>
      <c r="N7" s="28" t="s">
        <v>389</v>
      </c>
      <c r="O7" s="28" t="s">
        <v>344</v>
      </c>
      <c r="P7" s="30" t="s">
        <v>345</v>
      </c>
      <c r="Q7" s="30" t="s">
        <v>346</v>
      </c>
      <c r="R7" s="30" t="s">
        <v>347</v>
      </c>
      <c r="S7" s="28" t="s">
        <v>296</v>
      </c>
      <c r="T7" s="31" t="s">
        <v>348</v>
      </c>
    </row>
    <row r="8" s="14" customFormat="1" customHeight="1" spans="1:20">
      <c r="A8" s="32">
        <v>1</v>
      </c>
      <c r="B8" s="33"/>
      <c r="C8" s="40">
        <v>43466</v>
      </c>
      <c r="D8" s="40">
        <v>43646</v>
      </c>
      <c r="E8" s="53"/>
      <c r="F8" s="35"/>
      <c r="G8" s="32"/>
      <c r="H8" s="185"/>
      <c r="I8" s="185"/>
      <c r="J8" s="35"/>
      <c r="K8" s="35"/>
      <c r="L8" s="35"/>
      <c r="M8" s="35"/>
      <c r="N8" s="32"/>
      <c r="O8" s="36"/>
      <c r="P8" s="36"/>
      <c r="Q8" s="36" t="str">
        <f>IF(O8=0,"",P8-O8)</f>
        <v/>
      </c>
      <c r="R8" s="36" t="str">
        <f>IF(O8=0,"",Q8/O8*100)</f>
        <v/>
      </c>
      <c r="S8" s="37"/>
      <c r="T8" s="37"/>
    </row>
    <row r="9" s="14" customFormat="1" customHeight="1" spans="1:20">
      <c r="A9" s="32"/>
      <c r="B9" s="33"/>
      <c r="C9" s="40"/>
      <c r="D9" s="40"/>
      <c r="E9" s="53"/>
      <c r="F9" s="35"/>
      <c r="G9" s="32"/>
      <c r="H9" s="185"/>
      <c r="I9" s="185"/>
      <c r="J9" s="35"/>
      <c r="K9" s="35"/>
      <c r="L9" s="35"/>
      <c r="M9" s="35"/>
      <c r="N9" s="32"/>
      <c r="O9" s="36"/>
      <c r="P9" s="36"/>
      <c r="Q9" s="36" t="str">
        <f t="shared" ref="Q9:Q29" si="0">IF(O9=0,"",P9-O9)</f>
        <v/>
      </c>
      <c r="R9" s="36" t="str">
        <f t="shared" ref="R9:R31" si="1">IF(O9=0,"",Q9/O9*100)</f>
        <v/>
      </c>
      <c r="S9" s="37"/>
      <c r="T9" s="37"/>
    </row>
    <row r="10" s="14" customFormat="1" customHeight="1" spans="1:20">
      <c r="A10" s="32"/>
      <c r="B10" s="33"/>
      <c r="C10" s="40"/>
      <c r="D10" s="40"/>
      <c r="E10" s="53"/>
      <c r="F10" s="35"/>
      <c r="G10" s="32"/>
      <c r="H10" s="185"/>
      <c r="I10" s="185"/>
      <c r="J10" s="35"/>
      <c r="K10" s="35"/>
      <c r="L10" s="35"/>
      <c r="M10" s="35"/>
      <c r="N10" s="32"/>
      <c r="O10" s="36"/>
      <c r="P10" s="36"/>
      <c r="Q10" s="36" t="str">
        <f t="shared" si="0"/>
        <v/>
      </c>
      <c r="R10" s="36" t="str">
        <f t="shared" si="1"/>
        <v/>
      </c>
      <c r="S10" s="37"/>
      <c r="T10" s="37"/>
    </row>
    <row r="11" s="14" customFormat="1" customHeight="1" spans="1:20">
      <c r="A11" s="32"/>
      <c r="B11" s="33"/>
      <c r="C11" s="40"/>
      <c r="D11" s="40"/>
      <c r="E11" s="53"/>
      <c r="F11" s="35"/>
      <c r="G11" s="32"/>
      <c r="H11" s="185"/>
      <c r="I11" s="185"/>
      <c r="J11" s="35"/>
      <c r="K11" s="35"/>
      <c r="L11" s="35"/>
      <c r="M11" s="35"/>
      <c r="N11" s="32"/>
      <c r="O11" s="36"/>
      <c r="P11" s="36"/>
      <c r="Q11" s="36" t="str">
        <f t="shared" si="0"/>
        <v/>
      </c>
      <c r="R11" s="36" t="str">
        <f t="shared" si="1"/>
        <v/>
      </c>
      <c r="S11" s="37"/>
      <c r="T11" s="37"/>
    </row>
    <row r="12" s="14" customFormat="1" customHeight="1" spans="1:20">
      <c r="A12" s="32"/>
      <c r="B12" s="33"/>
      <c r="C12" s="40"/>
      <c r="D12" s="40"/>
      <c r="E12" s="53"/>
      <c r="F12" s="35"/>
      <c r="G12" s="32"/>
      <c r="H12" s="185"/>
      <c r="I12" s="185"/>
      <c r="J12" s="35"/>
      <c r="K12" s="35"/>
      <c r="L12" s="35"/>
      <c r="M12" s="35"/>
      <c r="N12" s="32"/>
      <c r="O12" s="36"/>
      <c r="P12" s="36"/>
      <c r="Q12" s="36" t="str">
        <f t="shared" si="0"/>
        <v/>
      </c>
      <c r="R12" s="36" t="str">
        <f t="shared" si="1"/>
        <v/>
      </c>
      <c r="S12" s="37"/>
      <c r="T12" s="37"/>
    </row>
    <row r="13" s="14" customFormat="1" customHeight="1" spans="1:20">
      <c r="A13" s="32"/>
      <c r="B13" s="33"/>
      <c r="C13" s="40"/>
      <c r="D13" s="40"/>
      <c r="E13" s="53"/>
      <c r="F13" s="35"/>
      <c r="G13" s="32"/>
      <c r="H13" s="185">
        <v>0</v>
      </c>
      <c r="I13" s="185"/>
      <c r="J13" s="35"/>
      <c r="K13" s="35"/>
      <c r="L13" s="35"/>
      <c r="M13" s="35"/>
      <c r="N13" s="32"/>
      <c r="O13" s="36"/>
      <c r="P13" s="36"/>
      <c r="Q13" s="36" t="str">
        <f t="shared" si="0"/>
        <v/>
      </c>
      <c r="R13" s="36" t="str">
        <f t="shared" si="1"/>
        <v/>
      </c>
      <c r="S13" s="37"/>
      <c r="T13" s="37"/>
    </row>
    <row r="14" s="14" customFormat="1" customHeight="1" spans="1:20">
      <c r="A14" s="32"/>
      <c r="B14" s="33"/>
      <c r="C14" s="40"/>
      <c r="D14" s="40"/>
      <c r="E14" s="53"/>
      <c r="F14" s="35"/>
      <c r="G14" s="32"/>
      <c r="H14" s="185">
        <v>0</v>
      </c>
      <c r="I14" s="185"/>
      <c r="J14" s="35"/>
      <c r="K14" s="35"/>
      <c r="L14" s="35"/>
      <c r="M14" s="35"/>
      <c r="N14" s="32"/>
      <c r="O14" s="36"/>
      <c r="P14" s="36"/>
      <c r="Q14" s="36" t="str">
        <f t="shared" si="0"/>
        <v/>
      </c>
      <c r="R14" s="36" t="str">
        <f t="shared" si="1"/>
        <v/>
      </c>
      <c r="S14" s="37"/>
      <c r="T14" s="37"/>
    </row>
    <row r="15" s="14" customFormat="1" customHeight="1" spans="1:20">
      <c r="A15" s="32"/>
      <c r="B15" s="33"/>
      <c r="C15" s="40"/>
      <c r="D15" s="40"/>
      <c r="E15" s="53"/>
      <c r="F15" s="35"/>
      <c r="G15" s="32"/>
      <c r="H15" s="185"/>
      <c r="I15" s="185"/>
      <c r="J15" s="35"/>
      <c r="K15" s="35"/>
      <c r="L15" s="35"/>
      <c r="M15" s="35"/>
      <c r="N15" s="32"/>
      <c r="O15" s="36"/>
      <c r="P15" s="36"/>
      <c r="Q15" s="36" t="str">
        <f t="shared" si="0"/>
        <v/>
      </c>
      <c r="R15" s="36" t="str">
        <f t="shared" si="1"/>
        <v/>
      </c>
      <c r="S15" s="37"/>
      <c r="T15" s="37"/>
    </row>
    <row r="16" s="14" customFormat="1" customHeight="1" spans="1:20">
      <c r="A16" s="32"/>
      <c r="B16" s="33"/>
      <c r="C16" s="40"/>
      <c r="D16" s="40"/>
      <c r="E16" s="53"/>
      <c r="F16" s="35"/>
      <c r="G16" s="32"/>
      <c r="H16" s="185"/>
      <c r="I16" s="185"/>
      <c r="J16" s="35"/>
      <c r="K16" s="35"/>
      <c r="L16" s="35"/>
      <c r="M16" s="35"/>
      <c r="N16" s="32"/>
      <c r="O16" s="36"/>
      <c r="P16" s="36"/>
      <c r="Q16" s="36" t="str">
        <f t="shared" si="0"/>
        <v/>
      </c>
      <c r="R16" s="36" t="str">
        <f t="shared" si="1"/>
        <v/>
      </c>
      <c r="S16" s="37"/>
      <c r="T16" s="37"/>
    </row>
    <row r="17" s="14" customFormat="1" customHeight="1" spans="1:20">
      <c r="A17" s="32"/>
      <c r="B17" s="33"/>
      <c r="C17" s="40"/>
      <c r="D17" s="40"/>
      <c r="E17" s="53"/>
      <c r="F17" s="35"/>
      <c r="G17" s="32"/>
      <c r="H17" s="185"/>
      <c r="I17" s="185"/>
      <c r="J17" s="35"/>
      <c r="K17" s="35"/>
      <c r="L17" s="35"/>
      <c r="M17" s="35"/>
      <c r="N17" s="32"/>
      <c r="O17" s="36"/>
      <c r="P17" s="36"/>
      <c r="Q17" s="36" t="str">
        <f t="shared" si="0"/>
        <v/>
      </c>
      <c r="R17" s="36" t="str">
        <f t="shared" si="1"/>
        <v/>
      </c>
      <c r="S17" s="37"/>
      <c r="T17" s="37"/>
    </row>
    <row r="18" s="14" customFormat="1" customHeight="1" spans="1:20">
      <c r="A18" s="32"/>
      <c r="B18" s="33"/>
      <c r="C18" s="40"/>
      <c r="D18" s="40"/>
      <c r="E18" s="53"/>
      <c r="F18" s="35"/>
      <c r="G18" s="32"/>
      <c r="H18" s="185"/>
      <c r="I18" s="185"/>
      <c r="J18" s="35"/>
      <c r="K18" s="35"/>
      <c r="L18" s="35"/>
      <c r="M18" s="35"/>
      <c r="N18" s="32"/>
      <c r="O18" s="36"/>
      <c r="P18" s="36"/>
      <c r="Q18" s="36" t="str">
        <f t="shared" si="0"/>
        <v/>
      </c>
      <c r="R18" s="36" t="str">
        <f t="shared" si="1"/>
        <v/>
      </c>
      <c r="S18" s="37"/>
      <c r="T18" s="37"/>
    </row>
    <row r="19" s="14" customFormat="1" customHeight="1" spans="1:20">
      <c r="A19" s="32"/>
      <c r="B19" s="33"/>
      <c r="C19" s="40"/>
      <c r="D19" s="40"/>
      <c r="E19" s="53"/>
      <c r="F19" s="35"/>
      <c r="G19" s="32"/>
      <c r="H19" s="185"/>
      <c r="I19" s="185"/>
      <c r="J19" s="35"/>
      <c r="K19" s="35"/>
      <c r="L19" s="35"/>
      <c r="M19" s="35"/>
      <c r="N19" s="32"/>
      <c r="O19" s="36"/>
      <c r="P19" s="36"/>
      <c r="Q19" s="36" t="str">
        <f t="shared" si="0"/>
        <v/>
      </c>
      <c r="R19" s="36" t="str">
        <f t="shared" si="1"/>
        <v/>
      </c>
      <c r="S19" s="37"/>
      <c r="T19" s="37"/>
    </row>
    <row r="20" s="14" customFormat="1" customHeight="1" spans="1:20">
      <c r="A20" s="32"/>
      <c r="B20" s="33"/>
      <c r="C20" s="40"/>
      <c r="D20" s="40"/>
      <c r="E20" s="53"/>
      <c r="F20" s="35"/>
      <c r="G20" s="32"/>
      <c r="H20" s="185"/>
      <c r="I20" s="185"/>
      <c r="J20" s="35"/>
      <c r="K20" s="35"/>
      <c r="L20" s="35"/>
      <c r="M20" s="35"/>
      <c r="N20" s="32"/>
      <c r="O20" s="36"/>
      <c r="P20" s="36"/>
      <c r="Q20" s="36" t="str">
        <f t="shared" si="0"/>
        <v/>
      </c>
      <c r="R20" s="36" t="str">
        <f t="shared" si="1"/>
        <v/>
      </c>
      <c r="S20" s="37"/>
      <c r="T20" s="37"/>
    </row>
    <row r="21" s="14" customFormat="1" customHeight="1" spans="1:20">
      <c r="A21" s="32"/>
      <c r="B21" s="33"/>
      <c r="C21" s="40"/>
      <c r="D21" s="40"/>
      <c r="E21" s="53"/>
      <c r="F21" s="35"/>
      <c r="G21" s="32"/>
      <c r="H21" s="185"/>
      <c r="I21" s="185"/>
      <c r="J21" s="35"/>
      <c r="K21" s="35"/>
      <c r="L21" s="35"/>
      <c r="M21" s="35"/>
      <c r="N21" s="32"/>
      <c r="O21" s="36"/>
      <c r="P21" s="36"/>
      <c r="Q21" s="36" t="str">
        <f t="shared" si="0"/>
        <v/>
      </c>
      <c r="R21" s="36" t="str">
        <f t="shared" si="1"/>
        <v/>
      </c>
      <c r="S21" s="37"/>
      <c r="T21" s="37"/>
    </row>
    <row r="22" s="14" customFormat="1" customHeight="1" spans="1:20">
      <c r="A22" s="32"/>
      <c r="B22" s="33"/>
      <c r="C22" s="40"/>
      <c r="D22" s="40"/>
      <c r="E22" s="53"/>
      <c r="F22" s="35"/>
      <c r="G22" s="32"/>
      <c r="H22" s="185"/>
      <c r="I22" s="185"/>
      <c r="J22" s="35"/>
      <c r="K22" s="35"/>
      <c r="L22" s="35"/>
      <c r="M22" s="35"/>
      <c r="N22" s="32"/>
      <c r="O22" s="36"/>
      <c r="P22" s="36"/>
      <c r="Q22" s="36" t="str">
        <f t="shared" si="0"/>
        <v/>
      </c>
      <c r="R22" s="36" t="str">
        <f t="shared" si="1"/>
        <v/>
      </c>
      <c r="S22" s="37"/>
      <c r="T22" s="37"/>
    </row>
    <row r="23" s="14" customFormat="1" customHeight="1" spans="1:20">
      <c r="A23" s="32"/>
      <c r="B23" s="33"/>
      <c r="C23" s="40"/>
      <c r="D23" s="40"/>
      <c r="E23" s="53"/>
      <c r="F23" s="35"/>
      <c r="G23" s="32"/>
      <c r="H23" s="185"/>
      <c r="I23" s="185"/>
      <c r="J23" s="35"/>
      <c r="K23" s="35"/>
      <c r="L23" s="35"/>
      <c r="M23" s="35"/>
      <c r="N23" s="32"/>
      <c r="O23" s="36"/>
      <c r="P23" s="36"/>
      <c r="Q23" s="36" t="str">
        <f t="shared" si="0"/>
        <v/>
      </c>
      <c r="R23" s="36" t="str">
        <f t="shared" si="1"/>
        <v/>
      </c>
      <c r="S23" s="37"/>
      <c r="T23" s="37"/>
    </row>
    <row r="24" s="14" customFormat="1" customHeight="1" spans="1:20">
      <c r="A24" s="32"/>
      <c r="B24" s="33"/>
      <c r="C24" s="40"/>
      <c r="D24" s="40"/>
      <c r="E24" s="53"/>
      <c r="F24" s="35"/>
      <c r="G24" s="32"/>
      <c r="H24" s="185"/>
      <c r="I24" s="185"/>
      <c r="J24" s="35"/>
      <c r="K24" s="35"/>
      <c r="L24" s="35"/>
      <c r="M24" s="35"/>
      <c r="N24" s="32"/>
      <c r="O24" s="36"/>
      <c r="P24" s="36"/>
      <c r="Q24" s="36" t="str">
        <f t="shared" si="0"/>
        <v/>
      </c>
      <c r="R24" s="36" t="str">
        <f t="shared" si="1"/>
        <v/>
      </c>
      <c r="S24" s="37"/>
      <c r="T24" s="37"/>
    </row>
    <row r="25" s="14" customFormat="1" customHeight="1" spans="1:20">
      <c r="A25" s="32"/>
      <c r="B25" s="33"/>
      <c r="C25" s="40"/>
      <c r="D25" s="40"/>
      <c r="E25" s="53"/>
      <c r="F25" s="35"/>
      <c r="G25" s="32"/>
      <c r="H25" s="185"/>
      <c r="I25" s="185"/>
      <c r="J25" s="35"/>
      <c r="K25" s="35"/>
      <c r="L25" s="35"/>
      <c r="M25" s="35"/>
      <c r="N25" s="32"/>
      <c r="O25" s="36"/>
      <c r="P25" s="36"/>
      <c r="Q25" s="36" t="str">
        <f t="shared" si="0"/>
        <v/>
      </c>
      <c r="R25" s="36" t="str">
        <f t="shared" si="1"/>
        <v/>
      </c>
      <c r="S25" s="37"/>
      <c r="T25" s="37"/>
    </row>
    <row r="26" s="14" customFormat="1" customHeight="1" spans="1:20">
      <c r="A26" s="32"/>
      <c r="B26" s="33"/>
      <c r="C26" s="40"/>
      <c r="D26" s="40"/>
      <c r="E26" s="53"/>
      <c r="F26" s="35"/>
      <c r="G26" s="32"/>
      <c r="H26" s="185"/>
      <c r="I26" s="185"/>
      <c r="J26" s="35"/>
      <c r="K26" s="35"/>
      <c r="L26" s="35"/>
      <c r="M26" s="35"/>
      <c r="N26" s="32"/>
      <c r="O26" s="36"/>
      <c r="P26" s="36"/>
      <c r="Q26" s="36" t="str">
        <f t="shared" si="0"/>
        <v/>
      </c>
      <c r="R26" s="36" t="str">
        <f t="shared" si="1"/>
        <v/>
      </c>
      <c r="S26" s="37"/>
      <c r="T26" s="37"/>
    </row>
    <row r="27" s="14" customFormat="1" customHeight="1" spans="1:20">
      <c r="A27" s="32"/>
      <c r="B27" s="33"/>
      <c r="C27" s="40"/>
      <c r="D27" s="40"/>
      <c r="E27" s="53"/>
      <c r="F27" s="35"/>
      <c r="G27" s="32"/>
      <c r="H27" s="185"/>
      <c r="I27" s="185"/>
      <c r="J27" s="35"/>
      <c r="K27" s="35"/>
      <c r="L27" s="35"/>
      <c r="M27" s="35"/>
      <c r="N27" s="32"/>
      <c r="O27" s="36"/>
      <c r="P27" s="36"/>
      <c r="Q27" s="36" t="str">
        <f t="shared" si="0"/>
        <v/>
      </c>
      <c r="R27" s="36" t="str">
        <f t="shared" si="1"/>
        <v/>
      </c>
      <c r="S27" s="37"/>
      <c r="T27" s="37"/>
    </row>
    <row r="28" s="14" customFormat="1" customHeight="1" spans="1:20">
      <c r="A28" s="32"/>
      <c r="B28" s="33"/>
      <c r="C28" s="40"/>
      <c r="D28" s="40"/>
      <c r="E28" s="53"/>
      <c r="F28" s="35"/>
      <c r="G28" s="32"/>
      <c r="H28" s="185"/>
      <c r="I28" s="185"/>
      <c r="J28" s="35"/>
      <c r="K28" s="35"/>
      <c r="L28" s="35"/>
      <c r="M28" s="35"/>
      <c r="N28" s="32"/>
      <c r="O28" s="36"/>
      <c r="P28" s="36"/>
      <c r="Q28" s="36" t="str">
        <f t="shared" si="0"/>
        <v/>
      </c>
      <c r="R28" s="36" t="str">
        <f t="shared" si="1"/>
        <v/>
      </c>
      <c r="S28" s="37"/>
      <c r="T28" s="37"/>
    </row>
    <row r="29" s="14" customFormat="1" customHeight="1" spans="1:20">
      <c r="A29" s="38" t="s">
        <v>405</v>
      </c>
      <c r="B29" s="39"/>
      <c r="C29" s="32"/>
      <c r="D29" s="40"/>
      <c r="E29" s="32"/>
      <c r="F29" s="35"/>
      <c r="G29" s="32"/>
      <c r="H29" s="185"/>
      <c r="I29" s="185"/>
      <c r="J29" s="35"/>
      <c r="K29" s="35"/>
      <c r="L29" s="35"/>
      <c r="M29" s="35"/>
      <c r="N29" s="32"/>
      <c r="O29" s="36">
        <f>SUM(O8:O28)</f>
        <v>0</v>
      </c>
      <c r="P29" s="36">
        <f>SUM(P8:P28)</f>
        <v>0</v>
      </c>
      <c r="Q29" s="36" t="str">
        <f t="shared" si="0"/>
        <v/>
      </c>
      <c r="R29" s="36" t="str">
        <f t="shared" si="1"/>
        <v/>
      </c>
      <c r="S29" s="37"/>
      <c r="T29" s="37"/>
    </row>
    <row r="30" s="14" customFormat="1" customHeight="1" spans="1:20">
      <c r="A30" s="38" t="s">
        <v>406</v>
      </c>
      <c r="B30" s="39"/>
      <c r="C30" s="32"/>
      <c r="D30" s="40"/>
      <c r="E30" s="32"/>
      <c r="F30" s="35"/>
      <c r="G30" s="32"/>
      <c r="H30" s="185"/>
      <c r="I30" s="185"/>
      <c r="J30" s="35"/>
      <c r="K30" s="35"/>
      <c r="L30" s="35"/>
      <c r="M30" s="35"/>
      <c r="N30" s="32"/>
      <c r="O30" s="36"/>
      <c r="P30" s="36"/>
      <c r="Q30" s="36"/>
      <c r="R30" s="36" t="str">
        <f t="shared" si="1"/>
        <v/>
      </c>
      <c r="S30" s="37"/>
      <c r="T30" s="37"/>
    </row>
    <row r="31" s="14" customFormat="1" customHeight="1" spans="1:20">
      <c r="A31" s="35" t="s">
        <v>339</v>
      </c>
      <c r="B31" s="35"/>
      <c r="C31" s="53"/>
      <c r="D31" s="53"/>
      <c r="E31" s="53"/>
      <c r="F31" s="35"/>
      <c r="G31" s="32"/>
      <c r="H31" s="185"/>
      <c r="I31" s="185"/>
      <c r="J31" s="35"/>
      <c r="K31" s="35"/>
      <c r="L31" s="35"/>
      <c r="M31" s="35"/>
      <c r="N31" s="32"/>
      <c r="O31" s="36">
        <f>O29-O30</f>
        <v>0</v>
      </c>
      <c r="P31" s="36">
        <f>P29-P30</f>
        <v>0</v>
      </c>
      <c r="Q31" s="36" t="str">
        <f>IF(O31=0,"",P31-O31)</f>
        <v/>
      </c>
      <c r="R31" s="36" t="str">
        <f t="shared" si="1"/>
        <v/>
      </c>
      <c r="S31" s="37"/>
      <c r="T31" s="37"/>
    </row>
    <row r="32" s="14" customFormat="1" customHeight="1" spans="1:20">
      <c r="A32" s="12" t="e">
        <f>'3-2-3交易性-基金'!A32</f>
        <v>#REF!</v>
      </c>
      <c r="B32" s="42"/>
      <c r="C32" s="138"/>
      <c r="D32" s="138"/>
      <c r="F32" s="13"/>
      <c r="G32" s="13"/>
      <c r="H32" s="435"/>
      <c r="I32" s="435"/>
      <c r="J32" s="13"/>
      <c r="K32" s="13"/>
      <c r="L32" s="13"/>
      <c r="M32" s="13"/>
      <c r="N32" s="13"/>
      <c r="O32" s="43"/>
      <c r="P32" s="133" t="e">
        <f>'3-2-3交易性-基金'!J32</f>
        <v>#REF!</v>
      </c>
      <c r="Q32" s="133"/>
      <c r="R32" s="133"/>
      <c r="S32" s="138"/>
    </row>
    <row r="33" s="14" customFormat="1" customHeight="1" spans="1:18">
      <c r="A33" s="12" t="e">
        <f>'3-2-3交易性-基金'!A33</f>
        <v>#REF!</v>
      </c>
      <c r="B33" s="12"/>
      <c r="H33" s="187"/>
      <c r="I33" s="187"/>
      <c r="O33" s="43"/>
      <c r="P33" s="43"/>
      <c r="Q33" s="43"/>
      <c r="R33" s="43"/>
    </row>
  </sheetData>
  <sheetProtection formatCells="0" formatColumns="0" formatRows="0" insertRows="0" insertColumns="0" insertHyperlinks="0" deleteColumns="0" deleteRows="0" sort="0" autoFilter="0" pivotTables="0"/>
  <mergeCells count="6">
    <mergeCell ref="A2:S2"/>
    <mergeCell ref="A4:S4"/>
    <mergeCell ref="A29:B29"/>
    <mergeCell ref="A30:B30"/>
    <mergeCell ref="A31:B31"/>
    <mergeCell ref="P32:R32"/>
  </mergeCells>
  <dataValidations count="1">
    <dataValidation type="list" allowBlank="1" showInputMessage="1" showErrorMessage="1" sqref="H8:M28">
      <formula1>"是,否"</formula1>
    </dataValidation>
  </dataValidations>
  <hyperlinks>
    <hyperlink ref="A1" location="索引目录!A1" display="返回索引目录"/>
  </hyperlinks>
  <printOptions horizontalCentered="1"/>
  <pageMargins left="0.708661417322835" right="0.590551181102362" top="0.866141732283464" bottom="0.15748031496063" header="1.14173228346457" footer="0.196850393700787"/>
  <pageSetup paperSize="9" scale="75" fitToHeight="0" orientation="landscape"/>
  <headerFooter scaleWithDoc="0">
    <oddHeader>&amp;R&amp;"宋体,常规"&amp;10表3-4
共&amp;N页第&amp;P页
 单位：人民币元</oddHead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19">
    <tabColor indexed="35"/>
  </sheetPr>
  <dimension ref="A1:V38"/>
  <sheetViews>
    <sheetView showZeros="0" workbookViewId="0">
      <pane ySplit="7" topLeftCell="A8" activePane="bottomLeft" state="frozen"/>
      <selection/>
      <selection pane="bottomLeft" activeCell="D15" sqref="D15"/>
    </sheetView>
  </sheetViews>
  <sheetFormatPr defaultColWidth="9" defaultRowHeight="15.75" customHeight="1"/>
  <cols>
    <col min="1" max="1" width="5.2" style="15" customWidth="1"/>
    <col min="2" max="2" width="26.8" style="15" customWidth="1"/>
    <col min="3" max="3" width="10.3" style="15" customWidth="1"/>
    <col min="4" max="4" width="10.2" style="426" customWidth="1"/>
    <col min="5" max="5" width="8.6" style="211" customWidth="1"/>
    <col min="6" max="11" width="7.3" style="211" customWidth="1" outlineLevel="1"/>
    <col min="12" max="12" width="9.6" style="211" customWidth="1" outlineLevel="1"/>
    <col min="13" max="13" width="12.2" style="14" customWidth="1"/>
    <col min="14" max="14" width="14" style="14" hidden="1" customWidth="1" outlineLevel="1"/>
    <col min="15" max="15" width="10.8" style="14" hidden="1" customWidth="1" outlineLevel="1"/>
    <col min="16" max="16" width="9.1" style="14" hidden="1" customWidth="1" outlineLevel="1"/>
    <col min="17" max="17" width="12" style="15" customWidth="1" collapsed="1"/>
    <col min="18" max="16384" width="9" style="15"/>
  </cols>
  <sheetData>
    <row r="1" customHeight="1" spans="1:22">
      <c r="A1" s="17" t="s">
        <v>257</v>
      </c>
    </row>
    <row r="2" s="11" customFormat="1" ht="30" customHeight="1" spans="1:22">
      <c r="A2" s="18" t="e">
        <f>"应收账款评估"&amp;#REF!</f>
        <v>#REF!</v>
      </c>
      <c r="B2" s="19"/>
      <c r="C2" s="19"/>
      <c r="D2" s="19"/>
      <c r="E2" s="19"/>
      <c r="F2" s="19"/>
      <c r="G2" s="19"/>
      <c r="H2" s="19"/>
      <c r="I2" s="19"/>
      <c r="J2" s="19"/>
      <c r="K2" s="19"/>
      <c r="L2" s="19"/>
      <c r="M2" s="19"/>
      <c r="N2" s="19"/>
      <c r="O2" s="19"/>
      <c r="P2" s="19"/>
      <c r="Q2" s="19"/>
    </row>
    <row r="3" s="11" customFormat="1" ht="9" customHeight="1" spans="1:22">
      <c r="A3" s="18"/>
      <c r="B3" s="19"/>
      <c r="C3" s="19"/>
      <c r="D3" s="19"/>
      <c r="E3" s="19"/>
      <c r="F3" s="19"/>
      <c r="G3" s="19"/>
      <c r="H3" s="19"/>
      <c r="I3" s="19"/>
      <c r="J3" s="19"/>
      <c r="K3" s="19"/>
      <c r="L3" s="19"/>
      <c r="M3" s="105"/>
      <c r="N3" s="105"/>
      <c r="O3" s="105"/>
      <c r="P3" s="105"/>
      <c r="Q3" s="19"/>
    </row>
    <row r="4" s="12" customFormat="1" customHeight="1" spans="1:22">
      <c r="A4" s="21" t="e">
        <f>'3-4应收票据'!A4:S4</f>
        <v>#REF!</v>
      </c>
      <c r="B4" s="21"/>
      <c r="C4" s="21"/>
      <c r="D4" s="21"/>
      <c r="E4" s="21"/>
      <c r="F4" s="21"/>
      <c r="G4" s="21"/>
      <c r="H4" s="21"/>
      <c r="I4" s="21"/>
      <c r="J4" s="21"/>
      <c r="K4" s="21"/>
      <c r="L4" s="21"/>
      <c r="M4" s="22"/>
      <c r="N4" s="22"/>
      <c r="O4" s="22"/>
      <c r="P4" s="22"/>
      <c r="Q4" s="22"/>
    </row>
    <row r="5" s="12" customFormat="1" ht="14.1" customHeight="1" spans="1:22">
      <c r="A5" s="21"/>
      <c r="B5" s="427" t="e">
        <f>#REF!&amp;#REF!&amp;#REF!&amp;#REF!&amp;#REF!&amp;#REF!</f>
        <v>#REF!</v>
      </c>
      <c r="C5" s="21"/>
      <c r="D5" s="428"/>
      <c r="E5" s="21"/>
      <c r="F5" s="21"/>
      <c r="G5" s="21"/>
      <c r="H5" s="21"/>
      <c r="I5" s="21"/>
      <c r="J5" s="21"/>
      <c r="K5" s="21"/>
      <c r="L5" s="21"/>
      <c r="M5" s="22"/>
      <c r="N5" s="22"/>
      <c r="O5" s="429"/>
      <c r="P5" s="22"/>
      <c r="Q5" s="24"/>
    </row>
    <row r="6" s="12" customFormat="1" customHeight="1" spans="1:22">
      <c r="A6" s="75" t="e">
        <f>'3-4应收票据'!A6</f>
        <v>#REF!</v>
      </c>
      <c r="D6" s="430"/>
      <c r="E6" s="44"/>
      <c r="F6" s="44"/>
      <c r="G6" s="44"/>
      <c r="H6" s="44"/>
      <c r="I6" s="44"/>
      <c r="J6" s="44"/>
      <c r="K6" s="44"/>
      <c r="L6" s="44"/>
      <c r="M6" s="26"/>
      <c r="Q6" s="27"/>
      <c r="S6" s="418" t="s">
        <v>407</v>
      </c>
      <c r="T6" s="418"/>
      <c r="U6" s="418"/>
      <c r="V6" s="418"/>
    </row>
    <row r="7" s="223" customFormat="1" ht="43.5" customHeight="1" spans="1:22">
      <c r="A7" s="28" t="s">
        <v>293</v>
      </c>
      <c r="B7" s="28" t="s">
        <v>408</v>
      </c>
      <c r="C7" s="28" t="s">
        <v>409</v>
      </c>
      <c r="D7" s="431" t="s">
        <v>410</v>
      </c>
      <c r="E7" s="28" t="s">
        <v>411</v>
      </c>
      <c r="F7" s="434" t="s">
        <v>412</v>
      </c>
      <c r="G7" s="434" t="s">
        <v>413</v>
      </c>
      <c r="H7" s="434" t="s">
        <v>414</v>
      </c>
      <c r="I7" s="434" t="s">
        <v>415</v>
      </c>
      <c r="J7" s="434" t="s">
        <v>416</v>
      </c>
      <c r="K7" s="434" t="s">
        <v>417</v>
      </c>
      <c r="L7" s="434" t="s">
        <v>418</v>
      </c>
      <c r="M7" s="135" t="s">
        <v>344</v>
      </c>
      <c r="N7" s="28" t="s">
        <v>345</v>
      </c>
      <c r="O7" s="28" t="s">
        <v>346</v>
      </c>
      <c r="P7" s="28" t="s">
        <v>347</v>
      </c>
      <c r="Q7" s="28" t="s">
        <v>296</v>
      </c>
      <c r="R7" s="31" t="s">
        <v>348</v>
      </c>
      <c r="S7" s="421" t="s">
        <v>399</v>
      </c>
      <c r="T7" s="421" t="s">
        <v>419</v>
      </c>
      <c r="U7" s="421" t="s">
        <v>420</v>
      </c>
      <c r="V7" s="421" t="s">
        <v>421</v>
      </c>
    </row>
    <row r="8" s="14" customFormat="1" customHeight="1" spans="1:22">
      <c r="A8" s="32">
        <v>1</v>
      </c>
      <c r="B8" s="33"/>
      <c r="C8" s="35"/>
      <c r="D8" s="34">
        <v>43800</v>
      </c>
      <c r="E8" s="152" t="e">
        <f>IF(D8=0,"",(IF(($B$5-D8)&lt;366,"1年以内",IF(($B$5-D8)&lt;731,"1-2年",IF(($B$5-D8)&lt;1096,"2-3年",IF(($B$5-D8)&lt;1461,"3-4年",IF(($B$5-D8)&lt;1826,"4-5年","5年以上")))))))</f>
        <v>#REF!</v>
      </c>
      <c r="F8" s="422"/>
      <c r="G8" s="422"/>
      <c r="H8" s="422"/>
      <c r="I8" s="422"/>
      <c r="J8" s="422"/>
      <c r="K8" s="422"/>
      <c r="L8" s="424">
        <f t="shared" ref="L8:L28" si="0">SUM(F8:K8)-M8</f>
        <v>0</v>
      </c>
      <c r="M8" s="36"/>
      <c r="N8" s="36">
        <f>M8</f>
        <v>0</v>
      </c>
      <c r="O8" s="36" t="str">
        <f>IF(M8=0,"",N8-M8)</f>
        <v/>
      </c>
      <c r="P8" s="36" t="str">
        <f>IF(M8=0,"",O8/(M8)*100)</f>
        <v/>
      </c>
      <c r="Q8" s="37"/>
      <c r="R8" s="37"/>
    </row>
    <row r="9" s="14" customFormat="1" customHeight="1" spans="1:22">
      <c r="A9" s="32"/>
      <c r="B9" s="33"/>
      <c r="C9" s="35"/>
      <c r="D9" s="34"/>
      <c r="E9" s="152" t="str">
        <f t="shared" ref="E9:E26" si="1">IF(D9=0,"",(IF(($B$5-D9)&lt;366,"1年以内",IF(($B$5-D9)&lt;731,"1-2年",IF(($B$5-D9)&lt;1096,"2-3年",IF(($B$5-D9)&lt;1461,"3-4年",IF(($B$5-D9)&lt;1826,"4-5年","5年以上")))))))</f>
        <v/>
      </c>
      <c r="F9" s="422"/>
      <c r="G9" s="422"/>
      <c r="H9" s="422"/>
      <c r="I9" s="422"/>
      <c r="J9" s="422"/>
      <c r="K9" s="422"/>
      <c r="L9" s="424">
        <f t="shared" si="0"/>
        <v>0</v>
      </c>
      <c r="M9" s="36"/>
      <c r="N9" s="36"/>
      <c r="O9" s="36" t="str">
        <f t="shared" ref="O9:O27" si="2">IF(M9=0,"",N9-M9)</f>
        <v/>
      </c>
      <c r="P9" s="36" t="str">
        <f t="shared" ref="P9:P27" si="3">IF(M9=0,"",O9/(M9)*100)</f>
        <v/>
      </c>
      <c r="Q9" s="37"/>
      <c r="R9" s="37"/>
    </row>
    <row r="10" s="14" customFormat="1" customHeight="1" spans="1:22">
      <c r="A10" s="32"/>
      <c r="B10" s="33"/>
      <c r="C10" s="35"/>
      <c r="D10" s="34"/>
      <c r="E10" s="152" t="str">
        <f t="shared" si="1"/>
        <v/>
      </c>
      <c r="F10" s="422"/>
      <c r="G10" s="422"/>
      <c r="H10" s="422"/>
      <c r="I10" s="422"/>
      <c r="J10" s="422"/>
      <c r="K10" s="422"/>
      <c r="L10" s="424">
        <f t="shared" si="0"/>
        <v>0</v>
      </c>
      <c r="M10" s="36"/>
      <c r="N10" s="36"/>
      <c r="O10" s="36" t="str">
        <f t="shared" si="2"/>
        <v/>
      </c>
      <c r="P10" s="36" t="str">
        <f t="shared" si="3"/>
        <v/>
      </c>
      <c r="Q10" s="37"/>
      <c r="R10" s="37"/>
    </row>
    <row r="11" s="14" customFormat="1" customHeight="1" spans="1:22">
      <c r="A11" s="32"/>
      <c r="B11" s="33"/>
      <c r="C11" s="35"/>
      <c r="D11" s="34"/>
      <c r="E11" s="152" t="str">
        <f t="shared" si="1"/>
        <v/>
      </c>
      <c r="F11" s="422"/>
      <c r="G11" s="422"/>
      <c r="H11" s="422"/>
      <c r="I11" s="422"/>
      <c r="J11" s="422"/>
      <c r="K11" s="422"/>
      <c r="L11" s="424">
        <f t="shared" si="0"/>
        <v>0</v>
      </c>
      <c r="M11" s="36"/>
      <c r="N11" s="36"/>
      <c r="O11" s="36" t="str">
        <f t="shared" si="2"/>
        <v/>
      </c>
      <c r="P11" s="36" t="str">
        <f t="shared" si="3"/>
        <v/>
      </c>
      <c r="Q11" s="37"/>
      <c r="R11" s="37"/>
    </row>
    <row r="12" s="14" customFormat="1" customHeight="1" spans="1:22">
      <c r="A12" s="32"/>
      <c r="B12" s="33"/>
      <c r="C12" s="35"/>
      <c r="D12" s="34"/>
      <c r="E12" s="152" t="str">
        <f t="shared" si="1"/>
        <v/>
      </c>
      <c r="F12" s="422"/>
      <c r="G12" s="422"/>
      <c r="H12" s="422"/>
      <c r="I12" s="422"/>
      <c r="J12" s="422"/>
      <c r="K12" s="422"/>
      <c r="L12" s="424">
        <f t="shared" si="0"/>
        <v>0</v>
      </c>
      <c r="M12" s="36"/>
      <c r="N12" s="36"/>
      <c r="O12" s="36" t="str">
        <f t="shared" si="2"/>
        <v/>
      </c>
      <c r="P12" s="36" t="str">
        <f t="shared" si="3"/>
        <v/>
      </c>
      <c r="Q12" s="37"/>
      <c r="R12" s="37"/>
    </row>
    <row r="13" s="14" customFormat="1" customHeight="1" spans="1:22">
      <c r="A13" s="32"/>
      <c r="B13" s="33"/>
      <c r="C13" s="35"/>
      <c r="D13" s="34"/>
      <c r="E13" s="152" t="str">
        <f t="shared" si="1"/>
        <v/>
      </c>
      <c r="F13" s="422"/>
      <c r="G13" s="422"/>
      <c r="H13" s="422"/>
      <c r="I13" s="422"/>
      <c r="J13" s="422"/>
      <c r="K13" s="422"/>
      <c r="L13" s="424">
        <f t="shared" si="0"/>
        <v>0</v>
      </c>
      <c r="M13" s="36"/>
      <c r="N13" s="36"/>
      <c r="O13" s="36" t="str">
        <f t="shared" si="2"/>
        <v/>
      </c>
      <c r="P13" s="36" t="str">
        <f t="shared" si="3"/>
        <v/>
      </c>
      <c r="Q13" s="37"/>
      <c r="R13" s="37"/>
    </row>
    <row r="14" s="14" customFormat="1" customHeight="1" spans="1:22">
      <c r="A14" s="32"/>
      <c r="B14" s="33"/>
      <c r="C14" s="35"/>
      <c r="D14" s="34"/>
      <c r="E14" s="152" t="str">
        <f t="shared" si="1"/>
        <v/>
      </c>
      <c r="F14" s="422"/>
      <c r="G14" s="422"/>
      <c r="H14" s="422"/>
      <c r="I14" s="422"/>
      <c r="J14" s="422"/>
      <c r="K14" s="422"/>
      <c r="L14" s="424">
        <f t="shared" si="0"/>
        <v>0</v>
      </c>
      <c r="M14" s="36"/>
      <c r="N14" s="36"/>
      <c r="O14" s="36" t="str">
        <f t="shared" si="2"/>
        <v/>
      </c>
      <c r="P14" s="36" t="str">
        <f t="shared" si="3"/>
        <v/>
      </c>
      <c r="Q14" s="37"/>
      <c r="R14" s="37"/>
    </row>
    <row r="15" s="14" customFormat="1" customHeight="1" spans="1:22">
      <c r="A15" s="32"/>
      <c r="B15" s="33"/>
      <c r="C15" s="35"/>
      <c r="D15" s="34"/>
      <c r="E15" s="152" t="str">
        <f t="shared" si="1"/>
        <v/>
      </c>
      <c r="F15" s="422"/>
      <c r="G15" s="422"/>
      <c r="H15" s="422"/>
      <c r="I15" s="422"/>
      <c r="J15" s="422"/>
      <c r="K15" s="422"/>
      <c r="L15" s="424">
        <f t="shared" si="0"/>
        <v>0</v>
      </c>
      <c r="M15" s="36"/>
      <c r="N15" s="36"/>
      <c r="O15" s="36" t="str">
        <f t="shared" si="2"/>
        <v/>
      </c>
      <c r="P15" s="36" t="str">
        <f t="shared" si="3"/>
        <v/>
      </c>
      <c r="Q15" s="37"/>
      <c r="R15" s="37"/>
    </row>
    <row r="16" s="14" customFormat="1" customHeight="1" spans="1:22">
      <c r="A16" s="32"/>
      <c r="B16" s="33"/>
      <c r="C16" s="35"/>
      <c r="D16" s="34"/>
      <c r="E16" s="152" t="str">
        <f t="shared" si="1"/>
        <v/>
      </c>
      <c r="F16" s="422"/>
      <c r="G16" s="422"/>
      <c r="H16" s="422"/>
      <c r="I16" s="422"/>
      <c r="J16" s="422"/>
      <c r="K16" s="422"/>
      <c r="L16" s="424">
        <f t="shared" si="0"/>
        <v>0</v>
      </c>
      <c r="M16" s="36"/>
      <c r="N16" s="36"/>
      <c r="O16" s="36" t="str">
        <f t="shared" si="2"/>
        <v/>
      </c>
      <c r="P16" s="36" t="str">
        <f t="shared" si="3"/>
        <v/>
      </c>
      <c r="Q16" s="37"/>
      <c r="R16" s="37"/>
    </row>
    <row r="17" s="14" customFormat="1" customHeight="1" spans="1:18">
      <c r="A17" s="32"/>
      <c r="B17" s="33"/>
      <c r="C17" s="35"/>
      <c r="D17" s="34"/>
      <c r="E17" s="152" t="str">
        <f t="shared" si="1"/>
        <v/>
      </c>
      <c r="F17" s="422"/>
      <c r="G17" s="422"/>
      <c r="H17" s="422"/>
      <c r="I17" s="422"/>
      <c r="J17" s="422"/>
      <c r="K17" s="422"/>
      <c r="L17" s="424">
        <f t="shared" si="0"/>
        <v>0</v>
      </c>
      <c r="M17" s="36"/>
      <c r="N17" s="36"/>
      <c r="O17" s="36" t="str">
        <f t="shared" si="2"/>
        <v/>
      </c>
      <c r="P17" s="36" t="str">
        <f t="shared" si="3"/>
        <v/>
      </c>
      <c r="Q17" s="37"/>
      <c r="R17" s="37"/>
    </row>
    <row r="18" s="14" customFormat="1" customHeight="1" spans="1:18">
      <c r="A18" s="32"/>
      <c r="B18" s="33"/>
      <c r="C18" s="35"/>
      <c r="D18" s="34"/>
      <c r="E18" s="152" t="str">
        <f t="shared" si="1"/>
        <v/>
      </c>
      <c r="F18" s="422"/>
      <c r="G18" s="422"/>
      <c r="H18" s="422"/>
      <c r="I18" s="422"/>
      <c r="J18" s="422"/>
      <c r="K18" s="422"/>
      <c r="L18" s="424">
        <f t="shared" si="0"/>
        <v>0</v>
      </c>
      <c r="M18" s="36"/>
      <c r="N18" s="36"/>
      <c r="O18" s="36" t="str">
        <f t="shared" si="2"/>
        <v/>
      </c>
      <c r="P18" s="36" t="str">
        <f t="shared" si="3"/>
        <v/>
      </c>
      <c r="Q18" s="37"/>
      <c r="R18" s="37"/>
    </row>
    <row r="19" s="14" customFormat="1" customHeight="1" spans="1:18">
      <c r="A19" s="32"/>
      <c r="B19" s="33"/>
      <c r="C19" s="35"/>
      <c r="D19" s="34"/>
      <c r="E19" s="152" t="str">
        <f t="shared" si="1"/>
        <v/>
      </c>
      <c r="F19" s="422"/>
      <c r="G19" s="422"/>
      <c r="H19" s="422"/>
      <c r="I19" s="422"/>
      <c r="J19" s="422"/>
      <c r="K19" s="422"/>
      <c r="L19" s="424">
        <f t="shared" si="0"/>
        <v>0</v>
      </c>
      <c r="M19" s="36"/>
      <c r="N19" s="36"/>
      <c r="O19" s="36" t="str">
        <f t="shared" si="2"/>
        <v/>
      </c>
      <c r="P19" s="36" t="str">
        <f t="shared" si="3"/>
        <v/>
      </c>
      <c r="Q19" s="37"/>
      <c r="R19" s="37"/>
    </row>
    <row r="20" s="14" customFormat="1" customHeight="1" spans="1:18">
      <c r="A20" s="32"/>
      <c r="B20" s="33"/>
      <c r="C20" s="35"/>
      <c r="D20" s="34"/>
      <c r="E20" s="152" t="str">
        <f t="shared" si="1"/>
        <v/>
      </c>
      <c r="F20" s="422"/>
      <c r="G20" s="422"/>
      <c r="H20" s="422"/>
      <c r="I20" s="422"/>
      <c r="J20" s="422"/>
      <c r="K20" s="422"/>
      <c r="L20" s="424">
        <f t="shared" si="0"/>
        <v>0</v>
      </c>
      <c r="M20" s="36"/>
      <c r="N20" s="36"/>
      <c r="O20" s="36" t="str">
        <f t="shared" si="2"/>
        <v/>
      </c>
      <c r="P20" s="36" t="str">
        <f t="shared" si="3"/>
        <v/>
      </c>
      <c r="Q20" s="37"/>
      <c r="R20" s="37"/>
    </row>
    <row r="21" s="14" customFormat="1" customHeight="1" spans="1:18">
      <c r="A21" s="32"/>
      <c r="B21" s="33"/>
      <c r="C21" s="35"/>
      <c r="D21" s="34"/>
      <c r="E21" s="152" t="str">
        <f t="shared" si="1"/>
        <v/>
      </c>
      <c r="F21" s="422"/>
      <c r="G21" s="422"/>
      <c r="H21" s="422"/>
      <c r="I21" s="422"/>
      <c r="J21" s="422"/>
      <c r="K21" s="422"/>
      <c r="L21" s="424">
        <f t="shared" si="0"/>
        <v>0</v>
      </c>
      <c r="M21" s="36"/>
      <c r="N21" s="36"/>
      <c r="O21" s="36" t="str">
        <f t="shared" si="2"/>
        <v/>
      </c>
      <c r="P21" s="36" t="str">
        <f t="shared" si="3"/>
        <v/>
      </c>
      <c r="Q21" s="37"/>
      <c r="R21" s="37"/>
    </row>
    <row r="22" s="14" customFormat="1" customHeight="1" spans="1:18">
      <c r="A22" s="32"/>
      <c r="B22" s="33"/>
      <c r="C22" s="35"/>
      <c r="D22" s="34"/>
      <c r="E22" s="152" t="str">
        <f t="shared" si="1"/>
        <v/>
      </c>
      <c r="F22" s="422"/>
      <c r="G22" s="422"/>
      <c r="H22" s="422"/>
      <c r="I22" s="422"/>
      <c r="J22" s="422"/>
      <c r="K22" s="422"/>
      <c r="L22" s="424">
        <f t="shared" si="0"/>
        <v>0</v>
      </c>
      <c r="M22" s="36"/>
      <c r="N22" s="36"/>
      <c r="O22" s="36" t="str">
        <f t="shared" si="2"/>
        <v/>
      </c>
      <c r="P22" s="36" t="str">
        <f t="shared" si="3"/>
        <v/>
      </c>
      <c r="Q22" s="37"/>
      <c r="R22" s="37"/>
    </row>
    <row r="23" s="14" customFormat="1" customHeight="1" spans="1:18">
      <c r="A23" s="32"/>
      <c r="B23" s="33"/>
      <c r="C23" s="35"/>
      <c r="D23" s="34"/>
      <c r="E23" s="152" t="str">
        <f t="shared" si="1"/>
        <v/>
      </c>
      <c r="F23" s="422"/>
      <c r="G23" s="422"/>
      <c r="H23" s="422"/>
      <c r="I23" s="422"/>
      <c r="J23" s="422"/>
      <c r="K23" s="422"/>
      <c r="L23" s="424">
        <f t="shared" si="0"/>
        <v>0</v>
      </c>
      <c r="M23" s="36"/>
      <c r="N23" s="36"/>
      <c r="O23" s="36" t="str">
        <f t="shared" si="2"/>
        <v/>
      </c>
      <c r="P23" s="36" t="str">
        <f t="shared" si="3"/>
        <v/>
      </c>
      <c r="Q23" s="37"/>
      <c r="R23" s="37"/>
    </row>
    <row r="24" s="14" customFormat="1" customHeight="1" spans="1:18">
      <c r="A24" s="32"/>
      <c r="B24" s="33"/>
      <c r="C24" s="35"/>
      <c r="D24" s="34"/>
      <c r="E24" s="152" t="str">
        <f t="shared" si="1"/>
        <v/>
      </c>
      <c r="F24" s="422"/>
      <c r="G24" s="422"/>
      <c r="H24" s="422"/>
      <c r="I24" s="422"/>
      <c r="J24" s="422"/>
      <c r="K24" s="422"/>
      <c r="L24" s="424">
        <f t="shared" si="0"/>
        <v>0</v>
      </c>
      <c r="M24" s="36"/>
      <c r="N24" s="36"/>
      <c r="O24" s="36" t="str">
        <f t="shared" si="2"/>
        <v/>
      </c>
      <c r="P24" s="36" t="str">
        <f t="shared" si="3"/>
        <v/>
      </c>
      <c r="Q24" s="37"/>
      <c r="R24" s="37"/>
    </row>
    <row r="25" s="14" customFormat="1" customHeight="1" spans="1:18">
      <c r="A25" s="32"/>
      <c r="B25" s="33"/>
      <c r="C25" s="35"/>
      <c r="D25" s="34"/>
      <c r="E25" s="152" t="str">
        <f t="shared" si="1"/>
        <v/>
      </c>
      <c r="F25" s="422"/>
      <c r="G25" s="422"/>
      <c r="H25" s="422"/>
      <c r="I25" s="422"/>
      <c r="J25" s="422"/>
      <c r="K25" s="422"/>
      <c r="L25" s="424">
        <f t="shared" si="0"/>
        <v>0</v>
      </c>
      <c r="M25" s="36"/>
      <c r="N25" s="36"/>
      <c r="O25" s="36" t="str">
        <f t="shared" si="2"/>
        <v/>
      </c>
      <c r="P25" s="36" t="str">
        <f t="shared" si="3"/>
        <v/>
      </c>
      <c r="Q25" s="37"/>
      <c r="R25" s="37"/>
    </row>
    <row r="26" s="14" customFormat="1" customHeight="1" spans="1:18">
      <c r="A26" s="32"/>
      <c r="B26" s="33"/>
      <c r="C26" s="35"/>
      <c r="D26" s="34"/>
      <c r="E26" s="152" t="str">
        <f t="shared" si="1"/>
        <v/>
      </c>
      <c r="F26" s="422"/>
      <c r="G26" s="422"/>
      <c r="H26" s="422"/>
      <c r="I26" s="422"/>
      <c r="J26" s="422"/>
      <c r="K26" s="422"/>
      <c r="L26" s="424">
        <f t="shared" si="0"/>
        <v>0</v>
      </c>
      <c r="M26" s="36"/>
      <c r="N26" s="36"/>
      <c r="O26" s="36" t="str">
        <f t="shared" si="2"/>
        <v/>
      </c>
      <c r="P26" s="36" t="str">
        <f t="shared" si="3"/>
        <v/>
      </c>
      <c r="Q26" s="37"/>
      <c r="R26" s="37"/>
    </row>
    <row r="27" s="14" customFormat="1" customHeight="1" spans="1:18">
      <c r="A27" s="38" t="s">
        <v>405</v>
      </c>
      <c r="B27" s="39"/>
      <c r="C27" s="32"/>
      <c r="D27" s="34"/>
      <c r="E27" s="32"/>
      <c r="F27" s="140"/>
      <c r="G27" s="140"/>
      <c r="H27" s="140"/>
      <c r="I27" s="140"/>
      <c r="J27" s="140"/>
      <c r="K27" s="140"/>
      <c r="L27" s="424">
        <f t="shared" si="0"/>
        <v>0</v>
      </c>
      <c r="M27" s="36">
        <f>SUM(M8:M26)</f>
        <v>0</v>
      </c>
      <c r="N27" s="36">
        <f>SUM(N8:N26)</f>
        <v>0</v>
      </c>
      <c r="O27" s="36" t="str">
        <f t="shared" si="2"/>
        <v/>
      </c>
      <c r="P27" s="36" t="str">
        <f t="shared" si="3"/>
        <v/>
      </c>
      <c r="Q27" s="37"/>
      <c r="R27" s="37"/>
    </row>
    <row r="28" s="14" customFormat="1" customHeight="1" spans="1:18">
      <c r="A28" s="38" t="s">
        <v>422</v>
      </c>
      <c r="B28" s="39"/>
      <c r="C28" s="32"/>
      <c r="D28" s="34"/>
      <c r="E28" s="32"/>
      <c r="F28" s="140"/>
      <c r="G28" s="140"/>
      <c r="H28" s="140"/>
      <c r="I28" s="140"/>
      <c r="J28" s="140"/>
      <c r="K28" s="140"/>
      <c r="L28" s="424">
        <f t="shared" si="0"/>
        <v>0</v>
      </c>
      <c r="M28" s="36"/>
      <c r="N28" s="36"/>
      <c r="O28" s="36"/>
      <c r="P28" s="36"/>
      <c r="Q28" s="37"/>
      <c r="R28" s="37"/>
    </row>
    <row r="29" s="14" customFormat="1" customHeight="1" spans="1:18">
      <c r="A29" s="38" t="s">
        <v>423</v>
      </c>
      <c r="B29" s="39"/>
      <c r="C29" s="32"/>
      <c r="D29" s="34"/>
      <c r="E29" s="32"/>
      <c r="F29" s="140"/>
      <c r="G29" s="140"/>
      <c r="H29" s="140"/>
      <c r="I29" s="140"/>
      <c r="J29" s="140"/>
      <c r="K29" s="140"/>
      <c r="L29" s="422"/>
      <c r="M29" s="36"/>
      <c r="N29" s="36">
        <f>M28</f>
        <v>0</v>
      </c>
      <c r="O29" s="36"/>
      <c r="P29" s="36"/>
      <c r="Q29" s="37"/>
      <c r="R29" s="37"/>
    </row>
    <row r="30" s="14" customFormat="1" customHeight="1" spans="1:18">
      <c r="A30" s="38" t="s">
        <v>339</v>
      </c>
      <c r="B30" s="39"/>
      <c r="C30" s="53"/>
      <c r="D30" s="34"/>
      <c r="E30" s="32"/>
      <c r="F30" s="140"/>
      <c r="G30" s="140"/>
      <c r="H30" s="140"/>
      <c r="I30" s="140"/>
      <c r="J30" s="140"/>
      <c r="K30" s="140"/>
      <c r="L30" s="140"/>
      <c r="M30" s="36">
        <f>M27-M28</f>
        <v>0</v>
      </c>
      <c r="N30" s="36">
        <f>N27-N29</f>
        <v>0</v>
      </c>
      <c r="O30" s="36" t="str">
        <f>IF(M30=0,"",N30-M30)</f>
        <v/>
      </c>
      <c r="P30" s="36" t="str">
        <f>IF(M30=0,"",O30/(M30)*100)</f>
        <v/>
      </c>
      <c r="Q30" s="37"/>
      <c r="R30" s="37"/>
    </row>
    <row r="31" s="14" customFormat="1" customHeight="1" spans="1:18">
      <c r="A31" s="42" t="e">
        <f>'3-4应收票据'!A32</f>
        <v>#REF!</v>
      </c>
      <c r="B31" s="42"/>
      <c r="C31" s="138"/>
      <c r="D31" s="138"/>
      <c r="E31" s="13"/>
      <c r="F31" s="13"/>
      <c r="G31" s="13"/>
      <c r="H31" s="13"/>
      <c r="I31" s="13"/>
      <c r="J31" s="13"/>
      <c r="K31" s="13"/>
      <c r="L31" s="13"/>
      <c r="N31" s="133" t="e">
        <f>'3-4应收票据'!P32</f>
        <v>#REF!</v>
      </c>
      <c r="O31" s="133"/>
      <c r="P31" s="133"/>
      <c r="Q31" s="138"/>
    </row>
    <row r="32" s="14" customFormat="1" customHeight="1" spans="1:18">
      <c r="A32" s="12" t="e">
        <f>'3-4应收票据'!A33</f>
        <v>#REF!</v>
      </c>
      <c r="B32" s="12"/>
      <c r="D32" s="433"/>
      <c r="E32" s="13"/>
      <c r="F32" s="13"/>
      <c r="G32" s="13"/>
      <c r="H32" s="13"/>
      <c r="I32" s="13"/>
      <c r="J32" s="13"/>
      <c r="K32" s="13"/>
      <c r="L32" s="13"/>
    </row>
    <row r="34" customHeight="1" spans="1:18">
      <c r="A34" s="67"/>
      <c r="M34" s="43"/>
      <c r="N34" s="43"/>
      <c r="O34" s="43"/>
      <c r="P34" s="43"/>
      <c r="Q34" s="16"/>
      <c r="R34" s="16"/>
    </row>
    <row r="35" customHeight="1" spans="1:18">
      <c r="A35" s="67"/>
      <c r="M35" s="43"/>
      <c r="N35" s="43"/>
      <c r="O35" s="43"/>
      <c r="P35" s="43"/>
      <c r="Q35" s="16"/>
      <c r="R35" s="16"/>
    </row>
    <row r="36" customHeight="1" spans="1:18">
      <c r="M36" s="43"/>
      <c r="N36" s="43"/>
      <c r="O36" s="43"/>
      <c r="P36" s="43"/>
      <c r="Q36" s="16"/>
      <c r="R36" s="16"/>
    </row>
    <row r="37" customHeight="1" spans="1:18">
      <c r="M37" s="43"/>
      <c r="N37" s="43"/>
      <c r="O37" s="43"/>
      <c r="P37" s="43"/>
      <c r="Q37" s="16"/>
      <c r="R37" s="16"/>
    </row>
    <row r="38" customHeight="1" spans="1:18">
      <c r="M38" s="43"/>
      <c r="N38" s="43"/>
      <c r="O38" s="43"/>
      <c r="P38" s="43"/>
      <c r="Q38" s="16"/>
      <c r="R38" s="16"/>
    </row>
  </sheetData>
  <sheetProtection formatCells="0" formatColumns="0" formatRows="0" insertRows="0" insertColumns="0" insertHyperlinks="0" deleteColumns="0" deleteRows="0" sort="0" autoFilter="0" pivotTables="0"/>
  <mergeCells count="8">
    <mergeCell ref="A2:Q2"/>
    <mergeCell ref="A4:Q4"/>
    <mergeCell ref="S6:V6"/>
    <mergeCell ref="A27:B27"/>
    <mergeCell ref="A28:B28"/>
    <mergeCell ref="A29:B29"/>
    <mergeCell ref="A30:B30"/>
    <mergeCell ref="N31:P31"/>
  </mergeCells>
  <hyperlinks>
    <hyperlink ref="A1" location="索引目录!A1" display="返回索引目录"/>
  </hyperlinks>
  <printOptions horizontalCentered="1"/>
  <pageMargins left="0.393700787401575" right="0.393700787401575" top="0.78740157480315" bottom="0.15748031496063" header="1.14173228346457" footer="0.196850393700787"/>
  <pageSetup paperSize="9" scale="90" fitToHeight="0" orientation="landscape"/>
  <headerFooter scaleWithDoc="0">
    <oddHeader>&amp;R&amp;"宋体,常规"&amp;10表3-5
共&amp;N页第&amp;P页
 单位：人民币元</oddHead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tabColor indexed="35"/>
    <pageSetUpPr fitToPage="1"/>
  </sheetPr>
  <dimension ref="A1:O38"/>
  <sheetViews>
    <sheetView showZeros="0" workbookViewId="0">
      <pane ySplit="7" topLeftCell="A8" activePane="bottomLeft" state="frozen"/>
      <selection/>
      <selection pane="bottomLeft" activeCell="D15" sqref="D15"/>
    </sheetView>
  </sheetViews>
  <sheetFormatPr defaultColWidth="9" defaultRowHeight="15.2"/>
  <cols>
    <col min="1" max="1" width="5.2" style="15" customWidth="1"/>
    <col min="2" max="2" width="26.8" style="15" customWidth="1"/>
    <col min="3" max="3" width="10.7" style="15" customWidth="1"/>
    <col min="4" max="4" width="10.3" style="15" customWidth="1"/>
    <col min="5" max="5" width="10.2" style="426" customWidth="1"/>
    <col min="6" max="6" width="10.3" style="16" customWidth="1" outlineLevel="1"/>
    <col min="7" max="8" width="8.7" style="16" customWidth="1" outlineLevel="1"/>
    <col min="9" max="9" width="8.7" style="16" customWidth="1"/>
    <col min="10" max="10" width="12.2" style="14" customWidth="1"/>
    <col min="11" max="11" width="14" style="14" hidden="1" customWidth="1" outlineLevel="1"/>
    <col min="12" max="12" width="10.8" style="14" hidden="1" customWidth="1" outlineLevel="1"/>
    <col min="13" max="13" width="9.1" style="14" hidden="1" customWidth="1" outlineLevel="1"/>
    <col min="14" max="14" width="12" style="15" customWidth="1" collapsed="1"/>
    <col min="15" max="16384" width="9" style="15"/>
  </cols>
  <sheetData>
    <row r="1" ht="15.75" customHeight="1" spans="1:15">
      <c r="A1" s="17" t="s">
        <v>257</v>
      </c>
    </row>
    <row r="2" s="11" customFormat="1" ht="30" customHeight="1" spans="1:15">
      <c r="A2" s="18" t="e">
        <f>"应收款项融资评估"&amp;#REF!</f>
        <v>#REF!</v>
      </c>
      <c r="B2" s="19"/>
      <c r="C2" s="19"/>
      <c r="D2" s="19"/>
      <c r="E2" s="19"/>
      <c r="F2" s="19"/>
      <c r="G2" s="19"/>
      <c r="H2" s="19"/>
      <c r="I2" s="19"/>
      <c r="J2" s="19"/>
      <c r="K2" s="19"/>
      <c r="L2" s="19"/>
      <c r="M2" s="19"/>
      <c r="N2" s="19"/>
    </row>
    <row r="3" s="11" customFormat="1" ht="9" customHeight="1" spans="1:15">
      <c r="A3" s="18"/>
      <c r="B3" s="19"/>
      <c r="C3" s="19"/>
      <c r="D3" s="19"/>
      <c r="E3" s="19"/>
      <c r="F3" s="19"/>
      <c r="G3" s="19"/>
      <c r="H3" s="19"/>
      <c r="I3" s="19"/>
      <c r="J3" s="105"/>
      <c r="K3" s="105"/>
      <c r="L3" s="105"/>
      <c r="M3" s="105"/>
      <c r="N3" s="19"/>
    </row>
    <row r="4" s="12" customFormat="1" ht="15.75" customHeight="1" spans="1:15">
      <c r="A4" s="21" t="e">
        <f>'3-4应收票据'!A4:S4</f>
        <v>#REF!</v>
      </c>
      <c r="B4" s="21"/>
      <c r="C4" s="21"/>
      <c r="D4" s="21"/>
      <c r="E4" s="21"/>
      <c r="F4" s="21"/>
      <c r="G4" s="21"/>
      <c r="H4" s="21"/>
      <c r="I4" s="21"/>
      <c r="J4" s="22"/>
      <c r="K4" s="22"/>
      <c r="L4" s="22"/>
      <c r="M4" s="22"/>
      <c r="N4" s="22"/>
    </row>
    <row r="5" s="12" customFormat="1" ht="14.1" customHeight="1" spans="1:15">
      <c r="A5" s="21"/>
      <c r="B5" s="427" t="e">
        <f>#REF!&amp;#REF!&amp;#REF!&amp;#REF!&amp;#REF!&amp;#REF!</f>
        <v>#REF!</v>
      </c>
      <c r="C5" s="427"/>
      <c r="D5" s="21"/>
      <c r="E5" s="428"/>
      <c r="F5" s="21"/>
      <c r="G5" s="21"/>
      <c r="H5" s="21"/>
      <c r="I5" s="21"/>
      <c r="J5" s="22"/>
      <c r="K5" s="22"/>
      <c r="L5" s="429"/>
      <c r="M5" s="22"/>
      <c r="N5" s="24"/>
    </row>
    <row r="6" s="12" customFormat="1" ht="15.75" customHeight="1" spans="1:15">
      <c r="A6" s="75" t="e">
        <f>'3-4应收票据'!A6</f>
        <v>#REF!</v>
      </c>
      <c r="E6" s="430"/>
      <c r="F6" s="26"/>
      <c r="G6" s="26"/>
      <c r="H6" s="26"/>
      <c r="I6" s="26"/>
      <c r="J6" s="26"/>
      <c r="N6" s="27"/>
    </row>
    <row r="7" s="223" customFormat="1" ht="36.75" customHeight="1" spans="1:15">
      <c r="A7" s="28" t="s">
        <v>293</v>
      </c>
      <c r="B7" s="28" t="s">
        <v>424</v>
      </c>
      <c r="C7" s="28" t="s">
        <v>425</v>
      </c>
      <c r="D7" s="28" t="s">
        <v>426</v>
      </c>
      <c r="E7" s="431" t="s">
        <v>391</v>
      </c>
      <c r="F7" s="100" t="s">
        <v>427</v>
      </c>
      <c r="G7" s="100" t="s">
        <v>409</v>
      </c>
      <c r="H7" s="100" t="s">
        <v>410</v>
      </c>
      <c r="I7" s="29" t="s">
        <v>392</v>
      </c>
      <c r="J7" s="135" t="s">
        <v>344</v>
      </c>
      <c r="K7" s="28" t="s">
        <v>345</v>
      </c>
      <c r="L7" s="28" t="s">
        <v>346</v>
      </c>
      <c r="M7" s="28" t="s">
        <v>347</v>
      </c>
      <c r="N7" s="28" t="s">
        <v>296</v>
      </c>
      <c r="O7" s="31" t="s">
        <v>348</v>
      </c>
    </row>
    <row r="8" s="14" customFormat="1" ht="15.75" customHeight="1" spans="1:15">
      <c r="A8" s="32">
        <v>1</v>
      </c>
      <c r="B8" s="33"/>
      <c r="C8" s="32"/>
      <c r="D8" s="35"/>
      <c r="E8" s="34">
        <v>43800</v>
      </c>
      <c r="F8" s="203"/>
      <c r="G8" s="203"/>
      <c r="H8" s="34">
        <v>43800</v>
      </c>
      <c r="I8" s="86"/>
      <c r="J8" s="36"/>
      <c r="K8" s="36">
        <f>J8</f>
        <v>0</v>
      </c>
      <c r="L8" s="36" t="str">
        <f>IF(J8=0,"",K8-J8)</f>
        <v/>
      </c>
      <c r="M8" s="36" t="str">
        <f>IF(J8=0,"",L8/(J8)*100)</f>
        <v/>
      </c>
      <c r="N8" s="37"/>
      <c r="O8" s="37"/>
    </row>
    <row r="9" s="14" customFormat="1" ht="15.75" customHeight="1" spans="1:15">
      <c r="A9" s="32"/>
      <c r="B9" s="33"/>
      <c r="C9" s="32"/>
      <c r="D9" s="35"/>
      <c r="E9" s="34"/>
      <c r="F9" s="203"/>
      <c r="G9" s="203"/>
      <c r="H9" s="34"/>
      <c r="I9" s="86"/>
      <c r="J9" s="36"/>
      <c r="K9" s="36"/>
      <c r="L9" s="36" t="str">
        <f t="shared" ref="L9:L27" si="0">IF(J9=0,"",K9-J9)</f>
        <v/>
      </c>
      <c r="M9" s="36" t="str">
        <f t="shared" ref="M9:M27" si="1">IF(J9=0,"",L9/(J9)*100)</f>
        <v/>
      </c>
      <c r="N9" s="37"/>
      <c r="O9" s="37"/>
    </row>
    <row r="10" s="14" customFormat="1" ht="15.75" customHeight="1" spans="1:15">
      <c r="A10" s="32"/>
      <c r="B10" s="33"/>
      <c r="C10" s="32"/>
      <c r="D10" s="35"/>
      <c r="E10" s="34"/>
      <c r="F10" s="203"/>
      <c r="G10" s="203"/>
      <c r="H10" s="34"/>
      <c r="I10" s="86"/>
      <c r="J10" s="36"/>
      <c r="K10" s="36"/>
      <c r="L10" s="36" t="str">
        <f t="shared" si="0"/>
        <v/>
      </c>
      <c r="M10" s="36" t="str">
        <f t="shared" si="1"/>
        <v/>
      </c>
      <c r="N10" s="37"/>
      <c r="O10" s="37"/>
    </row>
    <row r="11" s="14" customFormat="1" ht="15.75" customHeight="1" spans="1:15">
      <c r="A11" s="32"/>
      <c r="B11" s="33"/>
      <c r="C11" s="32"/>
      <c r="D11" s="35"/>
      <c r="E11" s="34"/>
      <c r="F11" s="203"/>
      <c r="G11" s="203"/>
      <c r="H11" s="432"/>
      <c r="I11" s="86"/>
      <c r="J11" s="36"/>
      <c r="K11" s="36"/>
      <c r="L11" s="36" t="str">
        <f t="shared" si="0"/>
        <v/>
      </c>
      <c r="M11" s="36" t="str">
        <f t="shared" si="1"/>
        <v/>
      </c>
      <c r="N11" s="37"/>
      <c r="O11" s="37"/>
    </row>
    <row r="12" s="14" customFormat="1" ht="15.75" customHeight="1" spans="1:15">
      <c r="A12" s="32"/>
      <c r="B12" s="33"/>
      <c r="C12" s="32"/>
      <c r="D12" s="35"/>
      <c r="E12" s="34"/>
      <c r="F12" s="203"/>
      <c r="G12" s="203"/>
      <c r="H12" s="432"/>
      <c r="I12" s="86"/>
      <c r="J12" s="36"/>
      <c r="K12" s="36"/>
      <c r="L12" s="36" t="str">
        <f t="shared" si="0"/>
        <v/>
      </c>
      <c r="M12" s="36" t="str">
        <f t="shared" si="1"/>
        <v/>
      </c>
      <c r="N12" s="37"/>
      <c r="O12" s="37"/>
    </row>
    <row r="13" s="14" customFormat="1" ht="15.75" customHeight="1" spans="1:15">
      <c r="A13" s="32"/>
      <c r="B13" s="33"/>
      <c r="C13" s="32"/>
      <c r="D13" s="35"/>
      <c r="E13" s="34"/>
      <c r="F13" s="203"/>
      <c r="G13" s="203"/>
      <c r="H13" s="432"/>
      <c r="I13" s="86"/>
      <c r="J13" s="36"/>
      <c r="K13" s="36"/>
      <c r="L13" s="36" t="str">
        <f t="shared" si="0"/>
        <v/>
      </c>
      <c r="M13" s="36" t="str">
        <f t="shared" si="1"/>
        <v/>
      </c>
      <c r="N13" s="37"/>
      <c r="O13" s="37"/>
    </row>
    <row r="14" s="14" customFormat="1" ht="15.75" customHeight="1" spans="1:15">
      <c r="A14" s="32"/>
      <c r="B14" s="33"/>
      <c r="C14" s="32"/>
      <c r="D14" s="35"/>
      <c r="E14" s="34"/>
      <c r="F14" s="203"/>
      <c r="G14" s="203"/>
      <c r="H14" s="432"/>
      <c r="I14" s="86"/>
      <c r="J14" s="36"/>
      <c r="K14" s="36"/>
      <c r="L14" s="36" t="str">
        <f t="shared" si="0"/>
        <v/>
      </c>
      <c r="M14" s="36" t="str">
        <f t="shared" si="1"/>
        <v/>
      </c>
      <c r="N14" s="37"/>
      <c r="O14" s="37"/>
    </row>
    <row r="15" s="14" customFormat="1" ht="15.75" customHeight="1" spans="1:15">
      <c r="A15" s="32"/>
      <c r="B15" s="33"/>
      <c r="C15" s="32"/>
      <c r="D15" s="35"/>
      <c r="E15" s="34"/>
      <c r="F15" s="203"/>
      <c r="G15" s="203"/>
      <c r="H15" s="432"/>
      <c r="I15" s="86"/>
      <c r="J15" s="36"/>
      <c r="K15" s="36"/>
      <c r="L15" s="36" t="str">
        <f t="shared" si="0"/>
        <v/>
      </c>
      <c r="M15" s="36" t="str">
        <f t="shared" si="1"/>
        <v/>
      </c>
      <c r="N15" s="37"/>
      <c r="O15" s="37"/>
    </row>
    <row r="16" s="14" customFormat="1" ht="15.75" customHeight="1" spans="1:15">
      <c r="A16" s="32"/>
      <c r="B16" s="33"/>
      <c r="C16" s="32"/>
      <c r="D16" s="35"/>
      <c r="E16" s="34"/>
      <c r="F16" s="203"/>
      <c r="G16" s="203"/>
      <c r="H16" s="432"/>
      <c r="I16" s="86"/>
      <c r="J16" s="36"/>
      <c r="K16" s="36"/>
      <c r="L16" s="36" t="str">
        <f t="shared" si="0"/>
        <v/>
      </c>
      <c r="M16" s="36" t="str">
        <f t="shared" si="1"/>
        <v/>
      </c>
      <c r="N16" s="37"/>
      <c r="O16" s="37"/>
    </row>
    <row r="17" s="14" customFormat="1" ht="15.75" customHeight="1" spans="1:15">
      <c r="A17" s="32"/>
      <c r="B17" s="33"/>
      <c r="C17" s="32"/>
      <c r="D17" s="35"/>
      <c r="E17" s="34"/>
      <c r="F17" s="203"/>
      <c r="G17" s="203"/>
      <c r="H17" s="432"/>
      <c r="I17" s="86"/>
      <c r="J17" s="36"/>
      <c r="K17" s="36"/>
      <c r="L17" s="36" t="str">
        <f t="shared" si="0"/>
        <v/>
      </c>
      <c r="M17" s="36" t="str">
        <f t="shared" si="1"/>
        <v/>
      </c>
      <c r="N17" s="37"/>
      <c r="O17" s="37"/>
    </row>
    <row r="18" s="14" customFormat="1" ht="15.75" customHeight="1" spans="1:15">
      <c r="A18" s="32"/>
      <c r="B18" s="33"/>
      <c r="C18" s="32"/>
      <c r="D18" s="35"/>
      <c r="E18" s="34"/>
      <c r="F18" s="203"/>
      <c r="G18" s="203"/>
      <c r="H18" s="432"/>
      <c r="I18" s="86"/>
      <c r="J18" s="36"/>
      <c r="K18" s="36"/>
      <c r="L18" s="36" t="str">
        <f t="shared" si="0"/>
        <v/>
      </c>
      <c r="M18" s="36" t="str">
        <f t="shared" si="1"/>
        <v/>
      </c>
      <c r="N18" s="37"/>
      <c r="O18" s="37"/>
    </row>
    <row r="19" s="14" customFormat="1" ht="15.75" customHeight="1" spans="1:15">
      <c r="A19" s="32"/>
      <c r="B19" s="33"/>
      <c r="C19" s="32"/>
      <c r="D19" s="35"/>
      <c r="E19" s="34"/>
      <c r="F19" s="203"/>
      <c r="G19" s="203"/>
      <c r="H19" s="432"/>
      <c r="I19" s="86"/>
      <c r="J19" s="36"/>
      <c r="K19" s="36"/>
      <c r="L19" s="36" t="str">
        <f t="shared" si="0"/>
        <v/>
      </c>
      <c r="M19" s="36" t="str">
        <f t="shared" si="1"/>
        <v/>
      </c>
      <c r="N19" s="37"/>
      <c r="O19" s="37"/>
    </row>
    <row r="20" s="14" customFormat="1" ht="15.75" customHeight="1" spans="1:15">
      <c r="A20" s="32"/>
      <c r="B20" s="33"/>
      <c r="C20" s="32"/>
      <c r="D20" s="35"/>
      <c r="E20" s="34"/>
      <c r="F20" s="203"/>
      <c r="G20" s="203"/>
      <c r="H20" s="432"/>
      <c r="I20" s="86"/>
      <c r="J20" s="36"/>
      <c r="K20" s="36"/>
      <c r="L20" s="36" t="str">
        <f t="shared" si="0"/>
        <v/>
      </c>
      <c r="M20" s="36" t="str">
        <f t="shared" si="1"/>
        <v/>
      </c>
      <c r="N20" s="37"/>
      <c r="O20" s="37"/>
    </row>
    <row r="21" s="14" customFormat="1" ht="15.75" customHeight="1" spans="1:15">
      <c r="A21" s="32"/>
      <c r="B21" s="33"/>
      <c r="C21" s="32"/>
      <c r="D21" s="35"/>
      <c r="E21" s="34"/>
      <c r="F21" s="203"/>
      <c r="G21" s="203"/>
      <c r="H21" s="432"/>
      <c r="I21" s="86"/>
      <c r="J21" s="36"/>
      <c r="K21" s="36"/>
      <c r="L21" s="36" t="str">
        <f t="shared" si="0"/>
        <v/>
      </c>
      <c r="M21" s="36" t="str">
        <f t="shared" si="1"/>
        <v/>
      </c>
      <c r="N21" s="37"/>
      <c r="O21" s="37"/>
    </row>
    <row r="22" s="14" customFormat="1" ht="15.75" customHeight="1" spans="1:15">
      <c r="A22" s="32"/>
      <c r="B22" s="33"/>
      <c r="C22" s="32"/>
      <c r="D22" s="35"/>
      <c r="E22" s="34"/>
      <c r="F22" s="203"/>
      <c r="G22" s="203"/>
      <c r="H22" s="432"/>
      <c r="I22" s="86"/>
      <c r="J22" s="36"/>
      <c r="K22" s="36"/>
      <c r="L22" s="36" t="str">
        <f t="shared" si="0"/>
        <v/>
      </c>
      <c r="M22" s="36" t="str">
        <f t="shared" si="1"/>
        <v/>
      </c>
      <c r="N22" s="37"/>
      <c r="O22" s="37"/>
    </row>
    <row r="23" s="14" customFormat="1" ht="15.75" customHeight="1" spans="1:15">
      <c r="A23" s="32"/>
      <c r="B23" s="33"/>
      <c r="C23" s="32"/>
      <c r="D23" s="35"/>
      <c r="E23" s="34"/>
      <c r="F23" s="203"/>
      <c r="G23" s="203"/>
      <c r="H23" s="432"/>
      <c r="I23" s="86"/>
      <c r="J23" s="36"/>
      <c r="K23" s="36"/>
      <c r="L23" s="36" t="str">
        <f t="shared" si="0"/>
        <v/>
      </c>
      <c r="M23" s="36" t="str">
        <f t="shared" si="1"/>
        <v/>
      </c>
      <c r="N23" s="37"/>
      <c r="O23" s="37"/>
    </row>
    <row r="24" s="14" customFormat="1" ht="15.75" customHeight="1" spans="1:15">
      <c r="A24" s="32"/>
      <c r="B24" s="33"/>
      <c r="C24" s="32"/>
      <c r="D24" s="35"/>
      <c r="E24" s="34"/>
      <c r="F24" s="203"/>
      <c r="G24" s="203"/>
      <c r="H24" s="432"/>
      <c r="I24" s="86"/>
      <c r="J24" s="36"/>
      <c r="K24" s="36"/>
      <c r="L24" s="36" t="str">
        <f t="shared" si="0"/>
        <v/>
      </c>
      <c r="M24" s="36" t="str">
        <f t="shared" si="1"/>
        <v/>
      </c>
      <c r="N24" s="37"/>
      <c r="O24" s="37"/>
    </row>
    <row r="25" s="14" customFormat="1" ht="15.75" customHeight="1" spans="1:15">
      <c r="A25" s="32"/>
      <c r="B25" s="33"/>
      <c r="C25" s="32"/>
      <c r="D25" s="35"/>
      <c r="E25" s="34"/>
      <c r="F25" s="203"/>
      <c r="G25" s="203"/>
      <c r="H25" s="432"/>
      <c r="I25" s="86"/>
      <c r="J25" s="36"/>
      <c r="K25" s="36"/>
      <c r="L25" s="36" t="str">
        <f t="shared" si="0"/>
        <v/>
      </c>
      <c r="M25" s="36" t="str">
        <f t="shared" si="1"/>
        <v/>
      </c>
      <c r="N25" s="37"/>
      <c r="O25" s="37"/>
    </row>
    <row r="26" s="14" customFormat="1" ht="15.75" customHeight="1" spans="1:15">
      <c r="A26" s="32"/>
      <c r="B26" s="33"/>
      <c r="C26" s="32"/>
      <c r="D26" s="35"/>
      <c r="E26" s="34"/>
      <c r="F26" s="203"/>
      <c r="G26" s="203"/>
      <c r="H26" s="432"/>
      <c r="I26" s="86"/>
      <c r="J26" s="36"/>
      <c r="K26" s="36"/>
      <c r="L26" s="36" t="str">
        <f t="shared" si="0"/>
        <v/>
      </c>
      <c r="M26" s="36" t="str">
        <f t="shared" si="1"/>
        <v/>
      </c>
      <c r="N26" s="37"/>
      <c r="O26" s="37"/>
    </row>
    <row r="27" s="14" customFormat="1" ht="15.75" customHeight="1" spans="1:15">
      <c r="A27" s="38" t="s">
        <v>405</v>
      </c>
      <c r="B27" s="39"/>
      <c r="C27" s="72"/>
      <c r="D27" s="35"/>
      <c r="E27" s="34"/>
      <c r="F27" s="203"/>
      <c r="G27" s="203"/>
      <c r="H27" s="86"/>
      <c r="I27" s="86"/>
      <c r="J27" s="36">
        <f>SUM(J8:J26)</f>
        <v>0</v>
      </c>
      <c r="K27" s="36">
        <f>SUM(K8:K26)</f>
        <v>0</v>
      </c>
      <c r="L27" s="36" t="str">
        <f t="shared" si="0"/>
        <v/>
      </c>
      <c r="M27" s="36" t="str">
        <f t="shared" si="1"/>
        <v/>
      </c>
      <c r="N27" s="37"/>
      <c r="O27" s="37"/>
    </row>
    <row r="28" s="14" customFormat="1" ht="15.75" customHeight="1" spans="1:15">
      <c r="A28" s="38" t="s">
        <v>428</v>
      </c>
      <c r="B28" s="39"/>
      <c r="C28" s="72"/>
      <c r="D28" s="32"/>
      <c r="E28" s="34"/>
      <c r="F28" s="203"/>
      <c r="G28" s="203"/>
      <c r="H28" s="86"/>
      <c r="I28" s="86"/>
      <c r="J28" s="36"/>
      <c r="K28" s="36"/>
      <c r="L28" s="36"/>
      <c r="M28" s="36"/>
      <c r="N28" s="37"/>
      <c r="O28" s="37"/>
    </row>
    <row r="29" s="14" customFormat="1" ht="15.75" customHeight="1" spans="1:15">
      <c r="A29" s="38" t="s">
        <v>423</v>
      </c>
      <c r="B29" s="39"/>
      <c r="C29" s="72"/>
      <c r="D29" s="32"/>
      <c r="E29" s="34"/>
      <c r="F29" s="203"/>
      <c r="G29" s="203"/>
      <c r="H29" s="86"/>
      <c r="I29" s="86"/>
      <c r="J29" s="36"/>
      <c r="K29" s="36">
        <f>J28</f>
        <v>0</v>
      </c>
      <c r="L29" s="36"/>
      <c r="M29" s="36"/>
      <c r="N29" s="37"/>
      <c r="O29" s="37"/>
    </row>
    <row r="30" s="14" customFormat="1" ht="15.75" customHeight="1" spans="1:15">
      <c r="A30" s="38" t="s">
        <v>339</v>
      </c>
      <c r="B30" s="39"/>
      <c r="C30" s="72"/>
      <c r="D30" s="32"/>
      <c r="E30" s="34"/>
      <c r="F30" s="203"/>
      <c r="G30" s="203"/>
      <c r="H30" s="86"/>
      <c r="I30" s="86"/>
      <c r="J30" s="36">
        <f>J27-J28</f>
        <v>0</v>
      </c>
      <c r="K30" s="36">
        <f>K27-K29</f>
        <v>0</v>
      </c>
      <c r="L30" s="36" t="str">
        <f>IF(J30=0,"",K30-J30)</f>
        <v/>
      </c>
      <c r="M30" s="36" t="str">
        <f>IF(J30=0,"",L30/(J30)*100)</f>
        <v/>
      </c>
      <c r="N30" s="37"/>
      <c r="O30" s="37"/>
    </row>
    <row r="31" s="14" customFormat="1" ht="15.75" customHeight="1" spans="1:15">
      <c r="A31" s="42" t="e">
        <f>'3-4应收票据'!A32</f>
        <v>#REF!</v>
      </c>
      <c r="B31" s="42"/>
      <c r="C31" s="138"/>
      <c r="D31" s="138"/>
      <c r="E31" s="138"/>
      <c r="K31" s="133" t="e">
        <f>'3-4应收票据'!P32</f>
        <v>#REF!</v>
      </c>
      <c r="L31" s="133"/>
      <c r="M31" s="133"/>
      <c r="N31" s="138"/>
    </row>
    <row r="32" s="14" customFormat="1" ht="15.75" customHeight="1" spans="1:15">
      <c r="A32" s="12" t="e">
        <f>'3-4应收票据'!A33</f>
        <v>#REF!</v>
      </c>
      <c r="B32" s="12"/>
      <c r="E32" s="433"/>
      <c r="G32" s="43"/>
      <c r="H32" s="43"/>
      <c r="I32" s="43"/>
    </row>
    <row r="33" ht="15.75" customHeight="1"/>
    <row r="34" ht="15.75" customHeight="1" spans="1:15">
      <c r="A34" s="67"/>
      <c r="J34" s="43"/>
      <c r="K34" s="43"/>
      <c r="L34" s="43"/>
      <c r="M34" s="43"/>
      <c r="N34" s="16"/>
      <c r="O34" s="16"/>
    </row>
    <row r="35" ht="15.75" customHeight="1" spans="1:15">
      <c r="A35" s="67"/>
      <c r="J35" s="43"/>
      <c r="K35" s="43"/>
      <c r="L35" s="43"/>
      <c r="M35" s="43"/>
      <c r="N35" s="16"/>
      <c r="O35" s="16"/>
    </row>
    <row r="36" ht="15.75" customHeight="1" spans="1:15">
      <c r="J36" s="43"/>
      <c r="K36" s="43"/>
      <c r="L36" s="43"/>
      <c r="M36" s="43"/>
      <c r="N36" s="16"/>
      <c r="O36" s="16"/>
    </row>
    <row r="37" ht="15.75" customHeight="1" spans="1:15">
      <c r="J37" s="43"/>
      <c r="K37" s="43"/>
      <c r="L37" s="43"/>
      <c r="M37" s="43"/>
      <c r="N37" s="16"/>
      <c r="O37" s="16"/>
    </row>
    <row r="38" ht="15.75" customHeight="1" spans="1:15">
      <c r="J38" s="43"/>
      <c r="K38" s="43"/>
      <c r="L38" s="43"/>
      <c r="M38" s="43"/>
      <c r="N38" s="16"/>
      <c r="O38" s="16"/>
    </row>
  </sheetData>
  <sheetProtection formatCells="0" formatColumns="0" formatRows="0" insertRows="0" insertColumns="0" insertHyperlinks="0" deleteColumns="0" deleteRows="0" sort="0" autoFilter="0" pivotTables="0"/>
  <mergeCells count="7">
    <mergeCell ref="A2:N2"/>
    <mergeCell ref="A4:N4"/>
    <mergeCell ref="A27:B27"/>
    <mergeCell ref="A28:B28"/>
    <mergeCell ref="A29:B29"/>
    <mergeCell ref="A30:B30"/>
    <mergeCell ref="K31:M31"/>
  </mergeCells>
  <hyperlinks>
    <hyperlink ref="A1" location="索引目录!A1" display="返回索引目录"/>
  </hyperlinks>
  <printOptions horizontalCentered="1"/>
  <pageMargins left="0.590551181102362" right="0.590551181102362" top="0.78740157480315" bottom="0.551181102362205" header="1.14173228346457" footer="0.196850393700787"/>
  <pageSetup paperSize="9" fitToHeight="0" orientation="landscape"/>
  <headerFooter>
    <oddHeader>&amp;R&amp;"-,常规"&amp;10表3-6
共&amp;N页第&amp;P页
单位：人民币元</oddHead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21">
    <tabColor indexed="35"/>
  </sheetPr>
  <dimension ref="A1:P32"/>
  <sheetViews>
    <sheetView showZeros="0" workbookViewId="0">
      <pane ySplit="7" topLeftCell="A8" activePane="bottomLeft" state="frozen"/>
      <selection/>
      <selection pane="bottomLeft" activeCell="D15" sqref="D15"/>
    </sheetView>
  </sheetViews>
  <sheetFormatPr defaultColWidth="9" defaultRowHeight="15.75" customHeight="1"/>
  <cols>
    <col min="1" max="1" width="6.3" style="15" customWidth="1"/>
    <col min="2" max="2" width="30.6" style="15" customWidth="1"/>
    <col min="3" max="5" width="11.8" style="15" customWidth="1"/>
    <col min="6" max="6" width="13.1" style="14" customWidth="1"/>
    <col min="7" max="7" width="14.2" style="14" hidden="1" customWidth="1" outlineLevel="1"/>
    <col min="8" max="8" width="10.7" style="14" hidden="1" customWidth="1" outlineLevel="1"/>
    <col min="9" max="9" width="10.8" style="14" hidden="1" customWidth="1" outlineLevel="1"/>
    <col min="10" max="10" width="8.8" style="15" customWidth="1" collapsed="1"/>
    <col min="11" max="16384" width="9" style="15"/>
  </cols>
  <sheetData>
    <row r="1" customHeight="1" spans="1:16">
      <c r="A1" s="17" t="s">
        <v>257</v>
      </c>
    </row>
    <row r="2" s="11" customFormat="1" ht="30" customHeight="1" spans="1:16">
      <c r="A2" s="18" t="e">
        <f>"预付账款评估"&amp;#REF!</f>
        <v>#REF!</v>
      </c>
      <c r="B2" s="19"/>
      <c r="C2" s="19"/>
      <c r="D2" s="19"/>
      <c r="E2" s="19"/>
      <c r="F2" s="19"/>
      <c r="G2" s="19"/>
      <c r="H2" s="19"/>
      <c r="I2" s="19"/>
      <c r="J2" s="19"/>
    </row>
    <row r="3" s="11" customFormat="1" ht="6" customHeight="1" spans="1:16">
      <c r="A3" s="18"/>
      <c r="B3" s="19"/>
      <c r="C3" s="19"/>
      <c r="D3" s="19"/>
      <c r="E3" s="19"/>
      <c r="F3" s="105"/>
      <c r="G3" s="105"/>
      <c r="H3" s="105"/>
      <c r="I3" s="105"/>
      <c r="J3" s="19"/>
    </row>
    <row r="4" s="12" customFormat="1" customHeight="1" spans="1:16">
      <c r="A4" s="21" t="e">
        <f>'3-5应收账款'!A4:Q4</f>
        <v>#REF!</v>
      </c>
      <c r="B4" s="21"/>
      <c r="C4" s="21"/>
      <c r="D4" s="21"/>
      <c r="E4" s="21"/>
      <c r="F4" s="21"/>
      <c r="G4" s="22"/>
      <c r="H4" s="22"/>
      <c r="I4" s="22"/>
      <c r="J4" s="22"/>
    </row>
    <row r="5" s="12" customFormat="1" ht="14.1" customHeight="1" spans="1:16">
      <c r="A5" s="21"/>
      <c r="B5" s="151" t="e">
        <f>'3-5应收账款'!B5</f>
        <v>#REF!</v>
      </c>
      <c r="C5" s="21"/>
      <c r="D5" s="21"/>
      <c r="E5" s="21"/>
      <c r="F5" s="21"/>
      <c r="G5" s="22"/>
      <c r="H5" s="22"/>
      <c r="I5" s="22"/>
      <c r="J5" s="24"/>
    </row>
    <row r="6" s="12" customFormat="1" customHeight="1" spans="1:16">
      <c r="A6" s="75" t="e">
        <f>'3-5应收账款'!A6</f>
        <v>#REF!</v>
      </c>
      <c r="J6" s="27"/>
      <c r="L6" s="418" t="s">
        <v>407</v>
      </c>
      <c r="M6" s="418"/>
      <c r="N6" s="418"/>
      <c r="O6" s="418"/>
      <c r="P6" s="418"/>
    </row>
    <row r="7" s="223" customFormat="1" ht="46" spans="1:16">
      <c r="A7" s="28" t="s">
        <v>293</v>
      </c>
      <c r="B7" s="28" t="s">
        <v>429</v>
      </c>
      <c r="C7" s="28" t="s">
        <v>409</v>
      </c>
      <c r="D7" s="28" t="s">
        <v>410</v>
      </c>
      <c r="E7" s="28" t="s">
        <v>411</v>
      </c>
      <c r="F7" s="28" t="s">
        <v>344</v>
      </c>
      <c r="G7" s="28" t="s">
        <v>345</v>
      </c>
      <c r="H7" s="28" t="s">
        <v>346</v>
      </c>
      <c r="I7" s="28" t="s">
        <v>347</v>
      </c>
      <c r="J7" s="28" t="s">
        <v>296</v>
      </c>
      <c r="K7" s="31" t="s">
        <v>348</v>
      </c>
      <c r="L7" s="421" t="s">
        <v>430</v>
      </c>
      <c r="M7" s="421" t="s">
        <v>399</v>
      </c>
      <c r="N7" s="421" t="s">
        <v>419</v>
      </c>
      <c r="O7" s="421" t="s">
        <v>420</v>
      </c>
      <c r="P7" s="421" t="s">
        <v>421</v>
      </c>
    </row>
    <row r="8" s="14" customFormat="1" customHeight="1" spans="1:16">
      <c r="A8" s="32">
        <v>1</v>
      </c>
      <c r="B8" s="33"/>
      <c r="C8" s="35"/>
      <c r="D8" s="34">
        <v>43800</v>
      </c>
      <c r="E8" s="152" t="e">
        <f t="shared" ref="E8:E26" si="0">IF(D8=0,"",(IF(($B$5-D8)&lt;366,"1年以内",IF(($B$5-D8)&lt;731,"1-2年",IF(($B$5-D8)&lt;1096,"2-3年",IF(($B$5-D8)&lt;1461,"3-4年",IF(($B$5-D8)&lt;1826,"4-5年","5年以上")))))))</f>
        <v>#REF!</v>
      </c>
      <c r="F8" s="36"/>
      <c r="G8" s="36"/>
      <c r="H8" s="36" t="str">
        <f>IF(F8=0,"",G8-F8)</f>
        <v/>
      </c>
      <c r="I8" s="36" t="str">
        <f>IF(F8=0,"",H8/(F8)*100)</f>
        <v/>
      </c>
      <c r="J8" s="37"/>
      <c r="K8" s="37"/>
    </row>
    <row r="9" s="14" customFormat="1" customHeight="1" spans="1:16">
      <c r="A9" s="32"/>
      <c r="B9" s="33"/>
      <c r="C9" s="35"/>
      <c r="D9" s="34"/>
      <c r="E9" s="152" t="str">
        <f t="shared" si="0"/>
        <v/>
      </c>
      <c r="F9" s="36"/>
      <c r="G9" s="36"/>
      <c r="H9" s="36" t="str">
        <f t="shared" ref="H9:H27" si="1">IF(F9=0,"",G9-F9)</f>
        <v/>
      </c>
      <c r="I9" s="36" t="str">
        <f t="shared" ref="I9:I30" si="2">IF(F9=0,"",H9/(F9)*100)</f>
        <v/>
      </c>
      <c r="J9" s="37"/>
      <c r="K9" s="37"/>
    </row>
    <row r="10" s="14" customFormat="1" customHeight="1" spans="1:16">
      <c r="A10" s="32"/>
      <c r="B10" s="33"/>
      <c r="C10" s="35"/>
      <c r="D10" s="34"/>
      <c r="E10" s="152" t="str">
        <f t="shared" si="0"/>
        <v/>
      </c>
      <c r="F10" s="36"/>
      <c r="G10" s="36"/>
      <c r="H10" s="36" t="str">
        <f t="shared" si="1"/>
        <v/>
      </c>
      <c r="I10" s="36" t="str">
        <f t="shared" si="2"/>
        <v/>
      </c>
      <c r="J10" s="37"/>
      <c r="K10" s="37"/>
    </row>
    <row r="11" s="14" customFormat="1" customHeight="1" spans="1:16">
      <c r="A11" s="32"/>
      <c r="B11" s="33"/>
      <c r="C11" s="35"/>
      <c r="D11" s="34"/>
      <c r="E11" s="152" t="str">
        <f t="shared" si="0"/>
        <v/>
      </c>
      <c r="F11" s="36"/>
      <c r="G11" s="36"/>
      <c r="H11" s="36" t="str">
        <f t="shared" si="1"/>
        <v/>
      </c>
      <c r="I11" s="36" t="str">
        <f t="shared" si="2"/>
        <v/>
      </c>
      <c r="J11" s="37"/>
      <c r="K11" s="37"/>
    </row>
    <row r="12" s="14" customFormat="1" customHeight="1" spans="1:16">
      <c r="A12" s="32"/>
      <c r="B12" s="33"/>
      <c r="C12" s="35"/>
      <c r="D12" s="34"/>
      <c r="E12" s="152" t="str">
        <f t="shared" si="0"/>
        <v/>
      </c>
      <c r="F12" s="36"/>
      <c r="G12" s="36"/>
      <c r="H12" s="36" t="str">
        <f t="shared" si="1"/>
        <v/>
      </c>
      <c r="I12" s="36" t="str">
        <f t="shared" si="2"/>
        <v/>
      </c>
      <c r="J12" s="37"/>
      <c r="K12" s="37"/>
    </row>
    <row r="13" s="14" customFormat="1" customHeight="1" spans="1:16">
      <c r="A13" s="32"/>
      <c r="B13" s="33"/>
      <c r="C13" s="35"/>
      <c r="D13" s="34"/>
      <c r="E13" s="152" t="str">
        <f t="shared" si="0"/>
        <v/>
      </c>
      <c r="F13" s="36"/>
      <c r="G13" s="36"/>
      <c r="H13" s="36" t="str">
        <f t="shared" si="1"/>
        <v/>
      </c>
      <c r="I13" s="36" t="str">
        <f t="shared" si="2"/>
        <v/>
      </c>
      <c r="J13" s="37"/>
      <c r="K13" s="37"/>
    </row>
    <row r="14" s="14" customFormat="1" customHeight="1" spans="1:16">
      <c r="A14" s="32"/>
      <c r="B14" s="33"/>
      <c r="C14" s="35"/>
      <c r="D14" s="34"/>
      <c r="E14" s="152" t="str">
        <f t="shared" si="0"/>
        <v/>
      </c>
      <c r="F14" s="36"/>
      <c r="G14" s="36"/>
      <c r="H14" s="36" t="str">
        <f t="shared" si="1"/>
        <v/>
      </c>
      <c r="I14" s="36" t="str">
        <f t="shared" si="2"/>
        <v/>
      </c>
      <c r="J14" s="37"/>
      <c r="K14" s="37"/>
    </row>
    <row r="15" s="14" customFormat="1" customHeight="1" spans="1:16">
      <c r="A15" s="32"/>
      <c r="B15" s="33"/>
      <c r="C15" s="35"/>
      <c r="D15" s="34"/>
      <c r="E15" s="152" t="str">
        <f t="shared" si="0"/>
        <v/>
      </c>
      <c r="F15" s="36"/>
      <c r="G15" s="36"/>
      <c r="H15" s="36" t="str">
        <f t="shared" si="1"/>
        <v/>
      </c>
      <c r="I15" s="36" t="str">
        <f t="shared" si="2"/>
        <v/>
      </c>
      <c r="J15" s="37"/>
      <c r="K15" s="37"/>
    </row>
    <row r="16" s="14" customFormat="1" customHeight="1" spans="1:16">
      <c r="A16" s="32"/>
      <c r="B16" s="33"/>
      <c r="C16" s="35"/>
      <c r="D16" s="34"/>
      <c r="E16" s="152" t="str">
        <f t="shared" si="0"/>
        <v/>
      </c>
      <c r="F16" s="36"/>
      <c r="G16" s="36"/>
      <c r="H16" s="36" t="str">
        <f t="shared" si="1"/>
        <v/>
      </c>
      <c r="I16" s="36" t="str">
        <f t="shared" si="2"/>
        <v/>
      </c>
      <c r="J16" s="37"/>
      <c r="K16" s="37"/>
    </row>
    <row r="17" s="14" customFormat="1" customHeight="1" spans="1:11">
      <c r="A17" s="32"/>
      <c r="B17" s="33"/>
      <c r="C17" s="35"/>
      <c r="D17" s="34"/>
      <c r="E17" s="152" t="str">
        <f t="shared" si="0"/>
        <v/>
      </c>
      <c r="F17" s="36"/>
      <c r="G17" s="36"/>
      <c r="H17" s="36" t="str">
        <f t="shared" si="1"/>
        <v/>
      </c>
      <c r="I17" s="36" t="str">
        <f t="shared" si="2"/>
        <v/>
      </c>
      <c r="J17" s="37"/>
      <c r="K17" s="37"/>
    </row>
    <row r="18" s="14" customFormat="1" customHeight="1" spans="1:11">
      <c r="A18" s="32"/>
      <c r="B18" s="33"/>
      <c r="C18" s="35"/>
      <c r="D18" s="34"/>
      <c r="E18" s="152" t="str">
        <f t="shared" si="0"/>
        <v/>
      </c>
      <c r="F18" s="36"/>
      <c r="G18" s="36"/>
      <c r="H18" s="36" t="str">
        <f t="shared" si="1"/>
        <v/>
      </c>
      <c r="I18" s="36" t="str">
        <f t="shared" si="2"/>
        <v/>
      </c>
      <c r="J18" s="37"/>
      <c r="K18" s="37"/>
    </row>
    <row r="19" s="14" customFormat="1" customHeight="1" spans="1:11">
      <c r="A19" s="32"/>
      <c r="B19" s="33"/>
      <c r="C19" s="35"/>
      <c r="D19" s="34"/>
      <c r="E19" s="152" t="str">
        <f t="shared" si="0"/>
        <v/>
      </c>
      <c r="F19" s="36"/>
      <c r="G19" s="36"/>
      <c r="H19" s="36" t="str">
        <f t="shared" si="1"/>
        <v/>
      </c>
      <c r="I19" s="36" t="str">
        <f t="shared" si="2"/>
        <v/>
      </c>
      <c r="J19" s="37"/>
      <c r="K19" s="37"/>
    </row>
    <row r="20" s="14" customFormat="1" customHeight="1" spans="1:11">
      <c r="A20" s="32"/>
      <c r="B20" s="33"/>
      <c r="C20" s="35"/>
      <c r="D20" s="34"/>
      <c r="E20" s="152" t="str">
        <f t="shared" si="0"/>
        <v/>
      </c>
      <c r="F20" s="36"/>
      <c r="G20" s="36"/>
      <c r="H20" s="36" t="str">
        <f t="shared" si="1"/>
        <v/>
      </c>
      <c r="I20" s="36" t="str">
        <f t="shared" si="2"/>
        <v/>
      </c>
      <c r="J20" s="37"/>
      <c r="K20" s="37"/>
    </row>
    <row r="21" s="14" customFormat="1" customHeight="1" spans="1:11">
      <c r="A21" s="32"/>
      <c r="B21" s="33"/>
      <c r="C21" s="35"/>
      <c r="D21" s="34"/>
      <c r="E21" s="152" t="str">
        <f t="shared" si="0"/>
        <v/>
      </c>
      <c r="F21" s="36"/>
      <c r="G21" s="36"/>
      <c r="H21" s="36" t="str">
        <f t="shared" si="1"/>
        <v/>
      </c>
      <c r="I21" s="36" t="str">
        <f t="shared" si="2"/>
        <v/>
      </c>
      <c r="J21" s="37"/>
      <c r="K21" s="37"/>
    </row>
    <row r="22" s="14" customFormat="1" customHeight="1" spans="1:11">
      <c r="A22" s="32"/>
      <c r="B22" s="33"/>
      <c r="C22" s="35"/>
      <c r="D22" s="34"/>
      <c r="E22" s="152" t="str">
        <f t="shared" si="0"/>
        <v/>
      </c>
      <c r="F22" s="36"/>
      <c r="G22" s="36"/>
      <c r="H22" s="36" t="str">
        <f t="shared" si="1"/>
        <v/>
      </c>
      <c r="I22" s="36" t="str">
        <f t="shared" si="2"/>
        <v/>
      </c>
      <c r="J22" s="37"/>
      <c r="K22" s="37"/>
    </row>
    <row r="23" s="14" customFormat="1" customHeight="1" spans="1:11">
      <c r="A23" s="32"/>
      <c r="B23" s="33"/>
      <c r="C23" s="35"/>
      <c r="D23" s="34"/>
      <c r="E23" s="152" t="str">
        <f t="shared" si="0"/>
        <v/>
      </c>
      <c r="F23" s="36"/>
      <c r="G23" s="36"/>
      <c r="H23" s="36" t="str">
        <f t="shared" si="1"/>
        <v/>
      </c>
      <c r="I23" s="36" t="str">
        <f t="shared" si="2"/>
        <v/>
      </c>
      <c r="J23" s="37"/>
      <c r="K23" s="37"/>
    </row>
    <row r="24" s="14" customFormat="1" customHeight="1" spans="1:11">
      <c r="A24" s="32"/>
      <c r="B24" s="33"/>
      <c r="C24" s="35"/>
      <c r="D24" s="34"/>
      <c r="E24" s="152" t="str">
        <f t="shared" si="0"/>
        <v/>
      </c>
      <c r="F24" s="36"/>
      <c r="G24" s="36"/>
      <c r="H24" s="36" t="str">
        <f t="shared" si="1"/>
        <v/>
      </c>
      <c r="I24" s="36" t="str">
        <f t="shared" si="2"/>
        <v/>
      </c>
      <c r="J24" s="37"/>
      <c r="K24" s="37"/>
    </row>
    <row r="25" s="14" customFormat="1" customHeight="1" spans="1:11">
      <c r="A25" s="32"/>
      <c r="B25" s="33"/>
      <c r="C25" s="35"/>
      <c r="D25" s="34"/>
      <c r="E25" s="152" t="str">
        <f t="shared" si="0"/>
        <v/>
      </c>
      <c r="F25" s="36"/>
      <c r="G25" s="36"/>
      <c r="H25" s="36" t="str">
        <f t="shared" si="1"/>
        <v/>
      </c>
      <c r="I25" s="36" t="str">
        <f t="shared" si="2"/>
        <v/>
      </c>
      <c r="J25" s="37"/>
      <c r="K25" s="37"/>
    </row>
    <row r="26" s="14" customFormat="1" customHeight="1" spans="1:11">
      <c r="A26" s="32"/>
      <c r="B26" s="33"/>
      <c r="C26" s="35"/>
      <c r="D26" s="34"/>
      <c r="E26" s="152" t="str">
        <f t="shared" si="0"/>
        <v/>
      </c>
      <c r="F26" s="36"/>
      <c r="G26" s="36"/>
      <c r="H26" s="36" t="str">
        <f t="shared" si="1"/>
        <v/>
      </c>
      <c r="I26" s="36" t="str">
        <f t="shared" si="2"/>
        <v/>
      </c>
      <c r="J26" s="37"/>
      <c r="K26" s="37"/>
    </row>
    <row r="27" s="14" customFormat="1" customHeight="1" spans="1:11">
      <c r="A27" s="38" t="s">
        <v>405</v>
      </c>
      <c r="B27" s="39"/>
      <c r="C27" s="32"/>
      <c r="D27" s="40"/>
      <c r="E27" s="32"/>
      <c r="F27" s="36">
        <f>SUM(F8:F26)</f>
        <v>0</v>
      </c>
      <c r="G27" s="36">
        <f>SUM(G8:G26)</f>
        <v>0</v>
      </c>
      <c r="H27" s="36" t="str">
        <f t="shared" si="1"/>
        <v/>
      </c>
      <c r="I27" s="36" t="str">
        <f t="shared" si="2"/>
        <v/>
      </c>
      <c r="J27" s="37"/>
      <c r="K27" s="37"/>
    </row>
    <row r="28" s="14" customFormat="1" customHeight="1" spans="1:11">
      <c r="A28" s="38" t="s">
        <v>431</v>
      </c>
      <c r="B28" s="39"/>
      <c r="C28" s="32"/>
      <c r="D28" s="40"/>
      <c r="E28" s="32"/>
      <c r="F28" s="36"/>
      <c r="G28" s="36"/>
      <c r="H28" s="36"/>
      <c r="I28" s="36"/>
      <c r="J28" s="37"/>
      <c r="K28" s="37"/>
    </row>
    <row r="29" s="14" customFormat="1" customHeight="1" spans="1:11">
      <c r="A29" s="38" t="s">
        <v>423</v>
      </c>
      <c r="B29" s="39"/>
      <c r="C29" s="32"/>
      <c r="D29" s="40"/>
      <c r="E29" s="32"/>
      <c r="F29" s="36"/>
      <c r="G29" s="36">
        <f>F28</f>
        <v>0</v>
      </c>
      <c r="H29" s="36"/>
      <c r="I29" s="36"/>
      <c r="J29" s="37"/>
      <c r="K29" s="37"/>
    </row>
    <row r="30" s="14" customFormat="1" customHeight="1" spans="1:11">
      <c r="A30" s="35" t="s">
        <v>369</v>
      </c>
      <c r="B30" s="35"/>
      <c r="C30" s="53"/>
      <c r="D30" s="53"/>
      <c r="E30" s="53"/>
      <c r="F30" s="36">
        <f>F27-F28</f>
        <v>0</v>
      </c>
      <c r="G30" s="36">
        <f>G27-G29</f>
        <v>0</v>
      </c>
      <c r="H30" s="36" t="str">
        <f>IF(F30=0,"",G30-F30)</f>
        <v/>
      </c>
      <c r="I30" s="36" t="str">
        <f t="shared" si="2"/>
        <v/>
      </c>
      <c r="J30" s="37"/>
      <c r="K30" s="37"/>
    </row>
    <row r="31" s="14" customFormat="1" customHeight="1" spans="1:11">
      <c r="A31" s="425" t="e">
        <f>'3-5应收账款'!A31</f>
        <v>#REF!</v>
      </c>
      <c r="B31" s="425"/>
      <c r="C31" s="425"/>
      <c r="D31" s="425"/>
      <c r="E31" s="56"/>
      <c r="F31" s="56"/>
      <c r="G31" s="133" t="e">
        <f>'3-5应收账款'!N31</f>
        <v>#REF!</v>
      </c>
      <c r="H31" s="133"/>
      <c r="I31" s="133"/>
      <c r="J31" s="138"/>
    </row>
    <row r="32" s="14" customFormat="1" customHeight="1" spans="1:11">
      <c r="A32" s="12" t="e">
        <f>'3-5应收账款'!A32</f>
        <v>#REF!</v>
      </c>
      <c r="B32" s="54"/>
      <c r="C32" s="54"/>
      <c r="D32" s="54"/>
      <c r="E32" s="56"/>
      <c r="F32" s="56"/>
      <c r="G32" s="56"/>
      <c r="H32" s="56"/>
      <c r="I32" s="56"/>
      <c r="J32" s="56"/>
    </row>
  </sheetData>
  <sheetProtection formatCells="0" formatColumns="0" formatRows="0" insertRows="0" insertColumns="0" insertHyperlinks="0" deleteColumns="0" deleteRows="0" sort="0" autoFilter="0" pivotTables="0"/>
  <mergeCells count="9">
    <mergeCell ref="A2:J2"/>
    <mergeCell ref="A4:J4"/>
    <mergeCell ref="L6:P6"/>
    <mergeCell ref="A27:B27"/>
    <mergeCell ref="A28:B28"/>
    <mergeCell ref="A29:B29"/>
    <mergeCell ref="A30:B30"/>
    <mergeCell ref="A31:D31"/>
    <mergeCell ref="G31:I31"/>
  </mergeCells>
  <hyperlinks>
    <hyperlink ref="A1" location="索引目录!A1" display="返回索引目录"/>
  </hyperlinks>
  <printOptions horizontalCentered="1"/>
  <pageMargins left="0.393700787401575" right="0.393700787401575" top="0.78740157480315" bottom="0.15748031496063" header="1.14173228346457" footer="0.196850393700787"/>
  <pageSetup paperSize="9" fitToHeight="0" orientation="landscape"/>
  <headerFooter scaleWithDoc="0">
    <oddHeader>&amp;R&amp;"宋体,常规"&amp;10表3-7
共&amp;N页第&amp;P页
 单位：人民币元</oddHeader>
  </headerFooter>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tabColor theme="9"/>
    <pageSetUpPr fitToPage="1"/>
  </sheetPr>
  <dimension ref="A1:H27"/>
  <sheetViews>
    <sheetView showZeros="0" workbookViewId="0">
      <pane ySplit="7" topLeftCell="A8" activePane="bottomLeft" state="frozen"/>
      <selection/>
      <selection pane="bottomLeft" activeCell="B14" sqref="B14"/>
    </sheetView>
  </sheetViews>
  <sheetFormatPr defaultColWidth="9" defaultRowHeight="15.2" outlineLevelCol="7"/>
  <cols>
    <col min="1" max="1" width="10.2" style="15" customWidth="1"/>
    <col min="2" max="2" width="26.8" style="15" customWidth="1"/>
    <col min="3" max="3" width="16" style="14" customWidth="1"/>
    <col min="4" max="4" width="14.8" style="14" customWidth="1"/>
    <col min="5" max="5" width="15.7" style="14" customWidth="1"/>
    <col min="6" max="6" width="17.8" style="14" customWidth="1"/>
    <col min="7" max="16384" width="9" style="15"/>
  </cols>
  <sheetData>
    <row r="1" ht="15.75" customHeight="1" spans="1:8">
      <c r="A1" s="17" t="s">
        <v>257</v>
      </c>
    </row>
    <row r="2" s="11" customFormat="1" ht="30" customHeight="1" spans="1:8">
      <c r="A2" s="18" t="s">
        <v>432</v>
      </c>
      <c r="B2" s="18"/>
      <c r="C2" s="18"/>
      <c r="D2" s="18"/>
      <c r="E2" s="18"/>
      <c r="F2" s="18"/>
    </row>
    <row r="3" s="11" customFormat="1" ht="11.25" customHeight="1" spans="1:8">
      <c r="A3" s="18"/>
      <c r="B3" s="19"/>
      <c r="C3" s="105"/>
      <c r="D3" s="105"/>
      <c r="E3" s="105"/>
      <c r="F3" s="105"/>
    </row>
    <row r="4" s="12" customFormat="1" ht="15.75" customHeight="1" spans="1:8">
      <c r="A4" s="21" t="e">
        <f>'3-8-3其他应收款'!A4:Q4</f>
        <v>#REF!</v>
      </c>
      <c r="B4" s="21"/>
      <c r="C4" s="21"/>
      <c r="D4" s="21"/>
      <c r="E4" s="21"/>
      <c r="F4" s="21"/>
    </row>
    <row r="5" s="12" customFormat="1" ht="14.1" customHeight="1" spans="1:8">
      <c r="A5" s="21"/>
      <c r="B5" s="21"/>
      <c r="C5" s="21"/>
      <c r="D5" s="21"/>
      <c r="E5" s="21"/>
      <c r="F5" s="74"/>
    </row>
    <row r="6" s="12" customFormat="1" ht="15.75" customHeight="1" spans="1:8">
      <c r="A6" s="25" t="e">
        <f>'3-8-3其他应收款'!A6</f>
        <v>#REF!</v>
      </c>
      <c r="B6" s="25"/>
      <c r="F6" s="278"/>
    </row>
    <row r="7" s="223" customFormat="1" ht="15.75" customHeight="1" spans="1:8">
      <c r="A7" s="121" t="s">
        <v>361</v>
      </c>
      <c r="B7" s="121" t="s">
        <v>362</v>
      </c>
      <c r="C7" s="121" t="s">
        <v>344</v>
      </c>
      <c r="D7" s="121" t="s">
        <v>345</v>
      </c>
      <c r="E7" s="279" t="s">
        <v>346</v>
      </c>
      <c r="F7" s="121" t="s">
        <v>347</v>
      </c>
    </row>
    <row r="8" s="12" customFormat="1" ht="15.75" customHeight="1" spans="1:8">
      <c r="A8" s="122" t="s">
        <v>433</v>
      </c>
      <c r="B8" s="143" t="s">
        <v>31</v>
      </c>
      <c r="C8" s="124">
        <f>'3-8-1应收利息'!G31</f>
        <v>0</v>
      </c>
      <c r="D8" s="124">
        <f>'3-8-1应收利息'!H31</f>
        <v>0</v>
      </c>
      <c r="E8" s="124">
        <f>D8-C8</f>
        <v>0</v>
      </c>
      <c r="F8" s="124" t="str">
        <f>IF(C8=0,"",E8/C8*100)</f>
        <v/>
      </c>
    </row>
    <row r="9" s="12" customFormat="1" ht="15.75" customHeight="1" spans="1:8">
      <c r="A9" s="122" t="s">
        <v>434</v>
      </c>
      <c r="B9" s="206" t="s">
        <v>33</v>
      </c>
      <c r="C9" s="124">
        <f>'3-8-2应收股利'!E31</f>
        <v>0</v>
      </c>
      <c r="D9" s="124">
        <f>'3-8-2应收股利'!F31</f>
        <v>0</v>
      </c>
      <c r="E9" s="124">
        <f>D9-C9</f>
        <v>0</v>
      </c>
      <c r="F9" s="124" t="str">
        <f>IF(C9=0,"",E9/C9*100)</f>
        <v/>
      </c>
    </row>
    <row r="10" s="12" customFormat="1" ht="15.75" customHeight="1" spans="1:8">
      <c r="A10" s="122" t="s">
        <v>435</v>
      </c>
      <c r="B10" s="206" t="s">
        <v>30</v>
      </c>
      <c r="C10" s="124">
        <f>'3-8-3其他应收款'!M26</f>
        <v>0</v>
      </c>
      <c r="D10" s="124">
        <f>'3-8-3其他应收款'!N26</f>
        <v>0</v>
      </c>
      <c r="E10" s="124">
        <f>D10-C10</f>
        <v>0</v>
      </c>
      <c r="F10" s="124" t="str">
        <f>IF(C10=0,"",E10/C10*100)</f>
        <v/>
      </c>
    </row>
    <row r="11" s="12" customFormat="1" ht="15.75" customHeight="1" spans="1:8">
      <c r="A11" s="242"/>
      <c r="B11" s="206"/>
      <c r="C11" s="124"/>
      <c r="D11" s="124"/>
      <c r="E11" s="124"/>
      <c r="F11" s="124"/>
    </row>
    <row r="12" s="14" customFormat="1" ht="15.75" customHeight="1" spans="1:8">
      <c r="A12" s="122"/>
      <c r="B12" s="207"/>
      <c r="C12" s="36"/>
      <c r="D12" s="36"/>
      <c r="E12" s="36"/>
      <c r="F12" s="36"/>
    </row>
    <row r="13" s="14" customFormat="1" ht="15.75" customHeight="1" spans="1:8">
      <c r="A13" s="122"/>
      <c r="B13" s="145"/>
      <c r="C13" s="36"/>
      <c r="D13" s="36"/>
      <c r="E13" s="36"/>
      <c r="F13" s="36"/>
      <c r="H13" s="14">
        <v>0</v>
      </c>
    </row>
    <row r="14" s="14" customFormat="1" ht="15.75" customHeight="1" spans="1:8">
      <c r="A14" s="122"/>
      <c r="B14" s="145"/>
      <c r="C14" s="36"/>
      <c r="D14" s="36"/>
      <c r="E14" s="36"/>
      <c r="F14" s="36"/>
      <c r="H14" s="14">
        <v>0</v>
      </c>
    </row>
    <row r="15" s="14" customFormat="1" ht="15.75" customHeight="1" spans="1:8">
      <c r="A15" s="122"/>
      <c r="B15" s="145"/>
      <c r="C15" s="36"/>
      <c r="D15" s="36"/>
      <c r="E15" s="36"/>
      <c r="F15" s="36"/>
    </row>
    <row r="16" s="14" customFormat="1" ht="15.75" customHeight="1" spans="1:8">
      <c r="A16" s="122"/>
      <c r="B16" s="145"/>
      <c r="C16" s="36"/>
      <c r="D16" s="36"/>
      <c r="E16" s="36"/>
      <c r="F16" s="36"/>
    </row>
    <row r="17" s="14" customFormat="1" ht="15.75" customHeight="1" spans="1:6">
      <c r="A17" s="122"/>
      <c r="B17" s="145"/>
      <c r="C17" s="36"/>
      <c r="D17" s="36"/>
      <c r="E17" s="36"/>
      <c r="F17" s="36"/>
    </row>
    <row r="18" s="14" customFormat="1" ht="15.75" customHeight="1" spans="1:6">
      <c r="A18" s="32"/>
      <c r="B18" s="145"/>
      <c r="C18" s="36"/>
      <c r="D18" s="36"/>
      <c r="E18" s="36"/>
      <c r="F18" s="36"/>
    </row>
    <row r="19" s="14" customFormat="1" ht="15.75" customHeight="1" spans="1:6">
      <c r="A19" s="32"/>
      <c r="B19" s="145"/>
      <c r="C19" s="36"/>
      <c r="D19" s="36"/>
      <c r="E19" s="36"/>
      <c r="F19" s="36"/>
    </row>
    <row r="20" s="14" customFormat="1" ht="15.75" customHeight="1" spans="1:6">
      <c r="A20" s="32"/>
      <c r="B20" s="145"/>
      <c r="C20" s="36"/>
      <c r="D20" s="36"/>
      <c r="E20" s="36"/>
      <c r="F20" s="36"/>
    </row>
    <row r="21" s="14" customFormat="1" ht="15.75" customHeight="1" spans="1:6">
      <c r="A21" s="32"/>
      <c r="B21" s="145"/>
      <c r="C21" s="36"/>
      <c r="D21" s="36"/>
      <c r="E21" s="36"/>
      <c r="F21" s="36"/>
    </row>
    <row r="22" s="14" customFormat="1" ht="15.75" customHeight="1" spans="1:6">
      <c r="A22" s="38" t="s">
        <v>436</v>
      </c>
      <c r="B22" s="39"/>
      <c r="C22" s="36">
        <f>C8+C9+C10</f>
        <v>0</v>
      </c>
      <c r="D22" s="36">
        <f>SUM(D8:D10)</f>
        <v>0</v>
      </c>
      <c r="E22" s="36">
        <f>D22-C22</f>
        <v>0</v>
      </c>
      <c r="F22" s="36" t="str">
        <f>IF(C22=0,"",E22/C22*100)</f>
        <v/>
      </c>
    </row>
    <row r="23" s="14" customFormat="1" ht="15.75" customHeight="1" spans="1:6">
      <c r="A23" s="38" t="s">
        <v>437</v>
      </c>
      <c r="B23" s="39"/>
      <c r="C23" s="36">
        <f>'3-8-3其他应收款'!M27</f>
        <v>0</v>
      </c>
      <c r="D23" s="36"/>
      <c r="E23" s="36"/>
      <c r="F23" s="36"/>
    </row>
    <row r="24" s="14" customFormat="1" ht="15.75" customHeight="1" spans="1:6">
      <c r="A24" s="38" t="s">
        <v>423</v>
      </c>
      <c r="B24" s="39"/>
      <c r="C24" s="36"/>
      <c r="D24" s="36">
        <f>'3-8-3其他应收款'!N28</f>
        <v>0</v>
      </c>
      <c r="E24" s="36"/>
      <c r="F24" s="36"/>
    </row>
    <row r="25" s="14" customFormat="1" ht="15.75" customHeight="1" spans="1:6">
      <c r="A25" s="38" t="s">
        <v>436</v>
      </c>
      <c r="B25" s="39"/>
      <c r="C25" s="36">
        <f>C22-C23</f>
        <v>0</v>
      </c>
      <c r="D25" s="36">
        <f>D22-D24</f>
        <v>0</v>
      </c>
      <c r="E25" s="36">
        <f>D25-C25</f>
        <v>0</v>
      </c>
      <c r="F25" s="36" t="str">
        <f>IF(C25=0,"",E25/C25*100)</f>
        <v/>
      </c>
    </row>
    <row r="26" s="14" customFormat="1" ht="15.75" customHeight="1" spans="1:6">
      <c r="A26" s="125"/>
      <c r="D26" s="138"/>
      <c r="E26" s="138"/>
      <c r="F26" s="138"/>
    </row>
    <row r="27" ht="15.75" customHeight="1" spans="1:6">
      <c r="A27" s="127"/>
    </row>
  </sheetData>
  <sheetProtection formatCells="0" formatColumns="0" formatRows="0" insertRows="0" insertColumns="0" insertHyperlinks="0" deleteColumns="0" deleteRows="0" sort="0" autoFilter="0" pivotTables="0"/>
  <mergeCells count="6">
    <mergeCell ref="A2:F2"/>
    <mergeCell ref="A4:F4"/>
    <mergeCell ref="A22:B22"/>
    <mergeCell ref="A23:B23"/>
    <mergeCell ref="A24:B24"/>
    <mergeCell ref="A25:B25"/>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fitToHeight="0" orientation="landscape"/>
  <headerFooter>
    <oddHeader>&amp;R&amp;"-,常规"&amp;10表3-8
共&amp;N页第&amp;P页
单位：人民币元</oddHead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20">
    <tabColor indexed="35"/>
  </sheetPr>
  <dimension ref="A1:L34"/>
  <sheetViews>
    <sheetView showZeros="0" workbookViewId="0">
      <pane ySplit="7" topLeftCell="A8" activePane="bottomLeft" state="frozen"/>
      <selection/>
      <selection pane="bottomLeft" activeCell="B14" sqref="B14"/>
    </sheetView>
  </sheetViews>
  <sheetFormatPr defaultColWidth="9" defaultRowHeight="15.75" customHeight="1"/>
  <cols>
    <col min="1" max="1" width="5" style="15" customWidth="1"/>
    <col min="2" max="2" width="22.8" style="15" customWidth="1"/>
    <col min="3" max="3" width="9.5" style="15" customWidth="1"/>
    <col min="4" max="4" width="11" style="15" customWidth="1"/>
    <col min="5" max="5" width="17.5" style="15" customWidth="1"/>
    <col min="6" max="6" width="8.6" style="15" customWidth="1"/>
    <col min="7" max="7" width="12.6" style="14" customWidth="1"/>
    <col min="8" max="8" width="12.6" style="14" hidden="1" customWidth="1" outlineLevel="1"/>
    <col min="9" max="9" width="10.6" style="14" hidden="1" customWidth="1" outlineLevel="1"/>
    <col min="10" max="10" width="8.2" style="14" hidden="1" customWidth="1" outlineLevel="1"/>
    <col min="11" max="11" width="11.3" style="15" customWidth="1" collapsed="1"/>
    <col min="12" max="16384" width="9" style="15"/>
  </cols>
  <sheetData>
    <row r="1" customHeight="1" spans="1:12">
      <c r="A1" s="17" t="s">
        <v>257</v>
      </c>
    </row>
    <row r="2" s="11" customFormat="1" ht="30" customHeight="1" spans="1:12">
      <c r="A2" s="18" t="e">
        <f>"应收利息评估"&amp;#REF!</f>
        <v>#REF!</v>
      </c>
      <c r="B2" s="19"/>
      <c r="C2" s="19"/>
      <c r="D2" s="19"/>
      <c r="E2" s="19"/>
      <c r="F2" s="19"/>
      <c r="G2" s="19"/>
      <c r="H2" s="19"/>
      <c r="I2" s="19"/>
      <c r="J2" s="19"/>
      <c r="K2" s="19"/>
    </row>
    <row r="3" s="11" customFormat="1" ht="7.5" customHeight="1" spans="1:12">
      <c r="A3" s="18"/>
      <c r="B3" s="19"/>
      <c r="C3" s="19"/>
      <c r="D3" s="19"/>
      <c r="E3" s="19"/>
      <c r="F3" s="19"/>
      <c r="G3" s="105"/>
      <c r="H3" s="105"/>
      <c r="I3" s="105"/>
      <c r="J3" s="105"/>
      <c r="K3" s="19"/>
    </row>
    <row r="4" s="12" customFormat="1" customHeight="1" spans="1:12">
      <c r="A4" s="21" t="e">
        <f>'3-7预付账款'!A4:J4</f>
        <v>#REF!</v>
      </c>
      <c r="B4" s="21"/>
      <c r="C4" s="21"/>
      <c r="D4" s="21"/>
      <c r="E4" s="21"/>
      <c r="F4" s="21"/>
      <c r="G4" s="21"/>
      <c r="H4" s="22"/>
      <c r="I4" s="22"/>
      <c r="J4" s="22"/>
      <c r="K4" s="22"/>
    </row>
    <row r="5" s="12" customFormat="1" ht="14.1" customHeight="1" spans="1:12">
      <c r="A5" s="21"/>
      <c r="B5" s="21"/>
      <c r="C5" s="21"/>
      <c r="D5" s="21"/>
      <c r="E5" s="21"/>
      <c r="F5" s="21"/>
      <c r="G5" s="21"/>
      <c r="H5" s="22"/>
      <c r="I5" s="22"/>
      <c r="J5" s="22"/>
      <c r="K5" s="24"/>
    </row>
    <row r="6" s="12" customFormat="1" customHeight="1" spans="1:12">
      <c r="A6" s="75" t="e">
        <f>'3-7预付账款'!A6</f>
        <v>#REF!</v>
      </c>
      <c r="K6" s="27"/>
    </row>
    <row r="7" s="223" customFormat="1" customHeight="1" spans="1:12">
      <c r="A7" s="28" t="s">
        <v>293</v>
      </c>
      <c r="B7" s="28" t="s">
        <v>408</v>
      </c>
      <c r="C7" s="28" t="s">
        <v>410</v>
      </c>
      <c r="D7" s="28" t="s">
        <v>438</v>
      </c>
      <c r="E7" s="28" t="s">
        <v>439</v>
      </c>
      <c r="F7" s="28" t="s">
        <v>440</v>
      </c>
      <c r="G7" s="28" t="s">
        <v>344</v>
      </c>
      <c r="H7" s="28" t="s">
        <v>345</v>
      </c>
      <c r="I7" s="28" t="s">
        <v>346</v>
      </c>
      <c r="J7" s="28" t="s">
        <v>347</v>
      </c>
      <c r="K7" s="28" t="s">
        <v>399</v>
      </c>
      <c r="L7" s="31" t="s">
        <v>348</v>
      </c>
    </row>
    <row r="8" s="14" customFormat="1" customHeight="1" spans="1:12">
      <c r="A8" s="32">
        <v>1</v>
      </c>
      <c r="B8" s="33"/>
      <c r="C8" s="40">
        <v>43830</v>
      </c>
      <c r="D8" s="86"/>
      <c r="E8" s="32"/>
      <c r="F8" s="32"/>
      <c r="G8" s="36"/>
      <c r="H8" s="36"/>
      <c r="I8" s="36" t="str">
        <f>IF(G8=0,"",H8-G8)</f>
        <v/>
      </c>
      <c r="J8" s="36" t="str">
        <f>IF(G8=0,"",I8/G8*100)</f>
        <v/>
      </c>
      <c r="K8" s="37"/>
      <c r="L8" s="37"/>
    </row>
    <row r="9" s="14" customFormat="1" customHeight="1" spans="1:12">
      <c r="A9" s="32"/>
      <c r="B9" s="33"/>
      <c r="C9" s="40"/>
      <c r="D9" s="86"/>
      <c r="E9" s="32"/>
      <c r="F9" s="32"/>
      <c r="G9" s="36"/>
      <c r="H9" s="36"/>
      <c r="I9" s="36" t="str">
        <f t="shared" ref="I9:I31" si="0">IF(G9=0,"",H9-G9)</f>
        <v/>
      </c>
      <c r="J9" s="36" t="str">
        <f t="shared" ref="J9:J31" si="1">IF(G9=0,"",I9/G9*100)</f>
        <v/>
      </c>
      <c r="K9" s="37"/>
      <c r="L9" s="37"/>
    </row>
    <row r="10" s="14" customFormat="1" customHeight="1" spans="1:12">
      <c r="A10" s="32"/>
      <c r="B10" s="33"/>
      <c r="C10" s="40"/>
      <c r="D10" s="86"/>
      <c r="E10" s="32"/>
      <c r="F10" s="32"/>
      <c r="G10" s="36"/>
      <c r="H10" s="36"/>
      <c r="I10" s="36" t="str">
        <f t="shared" si="0"/>
        <v/>
      </c>
      <c r="J10" s="36" t="str">
        <f t="shared" si="1"/>
        <v/>
      </c>
      <c r="K10" s="37"/>
      <c r="L10" s="37"/>
    </row>
    <row r="11" s="14" customFormat="1" customHeight="1" spans="1:12">
      <c r="A11" s="32"/>
      <c r="B11" s="33"/>
      <c r="C11" s="40"/>
      <c r="D11" s="86"/>
      <c r="E11" s="32"/>
      <c r="F11" s="32"/>
      <c r="G11" s="36"/>
      <c r="H11" s="36"/>
      <c r="I11" s="36" t="str">
        <f t="shared" si="0"/>
        <v/>
      </c>
      <c r="J11" s="36" t="str">
        <f t="shared" si="1"/>
        <v/>
      </c>
      <c r="K11" s="37"/>
      <c r="L11" s="37"/>
    </row>
    <row r="12" s="14" customFormat="1" customHeight="1" spans="1:12">
      <c r="A12" s="32"/>
      <c r="B12" s="33"/>
      <c r="C12" s="40"/>
      <c r="D12" s="86"/>
      <c r="E12" s="32"/>
      <c r="F12" s="32"/>
      <c r="G12" s="36"/>
      <c r="H12" s="36"/>
      <c r="I12" s="36" t="str">
        <f t="shared" si="0"/>
        <v/>
      </c>
      <c r="J12" s="36" t="str">
        <f t="shared" si="1"/>
        <v/>
      </c>
      <c r="K12" s="37"/>
      <c r="L12" s="37"/>
    </row>
    <row r="13" s="14" customFormat="1" customHeight="1" spans="1:12">
      <c r="A13" s="32"/>
      <c r="B13" s="33"/>
      <c r="C13" s="40"/>
      <c r="D13" s="86"/>
      <c r="E13" s="32"/>
      <c r="F13" s="32"/>
      <c r="G13" s="36"/>
      <c r="H13" s="36">
        <v>0</v>
      </c>
      <c r="I13" s="36" t="str">
        <f t="shared" si="0"/>
        <v/>
      </c>
      <c r="J13" s="36" t="str">
        <f t="shared" si="1"/>
        <v/>
      </c>
      <c r="K13" s="37"/>
      <c r="L13" s="37"/>
    </row>
    <row r="14" s="14" customFormat="1" customHeight="1" spans="1:12">
      <c r="A14" s="32"/>
      <c r="B14" s="33"/>
      <c r="C14" s="40"/>
      <c r="D14" s="86"/>
      <c r="E14" s="32"/>
      <c r="F14" s="32"/>
      <c r="G14" s="36"/>
      <c r="H14" s="36">
        <v>0</v>
      </c>
      <c r="I14" s="36" t="str">
        <f t="shared" si="0"/>
        <v/>
      </c>
      <c r="J14" s="36" t="str">
        <f t="shared" si="1"/>
        <v/>
      </c>
      <c r="K14" s="37"/>
      <c r="L14" s="37"/>
    </row>
    <row r="15" s="14" customFormat="1" customHeight="1" spans="1:12">
      <c r="A15" s="32"/>
      <c r="B15" s="33"/>
      <c r="C15" s="40"/>
      <c r="D15" s="86"/>
      <c r="E15" s="32"/>
      <c r="F15" s="32"/>
      <c r="G15" s="36"/>
      <c r="H15" s="36"/>
      <c r="I15" s="36" t="str">
        <f t="shared" si="0"/>
        <v/>
      </c>
      <c r="J15" s="36" t="str">
        <f t="shared" si="1"/>
        <v/>
      </c>
      <c r="K15" s="37"/>
      <c r="L15" s="37"/>
    </row>
    <row r="16" s="14" customFormat="1" customHeight="1" spans="1:12">
      <c r="A16" s="32"/>
      <c r="B16" s="33"/>
      <c r="C16" s="40"/>
      <c r="D16" s="86"/>
      <c r="E16" s="32"/>
      <c r="F16" s="32"/>
      <c r="G16" s="36"/>
      <c r="H16" s="36"/>
      <c r="I16" s="36" t="str">
        <f t="shared" si="0"/>
        <v/>
      </c>
      <c r="J16" s="36" t="str">
        <f t="shared" si="1"/>
        <v/>
      </c>
      <c r="K16" s="37"/>
      <c r="L16" s="37"/>
    </row>
    <row r="17" s="14" customFormat="1" customHeight="1" spans="1:12">
      <c r="A17" s="32"/>
      <c r="B17" s="33"/>
      <c r="C17" s="40"/>
      <c r="D17" s="86"/>
      <c r="E17" s="32"/>
      <c r="F17" s="32"/>
      <c r="G17" s="36"/>
      <c r="H17" s="36"/>
      <c r="I17" s="36" t="str">
        <f t="shared" si="0"/>
        <v/>
      </c>
      <c r="J17" s="36" t="str">
        <f t="shared" si="1"/>
        <v/>
      </c>
      <c r="K17" s="37"/>
      <c r="L17" s="37"/>
    </row>
    <row r="18" s="14" customFormat="1" customHeight="1" spans="1:12">
      <c r="A18" s="32"/>
      <c r="B18" s="33"/>
      <c r="C18" s="40"/>
      <c r="D18" s="86"/>
      <c r="E18" s="32"/>
      <c r="F18" s="32"/>
      <c r="G18" s="36"/>
      <c r="H18" s="36"/>
      <c r="I18" s="36" t="str">
        <f t="shared" si="0"/>
        <v/>
      </c>
      <c r="J18" s="36" t="str">
        <f t="shared" si="1"/>
        <v/>
      </c>
      <c r="K18" s="37"/>
      <c r="L18" s="37"/>
    </row>
    <row r="19" s="14" customFormat="1" customHeight="1" spans="1:12">
      <c r="A19" s="32"/>
      <c r="B19" s="33"/>
      <c r="C19" s="40"/>
      <c r="D19" s="86"/>
      <c r="E19" s="32"/>
      <c r="F19" s="32"/>
      <c r="G19" s="36"/>
      <c r="H19" s="36"/>
      <c r="I19" s="36" t="str">
        <f t="shared" si="0"/>
        <v/>
      </c>
      <c r="J19" s="36" t="str">
        <f t="shared" si="1"/>
        <v/>
      </c>
      <c r="K19" s="37"/>
      <c r="L19" s="37"/>
    </row>
    <row r="20" s="14" customFormat="1" customHeight="1" spans="1:12">
      <c r="A20" s="32"/>
      <c r="B20" s="33"/>
      <c r="C20" s="40"/>
      <c r="D20" s="86"/>
      <c r="E20" s="32"/>
      <c r="F20" s="32"/>
      <c r="G20" s="36"/>
      <c r="H20" s="36"/>
      <c r="I20" s="36" t="str">
        <f t="shared" si="0"/>
        <v/>
      </c>
      <c r="J20" s="36" t="str">
        <f t="shared" si="1"/>
        <v/>
      </c>
      <c r="K20" s="37"/>
      <c r="L20" s="37"/>
    </row>
    <row r="21" s="14" customFormat="1" customHeight="1" spans="1:12">
      <c r="A21" s="32"/>
      <c r="B21" s="33"/>
      <c r="C21" s="40"/>
      <c r="D21" s="86"/>
      <c r="E21" s="32"/>
      <c r="F21" s="32"/>
      <c r="G21" s="36"/>
      <c r="H21" s="36"/>
      <c r="I21" s="36" t="str">
        <f t="shared" si="0"/>
        <v/>
      </c>
      <c r="J21" s="36" t="str">
        <f t="shared" si="1"/>
        <v/>
      </c>
      <c r="K21" s="37"/>
      <c r="L21" s="37"/>
    </row>
    <row r="22" s="14" customFormat="1" customHeight="1" spans="1:12">
      <c r="A22" s="32"/>
      <c r="B22" s="33"/>
      <c r="C22" s="40"/>
      <c r="D22" s="86"/>
      <c r="E22" s="32"/>
      <c r="F22" s="32"/>
      <c r="G22" s="36"/>
      <c r="H22" s="36"/>
      <c r="I22" s="36" t="str">
        <f t="shared" si="0"/>
        <v/>
      </c>
      <c r="J22" s="36" t="str">
        <f t="shared" si="1"/>
        <v/>
      </c>
      <c r="K22" s="37"/>
      <c r="L22" s="37"/>
    </row>
    <row r="23" s="14" customFormat="1" customHeight="1" spans="1:12">
      <c r="A23" s="32"/>
      <c r="B23" s="33"/>
      <c r="C23" s="40"/>
      <c r="D23" s="86"/>
      <c r="E23" s="32"/>
      <c r="F23" s="32"/>
      <c r="G23" s="36"/>
      <c r="H23" s="36"/>
      <c r="I23" s="36" t="str">
        <f t="shared" si="0"/>
        <v/>
      </c>
      <c r="J23" s="36" t="str">
        <f t="shared" si="1"/>
        <v/>
      </c>
      <c r="K23" s="37"/>
      <c r="L23" s="37"/>
    </row>
    <row r="24" s="14" customFormat="1" customHeight="1" spans="1:12">
      <c r="A24" s="32"/>
      <c r="B24" s="33"/>
      <c r="C24" s="40"/>
      <c r="D24" s="86"/>
      <c r="E24" s="32"/>
      <c r="F24" s="32"/>
      <c r="G24" s="36"/>
      <c r="H24" s="36"/>
      <c r="I24" s="36" t="str">
        <f t="shared" si="0"/>
        <v/>
      </c>
      <c r="J24" s="36" t="str">
        <f t="shared" si="1"/>
        <v/>
      </c>
      <c r="K24" s="37"/>
      <c r="L24" s="37"/>
    </row>
    <row r="25" s="14" customFormat="1" customHeight="1" spans="1:12">
      <c r="A25" s="32"/>
      <c r="B25" s="33"/>
      <c r="C25" s="40"/>
      <c r="D25" s="86"/>
      <c r="E25" s="32"/>
      <c r="F25" s="32"/>
      <c r="G25" s="36"/>
      <c r="H25" s="36"/>
      <c r="I25" s="36" t="str">
        <f t="shared" si="0"/>
        <v/>
      </c>
      <c r="J25" s="36" t="str">
        <f t="shared" si="1"/>
        <v/>
      </c>
      <c r="K25" s="37"/>
      <c r="L25" s="37"/>
    </row>
    <row r="26" s="14" customFormat="1" customHeight="1" spans="1:12">
      <c r="A26" s="32"/>
      <c r="B26" s="33"/>
      <c r="C26" s="40"/>
      <c r="D26" s="86"/>
      <c r="E26" s="32"/>
      <c r="F26" s="32"/>
      <c r="G26" s="36"/>
      <c r="H26" s="36"/>
      <c r="I26" s="36" t="str">
        <f t="shared" si="0"/>
        <v/>
      </c>
      <c r="J26" s="36" t="str">
        <f t="shared" si="1"/>
        <v/>
      </c>
      <c r="K26" s="37"/>
      <c r="L26" s="37"/>
    </row>
    <row r="27" s="14" customFormat="1" customHeight="1" spans="1:12">
      <c r="A27" s="32"/>
      <c r="B27" s="33"/>
      <c r="C27" s="40"/>
      <c r="D27" s="86"/>
      <c r="E27" s="32"/>
      <c r="F27" s="32"/>
      <c r="G27" s="36"/>
      <c r="H27" s="36"/>
      <c r="I27" s="36" t="str">
        <f t="shared" si="0"/>
        <v/>
      </c>
      <c r="J27" s="36" t="str">
        <f t="shared" si="1"/>
        <v/>
      </c>
      <c r="K27" s="37"/>
      <c r="L27" s="37"/>
    </row>
    <row r="28" s="14" customFormat="1" customHeight="1" spans="1:12">
      <c r="A28" s="32"/>
      <c r="B28" s="33"/>
      <c r="C28" s="40"/>
      <c r="D28" s="86"/>
      <c r="E28" s="32"/>
      <c r="F28" s="32"/>
      <c r="G28" s="36"/>
      <c r="H28" s="36"/>
      <c r="I28" s="36" t="str">
        <f t="shared" si="0"/>
        <v/>
      </c>
      <c r="J28" s="36" t="str">
        <f t="shared" si="1"/>
        <v/>
      </c>
      <c r="K28" s="37"/>
      <c r="L28" s="37"/>
    </row>
    <row r="29" s="14" customFormat="1" customHeight="1" spans="1:12">
      <c r="A29" s="32"/>
      <c r="B29" s="33"/>
      <c r="C29" s="40"/>
      <c r="D29" s="86"/>
      <c r="E29" s="32"/>
      <c r="F29" s="32"/>
      <c r="G29" s="36"/>
      <c r="H29" s="36"/>
      <c r="I29" s="36" t="str">
        <f t="shared" si="0"/>
        <v/>
      </c>
      <c r="J29" s="36" t="str">
        <f t="shared" si="1"/>
        <v/>
      </c>
      <c r="K29" s="37"/>
      <c r="L29" s="37"/>
    </row>
    <row r="30" s="14" customFormat="1" customHeight="1" spans="1:12">
      <c r="A30" s="32"/>
      <c r="B30" s="33"/>
      <c r="C30" s="40"/>
      <c r="D30" s="86"/>
      <c r="E30" s="32"/>
      <c r="F30" s="32"/>
      <c r="G30" s="36"/>
      <c r="H30" s="36"/>
      <c r="I30" s="36" t="str">
        <f t="shared" si="0"/>
        <v/>
      </c>
      <c r="J30" s="36" t="str">
        <f t="shared" si="1"/>
        <v/>
      </c>
      <c r="K30" s="37"/>
      <c r="L30" s="37"/>
    </row>
    <row r="31" s="14" customFormat="1" customHeight="1" spans="1:12">
      <c r="A31" s="38" t="s">
        <v>405</v>
      </c>
      <c r="B31" s="39"/>
      <c r="C31" s="53"/>
      <c r="D31" s="86"/>
      <c r="E31" s="53"/>
      <c r="F31" s="53"/>
      <c r="G31" s="36">
        <f>SUM(G8:G30)</f>
        <v>0</v>
      </c>
      <c r="H31" s="36">
        <f>SUM(H8:H30)</f>
        <v>0</v>
      </c>
      <c r="I31" s="36" t="str">
        <f t="shared" si="0"/>
        <v/>
      </c>
      <c r="J31" s="36" t="str">
        <f t="shared" si="1"/>
        <v/>
      </c>
      <c r="K31" s="37"/>
      <c r="L31" s="37"/>
    </row>
    <row r="32" s="14" customFormat="1" customHeight="1" spans="1:12">
      <c r="A32" s="12" t="e">
        <f>'3-7预付账款'!A31</f>
        <v>#REF!</v>
      </c>
      <c r="B32" s="41"/>
      <c r="C32" s="136"/>
      <c r="D32" s="136"/>
      <c r="H32" s="133" t="e">
        <f>'3-7预付账款'!G31</f>
        <v>#REF!</v>
      </c>
      <c r="I32" s="133"/>
      <c r="J32" s="133"/>
      <c r="K32" s="138"/>
    </row>
    <row r="33" s="14" customFormat="1" customHeight="1" spans="1:2">
      <c r="A33" s="12" t="e">
        <f>'3-7预付账款'!A32</f>
        <v>#REF!</v>
      </c>
      <c r="B33" s="12"/>
    </row>
    <row r="34" s="14" customFormat="1" customHeight="1"/>
  </sheetData>
  <sheetProtection formatCells="0" formatColumns="0" formatRows="0" insertRows="0" insertColumns="0" insertHyperlinks="0" deleteColumns="0" deleteRows="0" sort="0" autoFilter="0" pivotTables="0"/>
  <mergeCells count="4">
    <mergeCell ref="A2:K2"/>
    <mergeCell ref="A4:K4"/>
    <mergeCell ref="A31:B31"/>
    <mergeCell ref="H32:J32"/>
  </mergeCells>
  <dataValidations count="1">
    <dataValidation type="list" allowBlank="1" showInputMessage="1" showErrorMessage="1" sqref="K8:K30">
      <formula1>"是,否"</formula1>
    </dataValidation>
  </dataValidations>
  <hyperlinks>
    <hyperlink ref="A1" location="索引目录!A1" display="返回索引目录"/>
  </hyperlinks>
  <printOptions horizontalCentered="1"/>
  <pageMargins left="0.393700787401575" right="0.393700787401575" top="0.78740157480315" bottom="0.15748031496063" header="1.14173228346457" footer="0.196850393700787"/>
  <pageSetup paperSize="9" fitToHeight="0" orientation="landscape"/>
  <headerFooter scaleWithDoc="0">
    <oddHeader>&amp;R&amp;"宋体,常规"&amp;10表3-8-1
共&amp;N页第&amp;P页
 单位：人民币元</oddHeader>
  </headerFooter>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21">
    <tabColor indexed="35"/>
  </sheetPr>
  <dimension ref="A1:J34"/>
  <sheetViews>
    <sheetView showZeros="0" workbookViewId="0">
      <pane ySplit="7" topLeftCell="A8" activePane="bottomLeft" state="frozen"/>
      <selection/>
      <selection pane="bottomLeft" activeCell="B14" sqref="B14"/>
    </sheetView>
  </sheetViews>
  <sheetFormatPr defaultColWidth="9" defaultRowHeight="15.75" customHeight="1"/>
  <cols>
    <col min="1" max="1" width="5.5" style="15" customWidth="1"/>
    <col min="2" max="2" width="28.6" style="15" customWidth="1"/>
    <col min="3" max="3" width="15.6" style="15" customWidth="1"/>
    <col min="4" max="4" width="20.6" style="15" customWidth="1"/>
    <col min="5" max="5" width="15.5" style="14" customWidth="1"/>
    <col min="6" max="6" width="15.6" style="14" hidden="1" customWidth="1" outlineLevel="1"/>
    <col min="7" max="7" width="12.1" style="14" hidden="1" customWidth="1" outlineLevel="1"/>
    <col min="8" max="8" width="11.2" style="14" hidden="1" customWidth="1" outlineLevel="1"/>
    <col min="9" max="9" width="16.2" style="15" customWidth="1" collapsed="1"/>
    <col min="10" max="16384" width="9" style="15"/>
  </cols>
  <sheetData>
    <row r="1" customHeight="1" spans="1:10">
      <c r="A1" s="17" t="s">
        <v>257</v>
      </c>
    </row>
    <row r="2" s="11" customFormat="1" ht="30" customHeight="1" spans="1:10">
      <c r="A2" s="18" t="e">
        <f>"应收股利（应收利润）评估"&amp;#REF!</f>
        <v>#REF!</v>
      </c>
      <c r="B2" s="19"/>
      <c r="C2" s="19"/>
      <c r="D2" s="19"/>
      <c r="E2" s="19"/>
      <c r="F2" s="19"/>
      <c r="G2" s="19"/>
      <c r="H2" s="19"/>
      <c r="I2" s="19"/>
    </row>
    <row r="3" s="11" customFormat="1" ht="9" customHeight="1" spans="1:10">
      <c r="A3" s="18"/>
      <c r="B3" s="19"/>
      <c r="C3" s="19"/>
      <c r="D3" s="19"/>
      <c r="E3" s="105"/>
      <c r="F3" s="105"/>
      <c r="G3" s="105"/>
      <c r="H3" s="105"/>
      <c r="I3" s="19"/>
    </row>
    <row r="4" s="12" customFormat="1" customHeight="1" spans="1:10">
      <c r="A4" s="21" t="e">
        <f>'3-8-1应收利息'!A4:K4</f>
        <v>#REF!</v>
      </c>
      <c r="B4" s="21"/>
      <c r="C4" s="21"/>
      <c r="D4" s="21"/>
      <c r="E4" s="21"/>
      <c r="F4" s="21"/>
      <c r="G4" s="21"/>
      <c r="H4" s="22"/>
      <c r="I4" s="22"/>
    </row>
    <row r="5" s="12" customFormat="1" ht="14.1" customHeight="1" spans="1:10">
      <c r="A5" s="21"/>
      <c r="B5" s="21"/>
      <c r="C5" s="21"/>
      <c r="D5" s="21"/>
      <c r="E5" s="21"/>
      <c r="F5" s="21"/>
      <c r="G5" s="21"/>
      <c r="H5" s="22"/>
      <c r="I5" s="22"/>
    </row>
    <row r="6" s="12" customFormat="1" customHeight="1" spans="1:10">
      <c r="A6" s="75" t="e">
        <f>'3-8-1应收利息'!A6</f>
        <v>#REF!</v>
      </c>
      <c r="I6" s="27"/>
    </row>
    <row r="7" s="223" customFormat="1" customHeight="1" spans="1:10">
      <c r="A7" s="28" t="s">
        <v>293</v>
      </c>
      <c r="B7" s="28" t="s">
        <v>394</v>
      </c>
      <c r="C7" s="28" t="s">
        <v>410</v>
      </c>
      <c r="D7" s="28" t="s">
        <v>441</v>
      </c>
      <c r="E7" s="28" t="s">
        <v>344</v>
      </c>
      <c r="F7" s="28" t="s">
        <v>345</v>
      </c>
      <c r="G7" s="28" t="s">
        <v>346</v>
      </c>
      <c r="H7" s="28" t="s">
        <v>347</v>
      </c>
      <c r="I7" s="28" t="s">
        <v>296</v>
      </c>
      <c r="J7" s="31" t="s">
        <v>348</v>
      </c>
    </row>
    <row r="8" s="14" customFormat="1" customHeight="1" spans="1:10">
      <c r="A8" s="32">
        <v>1</v>
      </c>
      <c r="B8" s="33"/>
      <c r="C8" s="40"/>
      <c r="D8" s="53"/>
      <c r="E8" s="36"/>
      <c r="F8" s="36"/>
      <c r="G8" s="36" t="str">
        <f>IF(E8=0,"",F8-E8)</f>
        <v/>
      </c>
      <c r="H8" s="36" t="str">
        <f>IF(E8=0,"",G8/E8*100)</f>
        <v/>
      </c>
      <c r="I8" s="37"/>
      <c r="J8" s="37"/>
    </row>
    <row r="9" s="14" customFormat="1" customHeight="1" spans="1:10">
      <c r="A9" s="32"/>
      <c r="B9" s="33"/>
      <c r="C9" s="40"/>
      <c r="D9" s="53"/>
      <c r="E9" s="36"/>
      <c r="F9" s="36"/>
      <c r="G9" s="36" t="str">
        <f t="shared" ref="G9:G31" si="0">IF(E9=0,"",F9-E9)</f>
        <v/>
      </c>
      <c r="H9" s="36" t="str">
        <f t="shared" ref="H9:H31" si="1">IF(E9=0,"",G9/E9*100)</f>
        <v/>
      </c>
      <c r="I9" s="37"/>
      <c r="J9" s="37"/>
    </row>
    <row r="10" s="14" customFormat="1" customHeight="1" spans="1:10">
      <c r="A10" s="32"/>
      <c r="B10" s="33"/>
      <c r="C10" s="40"/>
      <c r="D10" s="53"/>
      <c r="E10" s="36"/>
      <c r="F10" s="36"/>
      <c r="G10" s="36" t="str">
        <f t="shared" si="0"/>
        <v/>
      </c>
      <c r="H10" s="36" t="str">
        <f t="shared" si="1"/>
        <v/>
      </c>
      <c r="I10" s="37"/>
      <c r="J10" s="37"/>
    </row>
    <row r="11" s="14" customFormat="1" customHeight="1" spans="1:10">
      <c r="A11" s="32"/>
      <c r="B11" s="33"/>
      <c r="C11" s="40"/>
      <c r="D11" s="53"/>
      <c r="E11" s="36"/>
      <c r="F11" s="36"/>
      <c r="G11" s="36" t="str">
        <f t="shared" si="0"/>
        <v/>
      </c>
      <c r="H11" s="36" t="str">
        <f t="shared" si="1"/>
        <v/>
      </c>
      <c r="I11" s="37"/>
      <c r="J11" s="37"/>
    </row>
    <row r="12" s="14" customFormat="1" customHeight="1" spans="1:10">
      <c r="A12" s="32"/>
      <c r="B12" s="33"/>
      <c r="C12" s="40"/>
      <c r="D12" s="53"/>
      <c r="E12" s="36"/>
      <c r="F12" s="36"/>
      <c r="G12" s="36" t="str">
        <f t="shared" si="0"/>
        <v/>
      </c>
      <c r="H12" s="36" t="str">
        <f t="shared" si="1"/>
        <v/>
      </c>
      <c r="I12" s="37"/>
      <c r="J12" s="37"/>
    </row>
    <row r="13" s="14" customFormat="1" customHeight="1" spans="1:10">
      <c r="A13" s="32"/>
      <c r="B13" s="33"/>
      <c r="C13" s="40"/>
      <c r="D13" s="53"/>
      <c r="E13" s="36"/>
      <c r="F13" s="36"/>
      <c r="G13" s="36" t="str">
        <f t="shared" si="0"/>
        <v/>
      </c>
      <c r="H13" s="36">
        <v>0</v>
      </c>
      <c r="I13" s="37"/>
      <c r="J13" s="37"/>
    </row>
    <row r="14" s="14" customFormat="1" customHeight="1" spans="1:10">
      <c r="A14" s="32"/>
      <c r="B14" s="33"/>
      <c r="C14" s="40"/>
      <c r="D14" s="53"/>
      <c r="E14" s="36"/>
      <c r="F14" s="36"/>
      <c r="G14" s="36" t="str">
        <f t="shared" si="0"/>
        <v/>
      </c>
      <c r="H14" s="36">
        <v>0</v>
      </c>
      <c r="I14" s="37"/>
      <c r="J14" s="37"/>
    </row>
    <row r="15" s="14" customFormat="1" customHeight="1" spans="1:10">
      <c r="A15" s="32"/>
      <c r="B15" s="33"/>
      <c r="C15" s="40"/>
      <c r="D15" s="53"/>
      <c r="E15" s="36"/>
      <c r="F15" s="36"/>
      <c r="G15" s="36" t="str">
        <f t="shared" si="0"/>
        <v/>
      </c>
      <c r="H15" s="36" t="str">
        <f t="shared" si="1"/>
        <v/>
      </c>
      <c r="I15" s="37"/>
      <c r="J15" s="37"/>
    </row>
    <row r="16" s="14" customFormat="1" customHeight="1" spans="1:10">
      <c r="A16" s="32"/>
      <c r="B16" s="33"/>
      <c r="C16" s="40"/>
      <c r="D16" s="53"/>
      <c r="E16" s="36"/>
      <c r="F16" s="36"/>
      <c r="G16" s="36" t="str">
        <f t="shared" si="0"/>
        <v/>
      </c>
      <c r="H16" s="36" t="str">
        <f t="shared" si="1"/>
        <v/>
      </c>
      <c r="I16" s="37"/>
      <c r="J16" s="37"/>
    </row>
    <row r="17" s="14" customFormat="1" customHeight="1" spans="1:10">
      <c r="A17" s="32"/>
      <c r="B17" s="33"/>
      <c r="C17" s="40"/>
      <c r="D17" s="53"/>
      <c r="E17" s="36"/>
      <c r="F17" s="36"/>
      <c r="G17" s="36" t="str">
        <f t="shared" si="0"/>
        <v/>
      </c>
      <c r="H17" s="36" t="str">
        <f t="shared" si="1"/>
        <v/>
      </c>
      <c r="I17" s="37"/>
      <c r="J17" s="37"/>
    </row>
    <row r="18" s="14" customFormat="1" customHeight="1" spans="1:10">
      <c r="A18" s="32"/>
      <c r="B18" s="33"/>
      <c r="C18" s="40"/>
      <c r="D18" s="53"/>
      <c r="E18" s="36"/>
      <c r="F18" s="36"/>
      <c r="G18" s="36" t="str">
        <f t="shared" si="0"/>
        <v/>
      </c>
      <c r="H18" s="36" t="str">
        <f t="shared" si="1"/>
        <v/>
      </c>
      <c r="I18" s="37"/>
      <c r="J18" s="37"/>
    </row>
    <row r="19" s="14" customFormat="1" customHeight="1" spans="1:10">
      <c r="A19" s="32"/>
      <c r="B19" s="33"/>
      <c r="C19" s="40"/>
      <c r="D19" s="53"/>
      <c r="E19" s="36"/>
      <c r="F19" s="36"/>
      <c r="G19" s="36" t="str">
        <f t="shared" si="0"/>
        <v/>
      </c>
      <c r="H19" s="36" t="str">
        <f t="shared" si="1"/>
        <v/>
      </c>
      <c r="I19" s="37"/>
      <c r="J19" s="37"/>
    </row>
    <row r="20" s="14" customFormat="1" customHeight="1" spans="1:10">
      <c r="A20" s="32"/>
      <c r="B20" s="33"/>
      <c r="C20" s="40"/>
      <c r="D20" s="53"/>
      <c r="E20" s="36"/>
      <c r="F20" s="36"/>
      <c r="G20" s="36" t="str">
        <f t="shared" si="0"/>
        <v/>
      </c>
      <c r="H20" s="36" t="str">
        <f t="shared" si="1"/>
        <v/>
      </c>
      <c r="I20" s="37"/>
      <c r="J20" s="37"/>
    </row>
    <row r="21" s="14" customFormat="1" customHeight="1" spans="1:10">
      <c r="A21" s="32"/>
      <c r="B21" s="33"/>
      <c r="C21" s="40"/>
      <c r="D21" s="53"/>
      <c r="E21" s="36"/>
      <c r="F21" s="36"/>
      <c r="G21" s="36" t="str">
        <f t="shared" si="0"/>
        <v/>
      </c>
      <c r="H21" s="36" t="str">
        <f t="shared" si="1"/>
        <v/>
      </c>
      <c r="I21" s="37"/>
      <c r="J21" s="37"/>
    </row>
    <row r="22" s="14" customFormat="1" customHeight="1" spans="1:10">
      <c r="A22" s="32"/>
      <c r="B22" s="33"/>
      <c r="C22" s="40"/>
      <c r="D22" s="53"/>
      <c r="E22" s="36"/>
      <c r="F22" s="36"/>
      <c r="G22" s="36" t="str">
        <f t="shared" si="0"/>
        <v/>
      </c>
      <c r="H22" s="36" t="str">
        <f t="shared" si="1"/>
        <v/>
      </c>
      <c r="I22" s="37"/>
      <c r="J22" s="37"/>
    </row>
    <row r="23" s="14" customFormat="1" customHeight="1" spans="1:10">
      <c r="A23" s="32"/>
      <c r="B23" s="33"/>
      <c r="C23" s="40"/>
      <c r="D23" s="53"/>
      <c r="E23" s="36"/>
      <c r="F23" s="36"/>
      <c r="G23" s="36" t="str">
        <f t="shared" si="0"/>
        <v/>
      </c>
      <c r="H23" s="36" t="str">
        <f t="shared" si="1"/>
        <v/>
      </c>
      <c r="I23" s="37"/>
      <c r="J23" s="37"/>
    </row>
    <row r="24" s="14" customFormat="1" customHeight="1" spans="1:10">
      <c r="A24" s="32"/>
      <c r="B24" s="33"/>
      <c r="C24" s="40"/>
      <c r="D24" s="53"/>
      <c r="E24" s="36"/>
      <c r="F24" s="36"/>
      <c r="G24" s="36" t="str">
        <f t="shared" si="0"/>
        <v/>
      </c>
      <c r="H24" s="36" t="str">
        <f t="shared" si="1"/>
        <v/>
      </c>
      <c r="I24" s="37"/>
      <c r="J24" s="37"/>
    </row>
    <row r="25" s="14" customFormat="1" customHeight="1" spans="1:10">
      <c r="A25" s="32"/>
      <c r="B25" s="33"/>
      <c r="C25" s="40"/>
      <c r="D25" s="53"/>
      <c r="E25" s="36"/>
      <c r="F25" s="36"/>
      <c r="G25" s="36" t="str">
        <f t="shared" si="0"/>
        <v/>
      </c>
      <c r="H25" s="36" t="str">
        <f t="shared" si="1"/>
        <v/>
      </c>
      <c r="I25" s="37"/>
      <c r="J25" s="37"/>
    </row>
    <row r="26" s="14" customFormat="1" customHeight="1" spans="1:10">
      <c r="A26" s="32"/>
      <c r="B26" s="33"/>
      <c r="C26" s="40"/>
      <c r="D26" s="53"/>
      <c r="E26" s="36"/>
      <c r="F26" s="36"/>
      <c r="G26" s="36" t="str">
        <f t="shared" si="0"/>
        <v/>
      </c>
      <c r="H26" s="36" t="str">
        <f t="shared" si="1"/>
        <v/>
      </c>
      <c r="I26" s="37"/>
      <c r="J26" s="37"/>
    </row>
    <row r="27" s="14" customFormat="1" customHeight="1" spans="1:10">
      <c r="A27" s="32"/>
      <c r="B27" s="33"/>
      <c r="C27" s="40"/>
      <c r="D27" s="53"/>
      <c r="E27" s="36"/>
      <c r="F27" s="36"/>
      <c r="G27" s="36" t="str">
        <f t="shared" si="0"/>
        <v/>
      </c>
      <c r="H27" s="36" t="str">
        <f t="shared" si="1"/>
        <v/>
      </c>
      <c r="I27" s="37"/>
      <c r="J27" s="37"/>
    </row>
    <row r="28" s="14" customFormat="1" customHeight="1" spans="1:10">
      <c r="A28" s="32"/>
      <c r="B28" s="33"/>
      <c r="C28" s="40"/>
      <c r="D28" s="53"/>
      <c r="E28" s="36"/>
      <c r="F28" s="36"/>
      <c r="G28" s="36" t="str">
        <f t="shared" si="0"/>
        <v/>
      </c>
      <c r="H28" s="36" t="str">
        <f t="shared" si="1"/>
        <v/>
      </c>
      <c r="I28" s="37"/>
      <c r="J28" s="37"/>
    </row>
    <row r="29" s="14" customFormat="1" customHeight="1" spans="1:10">
      <c r="A29" s="32"/>
      <c r="B29" s="33"/>
      <c r="C29" s="40"/>
      <c r="D29" s="53"/>
      <c r="E29" s="36"/>
      <c r="F29" s="36"/>
      <c r="G29" s="36" t="str">
        <f t="shared" si="0"/>
        <v/>
      </c>
      <c r="H29" s="36" t="str">
        <f t="shared" si="1"/>
        <v/>
      </c>
      <c r="I29" s="37"/>
      <c r="J29" s="37"/>
    </row>
    <row r="30" s="14" customFormat="1" customHeight="1" spans="1:10">
      <c r="A30" s="32"/>
      <c r="B30" s="33"/>
      <c r="C30" s="40"/>
      <c r="D30" s="53"/>
      <c r="E30" s="36"/>
      <c r="F30" s="36"/>
      <c r="G30" s="36" t="str">
        <f t="shared" si="0"/>
        <v/>
      </c>
      <c r="H30" s="36" t="str">
        <f t="shared" si="1"/>
        <v/>
      </c>
      <c r="I30" s="37"/>
      <c r="J30" s="37"/>
    </row>
    <row r="31" s="14" customFormat="1" customHeight="1" spans="1:10">
      <c r="A31" s="38" t="s">
        <v>405</v>
      </c>
      <c r="B31" s="39"/>
      <c r="C31" s="40"/>
      <c r="D31" s="53"/>
      <c r="E31" s="36">
        <f>SUM(E8:E30)</f>
        <v>0</v>
      </c>
      <c r="F31" s="36">
        <f>SUM(F8:F30)</f>
        <v>0</v>
      </c>
      <c r="G31" s="36" t="str">
        <f t="shared" si="0"/>
        <v/>
      </c>
      <c r="H31" s="36" t="str">
        <f t="shared" si="1"/>
        <v/>
      </c>
      <c r="I31" s="37"/>
      <c r="J31" s="37"/>
    </row>
    <row r="32" s="14" customFormat="1" customHeight="1" spans="1:10">
      <c r="A32" s="12" t="e">
        <f>'3-8-1应收利息'!A32</f>
        <v>#REF!</v>
      </c>
      <c r="B32" s="41"/>
      <c r="C32" s="136"/>
      <c r="D32" s="136"/>
      <c r="F32" s="133" t="e">
        <f>'3-8-1应收利息'!H32</f>
        <v>#REF!</v>
      </c>
      <c r="G32" s="133"/>
      <c r="H32" s="133"/>
      <c r="I32" s="138"/>
    </row>
    <row r="33" s="14" customFormat="1" customHeight="1" spans="1:2">
      <c r="A33" s="12" t="e">
        <f>'3-8-1应收利息'!A33</f>
        <v>#REF!</v>
      </c>
      <c r="B33" s="12"/>
    </row>
    <row r="34" s="14" customFormat="1" customHeight="1"/>
  </sheetData>
  <sheetProtection formatCells="0" formatColumns="0" formatRows="0" insertRows="0" insertColumns="0" insertHyperlinks="0" deleteColumns="0" deleteRows="0" sort="0" autoFilter="0" pivotTables="0"/>
  <mergeCells count="4">
    <mergeCell ref="A2:I2"/>
    <mergeCell ref="A4:I4"/>
    <mergeCell ref="A31:B31"/>
    <mergeCell ref="F32:H32"/>
  </mergeCells>
  <hyperlinks>
    <hyperlink ref="A1" location="索引目录!A1" display="返回索引目录"/>
  </hyperlinks>
  <printOptions horizontalCentered="1"/>
  <pageMargins left="0.393700787401575" right="0.393700787401575" top="0.78740157480315" bottom="0.15748031496063" header="1.14173228346457" footer="0.196850393700787"/>
  <pageSetup paperSize="9" scale="90" fitToHeight="0" orientation="landscape"/>
  <headerFooter scaleWithDoc="0">
    <oddHeader>&amp;R&amp;"宋体,常规"&amp;10表3-8-2
共&amp;N页第&amp;P页
 单位：人民币元</oddHeader>
  </headerFooter>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23">
    <tabColor indexed="35"/>
  </sheetPr>
  <dimension ref="A1:V33"/>
  <sheetViews>
    <sheetView showZeros="0" workbookViewId="0">
      <pane ySplit="7" topLeftCell="A8" activePane="bottomLeft" state="frozen"/>
      <selection/>
      <selection pane="bottomLeft" activeCell="B14" sqref="B14"/>
    </sheetView>
  </sheetViews>
  <sheetFormatPr defaultColWidth="9" defaultRowHeight="15.75" customHeight="1"/>
  <cols>
    <col min="1" max="1" width="5.2" style="15" customWidth="1"/>
    <col min="2" max="2" width="22.6" style="15" customWidth="1"/>
    <col min="3" max="3" width="10.3" style="15" customWidth="1"/>
    <col min="4" max="4" width="7.8" style="15" customWidth="1"/>
    <col min="5" max="5" width="7.7" style="15" customWidth="1"/>
    <col min="6" max="6" width="9" style="15" customWidth="1" outlineLevel="1"/>
    <col min="7" max="11" width="7" style="15" customWidth="1" outlineLevel="1"/>
    <col min="12" max="12" width="11.8" style="15" customWidth="1" outlineLevel="1"/>
    <col min="13" max="13" width="14.3" style="14" customWidth="1"/>
    <col min="14" max="14" width="14.3" style="14" hidden="1" customWidth="1" outlineLevel="1"/>
    <col min="15" max="15" width="11.3" style="14" hidden="1" customWidth="1" outlineLevel="1"/>
    <col min="16" max="16" width="10.3" style="14" hidden="1" customWidth="1" outlineLevel="1"/>
    <col min="17" max="17" width="8.7" style="15" customWidth="1" collapsed="1"/>
    <col min="18" max="16384" width="9" style="15"/>
  </cols>
  <sheetData>
    <row r="1" customHeight="1" spans="1:22">
      <c r="A1" s="17" t="s">
        <v>257</v>
      </c>
    </row>
    <row r="2" s="11" customFormat="1" ht="30" customHeight="1" spans="1:22">
      <c r="A2" s="18" t="e">
        <f>"其他应收款评估"&amp;#REF!</f>
        <v>#REF!</v>
      </c>
      <c r="B2" s="19"/>
      <c r="C2" s="19"/>
      <c r="D2" s="19"/>
      <c r="E2" s="19"/>
      <c r="F2" s="19"/>
      <c r="G2" s="19"/>
      <c r="H2" s="19"/>
      <c r="I2" s="19"/>
      <c r="J2" s="19"/>
      <c r="K2" s="19"/>
      <c r="L2" s="19"/>
      <c r="M2" s="19"/>
      <c r="N2" s="19"/>
      <c r="O2" s="19"/>
      <c r="P2" s="19"/>
      <c r="Q2" s="19"/>
    </row>
    <row r="3" s="11" customFormat="1" ht="7.5" customHeight="1" spans="1:22">
      <c r="A3" s="18"/>
      <c r="B3" s="19"/>
      <c r="C3" s="19"/>
      <c r="D3" s="19"/>
      <c r="E3" s="19"/>
      <c r="F3" s="19"/>
      <c r="G3" s="19"/>
      <c r="H3" s="19"/>
      <c r="I3" s="19"/>
      <c r="J3" s="19"/>
      <c r="K3" s="19"/>
      <c r="L3" s="19"/>
      <c r="M3" s="105"/>
      <c r="N3" s="105"/>
      <c r="O3" s="105"/>
      <c r="P3" s="105"/>
      <c r="Q3" s="19"/>
    </row>
    <row r="4" s="12" customFormat="1" customHeight="1" spans="1:22">
      <c r="A4" s="21" t="e">
        <f>'3-8-2应收股利'!A4:I4</f>
        <v>#REF!</v>
      </c>
      <c r="B4" s="21"/>
      <c r="C4" s="21"/>
      <c r="D4" s="21"/>
      <c r="E4" s="21"/>
      <c r="F4" s="21"/>
      <c r="G4" s="21"/>
      <c r="H4" s="21"/>
      <c r="I4" s="21"/>
      <c r="J4" s="21"/>
      <c r="K4" s="21"/>
      <c r="L4" s="21"/>
      <c r="M4" s="22"/>
      <c r="N4" s="22"/>
      <c r="O4" s="22"/>
      <c r="P4" s="22"/>
      <c r="Q4" s="22"/>
    </row>
    <row r="5" s="12" customFormat="1" ht="14.1" customHeight="1" spans="1:22">
      <c r="A5" s="21"/>
      <c r="B5" s="151" t="e">
        <f>'3-5应收账款'!B5</f>
        <v>#REF!</v>
      </c>
      <c r="C5" s="21"/>
      <c r="D5" s="21"/>
      <c r="E5" s="21"/>
      <c r="F5" s="21"/>
      <c r="G5" s="21"/>
      <c r="H5" s="21"/>
      <c r="I5" s="21"/>
      <c r="J5" s="21"/>
      <c r="K5" s="21"/>
      <c r="L5" s="21"/>
      <c r="M5" s="22"/>
      <c r="N5" s="22"/>
      <c r="O5" s="22"/>
      <c r="P5" s="22"/>
      <c r="Q5" s="24"/>
    </row>
    <row r="6" s="12" customFormat="1" customHeight="1" spans="1:22">
      <c r="A6" s="75" t="e">
        <f>'3-8-2应收股利'!A6</f>
        <v>#REF!</v>
      </c>
      <c r="M6" s="276"/>
      <c r="Q6" s="27"/>
      <c r="S6" s="418" t="s">
        <v>407</v>
      </c>
      <c r="T6" s="418"/>
      <c r="U6" s="418"/>
      <c r="V6" s="418"/>
    </row>
    <row r="7" s="223" customFormat="1" ht="45.75" customHeight="1" spans="1:22">
      <c r="A7" s="28" t="s">
        <v>293</v>
      </c>
      <c r="B7" s="419" t="s">
        <v>442</v>
      </c>
      <c r="C7" s="28" t="s">
        <v>409</v>
      </c>
      <c r="D7" s="28" t="s">
        <v>410</v>
      </c>
      <c r="E7" s="28" t="s">
        <v>411</v>
      </c>
      <c r="F7" s="420" t="s">
        <v>412</v>
      </c>
      <c r="G7" s="420" t="s">
        <v>413</v>
      </c>
      <c r="H7" s="420" t="s">
        <v>414</v>
      </c>
      <c r="I7" s="420" t="s">
        <v>415</v>
      </c>
      <c r="J7" s="420" t="s">
        <v>416</v>
      </c>
      <c r="K7" s="420" t="s">
        <v>417</v>
      </c>
      <c r="L7" s="420" t="s">
        <v>418</v>
      </c>
      <c r="M7" s="135" t="s">
        <v>344</v>
      </c>
      <c r="N7" s="28" t="s">
        <v>345</v>
      </c>
      <c r="O7" s="28" t="s">
        <v>346</v>
      </c>
      <c r="P7" s="28" t="s">
        <v>347</v>
      </c>
      <c r="Q7" s="28" t="s">
        <v>296</v>
      </c>
      <c r="R7" s="31" t="s">
        <v>348</v>
      </c>
      <c r="S7" s="421" t="s">
        <v>399</v>
      </c>
      <c r="T7" s="421" t="s">
        <v>419</v>
      </c>
      <c r="U7" s="421" t="s">
        <v>420</v>
      </c>
      <c r="V7" s="421" t="s">
        <v>421</v>
      </c>
    </row>
    <row r="8" s="12" customFormat="1" customHeight="1" spans="1:22">
      <c r="A8" s="32">
        <v>1</v>
      </c>
      <c r="B8" s="33"/>
      <c r="C8" s="35"/>
      <c r="D8" s="34">
        <v>43800</v>
      </c>
      <c r="E8" s="152" t="e">
        <f t="shared" ref="E8:E25" si="0">IF(D8=0,"",(IF(($B$5-D8)&lt;366,"1年以内",IF(($B$5-D8)&lt;731,"1-2年",IF(($B$5-D8)&lt;1096,"2-3年",IF(($B$5-D8)&lt;1461,"3-4年",IF(($B$5-D8)&lt;1826,"4-5年","5年以上")))))))</f>
        <v>#REF!</v>
      </c>
      <c r="F8" s="422"/>
      <c r="G8" s="422"/>
      <c r="H8" s="422"/>
      <c r="I8" s="422"/>
      <c r="J8" s="422"/>
      <c r="K8" s="422"/>
      <c r="L8" s="423">
        <f t="shared" ref="L8:L25" si="1">SUM(F8:K8)-M8</f>
        <v>0</v>
      </c>
      <c r="M8" s="36"/>
      <c r="N8" s="36"/>
      <c r="O8" s="36" t="str">
        <f>IF(M8=0,"",N8-M8)</f>
        <v/>
      </c>
      <c r="P8" s="36" t="str">
        <f>IF(M8=0,"",O8/(M8)*100)</f>
        <v/>
      </c>
      <c r="Q8" s="37"/>
      <c r="R8" s="37"/>
    </row>
    <row r="9" s="14" customFormat="1" customHeight="1" spans="1:22">
      <c r="A9" s="32"/>
      <c r="B9" s="33"/>
      <c r="C9" s="35"/>
      <c r="D9" s="34"/>
      <c r="E9" s="152" t="str">
        <f t="shared" si="0"/>
        <v/>
      </c>
      <c r="F9" s="422"/>
      <c r="G9" s="422"/>
      <c r="H9" s="422"/>
      <c r="I9" s="422"/>
      <c r="J9" s="422"/>
      <c r="K9" s="422"/>
      <c r="L9" s="424">
        <f t="shared" si="1"/>
        <v>0</v>
      </c>
      <c r="M9" s="36"/>
      <c r="N9" s="36"/>
      <c r="O9" s="36" t="str">
        <f t="shared" ref="O9:O26" si="2">IF(M9=0,"",N9-M9)</f>
        <v/>
      </c>
      <c r="P9" s="36" t="str">
        <f t="shared" ref="P9:P26" si="3">IF(M9=0,"",O9/(M9)*100)</f>
        <v/>
      </c>
      <c r="Q9" s="37"/>
      <c r="R9" s="37"/>
    </row>
    <row r="10" s="14" customFormat="1" customHeight="1" spans="1:22">
      <c r="A10" s="32"/>
      <c r="B10" s="33"/>
      <c r="C10" s="35"/>
      <c r="D10" s="34"/>
      <c r="E10" s="152" t="str">
        <f t="shared" si="0"/>
        <v/>
      </c>
      <c r="F10" s="422"/>
      <c r="G10" s="422"/>
      <c r="H10" s="422"/>
      <c r="I10" s="422"/>
      <c r="J10" s="422"/>
      <c r="K10" s="422"/>
      <c r="L10" s="424">
        <f t="shared" si="1"/>
        <v>0</v>
      </c>
      <c r="M10" s="36"/>
      <c r="N10" s="36"/>
      <c r="O10" s="36" t="str">
        <f t="shared" si="2"/>
        <v/>
      </c>
      <c r="P10" s="36" t="str">
        <f t="shared" si="3"/>
        <v/>
      </c>
      <c r="Q10" s="37"/>
      <c r="R10" s="37"/>
    </row>
    <row r="11" s="14" customFormat="1" customHeight="1" spans="1:22">
      <c r="A11" s="32"/>
      <c r="B11" s="33"/>
      <c r="C11" s="35"/>
      <c r="D11" s="34"/>
      <c r="E11" s="152" t="str">
        <f t="shared" si="0"/>
        <v/>
      </c>
      <c r="F11" s="422"/>
      <c r="G11" s="422"/>
      <c r="H11" s="422"/>
      <c r="I11" s="422"/>
      <c r="J11" s="422"/>
      <c r="K11" s="422"/>
      <c r="L11" s="424">
        <f t="shared" si="1"/>
        <v>0</v>
      </c>
      <c r="M11" s="36"/>
      <c r="N11" s="36"/>
      <c r="O11" s="36" t="str">
        <f t="shared" si="2"/>
        <v/>
      </c>
      <c r="P11" s="36" t="str">
        <f t="shared" si="3"/>
        <v/>
      </c>
      <c r="Q11" s="37"/>
      <c r="R11" s="37"/>
    </row>
    <row r="12" s="14" customFormat="1" customHeight="1" spans="1:22">
      <c r="A12" s="32"/>
      <c r="B12" s="33"/>
      <c r="C12" s="35"/>
      <c r="D12" s="34"/>
      <c r="E12" s="152" t="str">
        <f t="shared" si="0"/>
        <v/>
      </c>
      <c r="F12" s="422"/>
      <c r="G12" s="422"/>
      <c r="H12" s="422"/>
      <c r="I12" s="422"/>
      <c r="J12" s="422"/>
      <c r="K12" s="422"/>
      <c r="L12" s="424">
        <f t="shared" si="1"/>
        <v>0</v>
      </c>
      <c r="M12" s="36"/>
      <c r="N12" s="36"/>
      <c r="O12" s="36" t="str">
        <f t="shared" si="2"/>
        <v/>
      </c>
      <c r="P12" s="36" t="str">
        <f t="shared" si="3"/>
        <v/>
      </c>
      <c r="Q12" s="37"/>
      <c r="R12" s="37"/>
    </row>
    <row r="13" s="14" customFormat="1" customHeight="1" spans="1:22">
      <c r="A13" s="32"/>
      <c r="B13" s="33"/>
      <c r="C13" s="35"/>
      <c r="D13" s="34"/>
      <c r="E13" s="152" t="str">
        <f t="shared" si="0"/>
        <v/>
      </c>
      <c r="F13" s="422"/>
      <c r="G13" s="422"/>
      <c r="H13" s="422"/>
      <c r="I13" s="422"/>
      <c r="J13" s="422"/>
      <c r="K13" s="422"/>
      <c r="L13" s="424">
        <f t="shared" si="1"/>
        <v>0</v>
      </c>
      <c r="M13" s="36"/>
      <c r="N13" s="36"/>
      <c r="O13" s="36" t="str">
        <f t="shared" si="2"/>
        <v/>
      </c>
      <c r="P13" s="36" t="str">
        <f t="shared" si="3"/>
        <v/>
      </c>
      <c r="Q13" s="37"/>
      <c r="R13" s="37"/>
    </row>
    <row r="14" s="14" customFormat="1" customHeight="1" spans="1:22">
      <c r="A14" s="32"/>
      <c r="B14" s="33"/>
      <c r="C14" s="35"/>
      <c r="D14" s="34"/>
      <c r="E14" s="152" t="str">
        <f t="shared" si="0"/>
        <v/>
      </c>
      <c r="F14" s="422"/>
      <c r="G14" s="422"/>
      <c r="H14" s="422"/>
      <c r="I14" s="422"/>
      <c r="J14" s="422"/>
      <c r="K14" s="422"/>
      <c r="L14" s="424">
        <f t="shared" si="1"/>
        <v>0</v>
      </c>
      <c r="M14" s="36"/>
      <c r="N14" s="36"/>
      <c r="O14" s="36" t="str">
        <f t="shared" si="2"/>
        <v/>
      </c>
      <c r="P14" s="36" t="str">
        <f t="shared" si="3"/>
        <v/>
      </c>
      <c r="Q14" s="37"/>
      <c r="R14" s="37"/>
    </row>
    <row r="15" s="14" customFormat="1" customHeight="1" spans="1:22">
      <c r="A15" s="32"/>
      <c r="B15" s="33"/>
      <c r="C15" s="35"/>
      <c r="D15" s="34"/>
      <c r="E15" s="152" t="str">
        <f t="shared" si="0"/>
        <v/>
      </c>
      <c r="F15" s="422"/>
      <c r="G15" s="422"/>
      <c r="H15" s="422"/>
      <c r="I15" s="422"/>
      <c r="J15" s="422"/>
      <c r="K15" s="422"/>
      <c r="L15" s="424">
        <f t="shared" si="1"/>
        <v>0</v>
      </c>
      <c r="M15" s="36"/>
      <c r="N15" s="36"/>
      <c r="O15" s="36" t="str">
        <f t="shared" si="2"/>
        <v/>
      </c>
      <c r="P15" s="36" t="str">
        <f t="shared" si="3"/>
        <v/>
      </c>
      <c r="Q15" s="37"/>
      <c r="R15" s="37"/>
    </row>
    <row r="16" s="14" customFormat="1" customHeight="1" spans="1:22">
      <c r="A16" s="32"/>
      <c r="B16" s="33"/>
      <c r="C16" s="35"/>
      <c r="D16" s="34"/>
      <c r="E16" s="152" t="str">
        <f t="shared" si="0"/>
        <v/>
      </c>
      <c r="F16" s="422"/>
      <c r="G16" s="422"/>
      <c r="H16" s="422"/>
      <c r="I16" s="422"/>
      <c r="J16" s="422"/>
      <c r="K16" s="422"/>
      <c r="L16" s="424">
        <f t="shared" si="1"/>
        <v>0</v>
      </c>
      <c r="M16" s="36"/>
      <c r="N16" s="36"/>
      <c r="O16" s="36" t="str">
        <f t="shared" si="2"/>
        <v/>
      </c>
      <c r="P16" s="36" t="str">
        <f t="shared" si="3"/>
        <v/>
      </c>
      <c r="Q16" s="37"/>
      <c r="R16" s="37"/>
    </row>
    <row r="17" s="14" customFormat="1" customHeight="1" spans="1:18">
      <c r="A17" s="32"/>
      <c r="B17" s="33"/>
      <c r="C17" s="35"/>
      <c r="D17" s="34"/>
      <c r="E17" s="152" t="str">
        <f t="shared" si="0"/>
        <v/>
      </c>
      <c r="F17" s="422"/>
      <c r="G17" s="422"/>
      <c r="H17" s="422"/>
      <c r="I17" s="422"/>
      <c r="J17" s="422"/>
      <c r="K17" s="422"/>
      <c r="L17" s="424">
        <f t="shared" si="1"/>
        <v>0</v>
      </c>
      <c r="M17" s="36"/>
      <c r="N17" s="36"/>
      <c r="O17" s="36" t="str">
        <f t="shared" si="2"/>
        <v/>
      </c>
      <c r="P17" s="36" t="str">
        <f t="shared" si="3"/>
        <v/>
      </c>
      <c r="Q17" s="37"/>
      <c r="R17" s="37"/>
    </row>
    <row r="18" s="14" customFormat="1" customHeight="1" spans="1:18">
      <c r="A18" s="32"/>
      <c r="B18" s="33"/>
      <c r="C18" s="35"/>
      <c r="D18" s="34"/>
      <c r="E18" s="152" t="str">
        <f t="shared" si="0"/>
        <v/>
      </c>
      <c r="F18" s="422"/>
      <c r="G18" s="422"/>
      <c r="H18" s="422"/>
      <c r="I18" s="422"/>
      <c r="J18" s="422"/>
      <c r="K18" s="422"/>
      <c r="L18" s="424">
        <f t="shared" si="1"/>
        <v>0</v>
      </c>
      <c r="M18" s="36"/>
      <c r="N18" s="36"/>
      <c r="O18" s="36" t="str">
        <f t="shared" si="2"/>
        <v/>
      </c>
      <c r="P18" s="36" t="str">
        <f t="shared" si="3"/>
        <v/>
      </c>
      <c r="Q18" s="37"/>
      <c r="R18" s="37"/>
    </row>
    <row r="19" s="14" customFormat="1" customHeight="1" spans="1:18">
      <c r="A19" s="32"/>
      <c r="B19" s="33"/>
      <c r="C19" s="35"/>
      <c r="D19" s="34"/>
      <c r="E19" s="152" t="str">
        <f t="shared" si="0"/>
        <v/>
      </c>
      <c r="F19" s="422"/>
      <c r="G19" s="422"/>
      <c r="H19" s="422"/>
      <c r="I19" s="422"/>
      <c r="J19" s="422"/>
      <c r="K19" s="422"/>
      <c r="L19" s="424">
        <f t="shared" si="1"/>
        <v>0</v>
      </c>
      <c r="M19" s="36"/>
      <c r="N19" s="36"/>
      <c r="O19" s="36" t="str">
        <f t="shared" si="2"/>
        <v/>
      </c>
      <c r="P19" s="36" t="str">
        <f t="shared" si="3"/>
        <v/>
      </c>
      <c r="Q19" s="37"/>
      <c r="R19" s="37"/>
    </row>
    <row r="20" s="14" customFormat="1" customHeight="1" spans="1:18">
      <c r="A20" s="32"/>
      <c r="B20" s="33"/>
      <c r="C20" s="35"/>
      <c r="D20" s="34"/>
      <c r="E20" s="152" t="str">
        <f t="shared" si="0"/>
        <v/>
      </c>
      <c r="F20" s="422"/>
      <c r="G20" s="422"/>
      <c r="H20" s="422"/>
      <c r="I20" s="422"/>
      <c r="J20" s="422"/>
      <c r="K20" s="422"/>
      <c r="L20" s="424">
        <f t="shared" si="1"/>
        <v>0</v>
      </c>
      <c r="M20" s="36"/>
      <c r="N20" s="36"/>
      <c r="O20" s="36" t="str">
        <f t="shared" si="2"/>
        <v/>
      </c>
      <c r="P20" s="36" t="str">
        <f t="shared" si="3"/>
        <v/>
      </c>
      <c r="Q20" s="37"/>
      <c r="R20" s="37"/>
    </row>
    <row r="21" s="14" customFormat="1" customHeight="1" spans="1:18">
      <c r="A21" s="32"/>
      <c r="B21" s="33"/>
      <c r="C21" s="35"/>
      <c r="D21" s="34"/>
      <c r="E21" s="152" t="str">
        <f t="shared" si="0"/>
        <v/>
      </c>
      <c r="F21" s="422"/>
      <c r="G21" s="422"/>
      <c r="H21" s="422"/>
      <c r="I21" s="422"/>
      <c r="J21" s="422"/>
      <c r="K21" s="422"/>
      <c r="L21" s="424">
        <f t="shared" si="1"/>
        <v>0</v>
      </c>
      <c r="M21" s="36"/>
      <c r="N21" s="36"/>
      <c r="O21" s="36" t="str">
        <f t="shared" si="2"/>
        <v/>
      </c>
      <c r="P21" s="36" t="str">
        <f t="shared" si="3"/>
        <v/>
      </c>
      <c r="Q21" s="37"/>
      <c r="R21" s="37"/>
    </row>
    <row r="22" s="14" customFormat="1" customHeight="1" spans="1:18">
      <c r="A22" s="32"/>
      <c r="B22" s="33"/>
      <c r="C22" s="35"/>
      <c r="D22" s="34"/>
      <c r="E22" s="152" t="str">
        <f t="shared" si="0"/>
        <v/>
      </c>
      <c r="F22" s="422"/>
      <c r="G22" s="422"/>
      <c r="H22" s="422"/>
      <c r="I22" s="422"/>
      <c r="J22" s="422"/>
      <c r="K22" s="422"/>
      <c r="L22" s="424">
        <f t="shared" si="1"/>
        <v>0</v>
      </c>
      <c r="M22" s="36"/>
      <c r="N22" s="36"/>
      <c r="O22" s="36" t="str">
        <f t="shared" si="2"/>
        <v/>
      </c>
      <c r="P22" s="36" t="str">
        <f t="shared" si="3"/>
        <v/>
      </c>
      <c r="Q22" s="37"/>
      <c r="R22" s="37"/>
    </row>
    <row r="23" s="14" customFormat="1" customHeight="1" spans="1:18">
      <c r="A23" s="32"/>
      <c r="B23" s="33"/>
      <c r="C23" s="35"/>
      <c r="D23" s="34"/>
      <c r="E23" s="152" t="str">
        <f t="shared" si="0"/>
        <v/>
      </c>
      <c r="F23" s="422"/>
      <c r="G23" s="422"/>
      <c r="H23" s="422"/>
      <c r="I23" s="422"/>
      <c r="J23" s="422"/>
      <c r="K23" s="422"/>
      <c r="L23" s="424">
        <f t="shared" si="1"/>
        <v>0</v>
      </c>
      <c r="M23" s="36"/>
      <c r="N23" s="36"/>
      <c r="O23" s="36" t="str">
        <f t="shared" si="2"/>
        <v/>
      </c>
      <c r="P23" s="36" t="str">
        <f t="shared" si="3"/>
        <v/>
      </c>
      <c r="Q23" s="37"/>
      <c r="R23" s="37"/>
    </row>
    <row r="24" s="14" customFormat="1" customHeight="1" spans="1:18">
      <c r="A24" s="32"/>
      <c r="B24" s="33"/>
      <c r="C24" s="35"/>
      <c r="D24" s="34"/>
      <c r="E24" s="152" t="str">
        <f t="shared" si="0"/>
        <v/>
      </c>
      <c r="F24" s="422"/>
      <c r="G24" s="422"/>
      <c r="H24" s="422"/>
      <c r="I24" s="422"/>
      <c r="J24" s="422"/>
      <c r="K24" s="422"/>
      <c r="L24" s="424">
        <f t="shared" si="1"/>
        <v>0</v>
      </c>
      <c r="M24" s="36"/>
      <c r="N24" s="36"/>
      <c r="O24" s="36" t="str">
        <f t="shared" si="2"/>
        <v/>
      </c>
      <c r="P24" s="36" t="str">
        <f t="shared" si="3"/>
        <v/>
      </c>
      <c r="Q24" s="37"/>
      <c r="R24" s="37"/>
    </row>
    <row r="25" s="14" customFormat="1" customHeight="1" spans="1:18">
      <c r="A25" s="32"/>
      <c r="B25" s="33"/>
      <c r="C25" s="35"/>
      <c r="D25" s="34"/>
      <c r="E25" s="152" t="str">
        <f t="shared" si="0"/>
        <v/>
      </c>
      <c r="F25" s="422"/>
      <c r="G25" s="422"/>
      <c r="H25" s="422"/>
      <c r="I25" s="422"/>
      <c r="J25" s="422"/>
      <c r="K25" s="422"/>
      <c r="L25" s="424">
        <f t="shared" si="1"/>
        <v>0</v>
      </c>
      <c r="M25" s="36"/>
      <c r="N25" s="36"/>
      <c r="O25" s="36" t="str">
        <f t="shared" si="2"/>
        <v/>
      </c>
      <c r="P25" s="36" t="str">
        <f t="shared" si="3"/>
        <v/>
      </c>
      <c r="Q25" s="37"/>
      <c r="R25" s="37"/>
    </row>
    <row r="26" s="14" customFormat="1" customHeight="1" spans="1:18">
      <c r="A26" s="38" t="s">
        <v>405</v>
      </c>
      <c r="B26" s="39"/>
      <c r="C26" s="32"/>
      <c r="D26" s="40"/>
      <c r="E26" s="32"/>
      <c r="F26" s="140"/>
      <c r="G26" s="140"/>
      <c r="H26" s="140"/>
      <c r="I26" s="140"/>
      <c r="J26" s="140"/>
      <c r="K26" s="140"/>
      <c r="L26" s="140"/>
      <c r="M26" s="36">
        <f>SUM(M8:M25)</f>
        <v>0</v>
      </c>
      <c r="N26" s="36">
        <f>SUM(N8:N25)</f>
        <v>0</v>
      </c>
      <c r="O26" s="36" t="str">
        <f t="shared" si="2"/>
        <v/>
      </c>
      <c r="P26" s="36" t="str">
        <f t="shared" si="3"/>
        <v/>
      </c>
      <c r="Q26" s="37"/>
      <c r="R26" s="37"/>
    </row>
    <row r="27" s="14" customFormat="1" customHeight="1" spans="1:18">
      <c r="A27" s="38" t="s">
        <v>443</v>
      </c>
      <c r="B27" s="39"/>
      <c r="C27" s="32"/>
      <c r="D27" s="40"/>
      <c r="E27" s="32"/>
      <c r="F27" s="140"/>
      <c r="G27" s="140"/>
      <c r="H27" s="140"/>
      <c r="I27" s="140"/>
      <c r="J27" s="140"/>
      <c r="K27" s="140"/>
      <c r="L27" s="140"/>
      <c r="M27" s="36"/>
      <c r="N27" s="36"/>
      <c r="O27" s="36"/>
      <c r="P27" s="36"/>
      <c r="Q27" s="37"/>
      <c r="R27" s="37"/>
    </row>
    <row r="28" s="14" customFormat="1" customHeight="1" spans="1:18">
      <c r="A28" s="38" t="s">
        <v>423</v>
      </c>
      <c r="B28" s="39"/>
      <c r="C28" s="32"/>
      <c r="D28" s="40"/>
      <c r="E28" s="32"/>
      <c r="F28" s="140"/>
      <c r="G28" s="140"/>
      <c r="H28" s="140"/>
      <c r="I28" s="140"/>
      <c r="J28" s="140"/>
      <c r="K28" s="140"/>
      <c r="L28" s="140"/>
      <c r="M28" s="36"/>
      <c r="N28" s="36">
        <f>M27</f>
        <v>0</v>
      </c>
      <c r="O28" s="36"/>
      <c r="P28" s="36"/>
      <c r="Q28" s="37"/>
      <c r="R28" s="37"/>
    </row>
    <row r="29" s="14" customFormat="1" customHeight="1" spans="1:18">
      <c r="A29" s="38" t="s">
        <v>339</v>
      </c>
      <c r="B29" s="39"/>
      <c r="C29" s="53"/>
      <c r="D29" s="40"/>
      <c r="E29" s="53"/>
      <c r="F29" s="140"/>
      <c r="G29" s="140"/>
      <c r="H29" s="140"/>
      <c r="I29" s="140"/>
      <c r="J29" s="140"/>
      <c r="K29" s="140"/>
      <c r="L29" s="140"/>
      <c r="M29" s="36">
        <f>M26-M27</f>
        <v>0</v>
      </c>
      <c r="N29" s="36">
        <f>N26-N28</f>
        <v>0</v>
      </c>
      <c r="O29" s="36" t="str">
        <f>IF(M29=0,"",N29-M29)</f>
        <v/>
      </c>
      <c r="P29" s="36" t="str">
        <f>IF(M29=0,"",O29/(M29)*100)</f>
        <v/>
      </c>
      <c r="Q29" s="37"/>
      <c r="R29" s="37"/>
    </row>
    <row r="30" s="14" customFormat="1" customHeight="1" spans="1:18">
      <c r="A30" s="75" t="e">
        <f>'3-8-2应收股利'!A32</f>
        <v>#REF!</v>
      </c>
      <c r="B30" s="75"/>
      <c r="C30" s="368"/>
      <c r="D30" s="368"/>
      <c r="N30" s="133" t="e">
        <f>'3-8-2应收股利'!F32</f>
        <v>#REF!</v>
      </c>
      <c r="O30" s="133"/>
      <c r="P30" s="133"/>
      <c r="Q30" s="138"/>
    </row>
    <row r="31" s="14" customFormat="1" customHeight="1" spans="1:18">
      <c r="A31" s="75" t="e">
        <f>'3-8-2应收股利'!A33</f>
        <v>#REF!</v>
      </c>
      <c r="B31" s="75"/>
      <c r="C31" s="368"/>
      <c r="D31" s="368"/>
    </row>
    <row r="32" customHeight="1" spans="1:18">
      <c r="B32" s="67"/>
      <c r="C32" s="59"/>
    </row>
    <row r="33" customHeight="1" spans="2:2">
      <c r="B33" s="67"/>
    </row>
  </sheetData>
  <sheetProtection formatCells="0" formatColumns="0" formatRows="0" insertRows="0" insertColumns="0" insertHyperlinks="0" deleteColumns="0" deleteRows="0" sort="0" autoFilter="0" pivotTables="0"/>
  <mergeCells count="8">
    <mergeCell ref="A2:Q2"/>
    <mergeCell ref="A4:Q4"/>
    <mergeCell ref="S6:V6"/>
    <mergeCell ref="A26:B26"/>
    <mergeCell ref="A27:B27"/>
    <mergeCell ref="A28:B28"/>
    <mergeCell ref="A29:B29"/>
    <mergeCell ref="N30:P30"/>
  </mergeCells>
  <hyperlinks>
    <hyperlink ref="A1" location="索引目录!A1" display="返回索引目录"/>
  </hyperlinks>
  <printOptions horizontalCentered="1"/>
  <pageMargins left="0.393700787401575" right="0.393700787401575" top="0.78740157480315" bottom="0.15748031496063" header="1.14173228346457" footer="0.196850393700787"/>
  <pageSetup paperSize="9" scale="95" fitToHeight="0" orientation="landscape"/>
  <headerFooter scaleWithDoc="0">
    <oddHeader>&amp;R&amp;"宋体,常规"&amp;10表3-8-3
共&amp;N页第&amp;P页
 单位：人民币元</oddHeader>
  </headerFooter>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tabColor indexed="35"/>
  </sheetPr>
  <dimension ref="A1:Q34"/>
  <sheetViews>
    <sheetView showZeros="0" workbookViewId="0">
      <pane ySplit="8" topLeftCell="A9" activePane="bottomLeft" state="frozen"/>
      <selection/>
      <selection pane="bottomLeft" activeCell="A34" sqref="A34"/>
    </sheetView>
  </sheetViews>
  <sheetFormatPr defaultColWidth="9" defaultRowHeight="15.75" customHeight="1"/>
  <cols>
    <col min="1" max="1" width="5.5" style="15" customWidth="1"/>
    <col min="2" max="2" width="9.8" style="15" customWidth="1"/>
    <col min="3" max="3" width="14.2" style="15" customWidth="1"/>
    <col min="4" max="4" width="5.3" style="15" customWidth="1"/>
    <col min="5" max="5" width="7.3" style="15" customWidth="1" outlineLevel="1"/>
    <col min="6" max="6" width="6.7" style="15" customWidth="1" outlineLevel="1"/>
    <col min="7" max="7" width="6.2" style="15" customWidth="1" outlineLevel="1"/>
    <col min="8" max="8" width="9.6" style="14" customWidth="1"/>
    <col min="9" max="9" width="7.6" style="14" customWidth="1"/>
    <col min="10" max="10" width="13.1" style="14" customWidth="1"/>
    <col min="11" max="12" width="10.6" style="14" hidden="1" customWidth="1" outlineLevel="1"/>
    <col min="13" max="13" width="12.6" style="14" hidden="1" customWidth="1" outlineLevel="1"/>
    <col min="14" max="14" width="9.6" style="14" hidden="1" customWidth="1" outlineLevel="1"/>
    <col min="15" max="15" width="7" style="14" hidden="1" customWidth="1" outlineLevel="1"/>
    <col min="16" max="16" width="13.1" style="15" customWidth="1" collapsed="1"/>
    <col min="17" max="16384" width="9" style="15"/>
  </cols>
  <sheetData>
    <row r="1" customHeight="1" spans="1:17">
      <c r="A1" s="17" t="s">
        <v>257</v>
      </c>
    </row>
    <row r="2" s="11" customFormat="1" ht="30" customHeight="1" spans="1:17">
      <c r="A2" s="18" t="e">
        <f>"存货-材料采购（在途物资）评估"&amp;#REF!</f>
        <v>#REF!</v>
      </c>
      <c r="B2" s="18"/>
      <c r="C2" s="19"/>
      <c r="D2" s="19"/>
      <c r="E2" s="19"/>
      <c r="F2" s="19"/>
      <c r="G2" s="19"/>
      <c r="H2" s="19"/>
      <c r="I2" s="19"/>
      <c r="J2" s="19"/>
      <c r="K2" s="19"/>
      <c r="L2" s="19"/>
      <c r="M2" s="19"/>
      <c r="N2" s="19"/>
      <c r="O2" s="19"/>
      <c r="P2" s="19"/>
    </row>
    <row r="3" s="11" customFormat="1" ht="8.25" customHeight="1" spans="1:17">
      <c r="A3" s="18"/>
      <c r="B3" s="18"/>
      <c r="C3" s="19"/>
      <c r="D3" s="19"/>
      <c r="E3" s="19"/>
      <c r="F3" s="19"/>
      <c r="G3" s="19"/>
      <c r="H3" s="105"/>
      <c r="I3" s="105"/>
      <c r="J3" s="105"/>
      <c r="K3" s="105"/>
      <c r="L3" s="105"/>
      <c r="M3" s="105"/>
      <c r="N3" s="105"/>
      <c r="O3" s="105"/>
      <c r="P3" s="19"/>
    </row>
    <row r="4" s="12" customFormat="1" customHeight="1" spans="1:17">
      <c r="A4" s="21" t="e">
        <f>#REF!</f>
        <v>#REF!</v>
      </c>
      <c r="B4" s="21"/>
      <c r="C4" s="21"/>
      <c r="D4" s="21"/>
      <c r="E4" s="21"/>
      <c r="F4" s="21"/>
      <c r="G4" s="21"/>
      <c r="H4" s="21"/>
      <c r="I4" s="21"/>
      <c r="J4" s="21"/>
      <c r="K4" s="22"/>
      <c r="L4" s="22"/>
      <c r="M4" s="22"/>
      <c r="N4" s="22"/>
      <c r="O4" s="22"/>
      <c r="P4" s="22"/>
    </row>
    <row r="5" s="12" customFormat="1" ht="14.1" customHeight="1" spans="1:17">
      <c r="A5" s="21"/>
      <c r="B5" s="21"/>
      <c r="C5" s="21"/>
      <c r="D5" s="21"/>
      <c r="E5" s="21"/>
      <c r="F5" s="21"/>
      <c r="G5" s="21"/>
      <c r="H5" s="21"/>
      <c r="I5" s="21"/>
      <c r="J5" s="21"/>
      <c r="K5" s="22"/>
      <c r="L5" s="22"/>
      <c r="M5" s="22"/>
      <c r="N5" s="22"/>
      <c r="O5" s="22"/>
      <c r="P5" s="24"/>
    </row>
    <row r="6" s="12" customFormat="1" customHeight="1" spans="1:17">
      <c r="A6" s="75" t="e">
        <f>#REF!</f>
        <v>#REF!</v>
      </c>
      <c r="B6" s="75"/>
      <c r="P6" s="27"/>
    </row>
    <row r="7" s="223" customFormat="1" customHeight="1" spans="1:17">
      <c r="A7" s="28" t="s">
        <v>293</v>
      </c>
      <c r="B7" s="77" t="s">
        <v>444</v>
      </c>
      <c r="C7" s="28" t="s">
        <v>445</v>
      </c>
      <c r="D7" s="78" t="s">
        <v>446</v>
      </c>
      <c r="E7" s="78" t="s">
        <v>447</v>
      </c>
      <c r="F7" s="78" t="s">
        <v>448</v>
      </c>
      <c r="G7" s="78" t="s">
        <v>449</v>
      </c>
      <c r="H7" s="28" t="s">
        <v>344</v>
      </c>
      <c r="I7" s="28"/>
      <c r="J7" s="28"/>
      <c r="K7" s="28" t="s">
        <v>345</v>
      </c>
      <c r="L7" s="28"/>
      <c r="M7" s="28"/>
      <c r="N7" s="77" t="s">
        <v>346</v>
      </c>
      <c r="O7" s="28" t="s">
        <v>347</v>
      </c>
      <c r="P7" s="28" t="s">
        <v>296</v>
      </c>
      <c r="Q7" s="31" t="s">
        <v>348</v>
      </c>
    </row>
    <row r="8" s="223" customFormat="1" customHeight="1" spans="1:17">
      <c r="A8" s="28"/>
      <c r="B8" s="80"/>
      <c r="C8" s="28"/>
      <c r="D8" s="81"/>
      <c r="E8" s="81"/>
      <c r="F8" s="81"/>
      <c r="G8" s="81"/>
      <c r="H8" s="28" t="s">
        <v>450</v>
      </c>
      <c r="I8" s="28" t="s">
        <v>451</v>
      </c>
      <c r="J8" s="28" t="s">
        <v>452</v>
      </c>
      <c r="K8" s="28" t="s">
        <v>453</v>
      </c>
      <c r="L8" s="28" t="s">
        <v>454</v>
      </c>
      <c r="M8" s="28" t="s">
        <v>452</v>
      </c>
      <c r="N8" s="80"/>
      <c r="O8" s="28"/>
      <c r="P8" s="28"/>
      <c r="Q8" s="31"/>
    </row>
    <row r="9" s="14" customFormat="1" customHeight="1" spans="1:17">
      <c r="A9" s="122" t="s">
        <v>455</v>
      </c>
      <c r="B9" s="227"/>
      <c r="C9" s="122"/>
      <c r="D9" s="381"/>
      <c r="E9" s="381"/>
      <c r="F9" s="386" t="s">
        <v>456</v>
      </c>
      <c r="G9" s="381"/>
      <c r="H9" s="36"/>
      <c r="I9" s="36"/>
      <c r="J9" s="36"/>
      <c r="K9" s="36"/>
      <c r="L9" s="36"/>
      <c r="M9" s="36"/>
      <c r="N9" s="36" t="str">
        <f>IF(J9=0,"",M9-J9)</f>
        <v/>
      </c>
      <c r="O9" s="36" t="str">
        <f>IF(J9=0,"",N9/(J9)*100)</f>
        <v/>
      </c>
      <c r="P9" s="37"/>
      <c r="Q9" s="37"/>
    </row>
    <row r="10" s="14" customFormat="1" customHeight="1" spans="1:17">
      <c r="A10" s="122"/>
      <c r="B10" s="227"/>
      <c r="C10" s="122"/>
      <c r="D10" s="381"/>
      <c r="E10" s="381"/>
      <c r="F10" s="386"/>
      <c r="G10" s="381"/>
      <c r="H10" s="36"/>
      <c r="I10" s="36"/>
      <c r="J10" s="36"/>
      <c r="K10" s="36"/>
      <c r="L10" s="36"/>
      <c r="M10" s="36"/>
      <c r="N10" s="36" t="str">
        <f t="shared" ref="N10:N16" si="0">IF(J10=0,"",M10-J10)</f>
        <v/>
      </c>
      <c r="O10" s="36" t="str">
        <f t="shared" ref="O10:O16" si="1">IF(J10=0,"",N10/(J10)*100)</f>
        <v/>
      </c>
      <c r="P10" s="37"/>
      <c r="Q10" s="37"/>
    </row>
    <row r="11" s="14" customFormat="1" customHeight="1" spans="1:17">
      <c r="A11" s="122"/>
      <c r="B11" s="227"/>
      <c r="C11" s="122"/>
      <c r="D11" s="381"/>
      <c r="E11" s="381"/>
      <c r="F11" s="386"/>
      <c r="G11" s="381"/>
      <c r="H11" s="36"/>
      <c r="I11" s="36"/>
      <c r="J11" s="36"/>
      <c r="K11" s="36"/>
      <c r="L11" s="36"/>
      <c r="M11" s="36"/>
      <c r="N11" s="36" t="str">
        <f t="shared" si="0"/>
        <v/>
      </c>
      <c r="O11" s="36" t="str">
        <f t="shared" si="1"/>
        <v/>
      </c>
      <c r="P11" s="37"/>
      <c r="Q11" s="37"/>
    </row>
    <row r="12" s="14" customFormat="1" customHeight="1" spans="1:17">
      <c r="A12" s="122"/>
      <c r="B12" s="227"/>
      <c r="C12" s="122"/>
      <c r="D12" s="381"/>
      <c r="E12" s="381"/>
      <c r="F12" s="386"/>
      <c r="G12" s="381"/>
      <c r="H12" s="36"/>
      <c r="I12" s="36"/>
      <c r="J12" s="36"/>
      <c r="K12" s="36"/>
      <c r="L12" s="36"/>
      <c r="M12" s="36"/>
      <c r="N12" s="36" t="str">
        <f t="shared" si="0"/>
        <v/>
      </c>
      <c r="O12" s="36" t="str">
        <f t="shared" si="1"/>
        <v/>
      </c>
      <c r="P12" s="37"/>
      <c r="Q12" s="37"/>
    </row>
    <row r="13" s="14" customFormat="1" customHeight="1" spans="1:17">
      <c r="A13" s="122"/>
      <c r="B13" s="227"/>
      <c r="C13" s="122"/>
      <c r="D13" s="381"/>
      <c r="E13" s="381"/>
      <c r="F13" s="386"/>
      <c r="G13" s="381"/>
      <c r="H13" s="36">
        <v>0</v>
      </c>
      <c r="I13" s="36"/>
      <c r="J13" s="36"/>
      <c r="K13" s="36"/>
      <c r="L13" s="36"/>
      <c r="M13" s="36"/>
      <c r="N13" s="36" t="str">
        <f t="shared" si="0"/>
        <v/>
      </c>
      <c r="O13" s="36" t="str">
        <f t="shared" si="1"/>
        <v/>
      </c>
      <c r="P13" s="37"/>
      <c r="Q13" s="37"/>
    </row>
    <row r="14" s="14" customFormat="1" customHeight="1" spans="1:17">
      <c r="A14" s="122"/>
      <c r="B14" s="227"/>
      <c r="C14" s="122"/>
      <c r="D14" s="381"/>
      <c r="E14" s="381"/>
      <c r="F14" s="386"/>
      <c r="G14" s="381"/>
      <c r="H14" s="36">
        <v>0</v>
      </c>
      <c r="I14" s="36"/>
      <c r="J14" s="36"/>
      <c r="K14" s="36"/>
      <c r="L14" s="36"/>
      <c r="M14" s="36"/>
      <c r="N14" s="36" t="str">
        <f t="shared" si="0"/>
        <v/>
      </c>
      <c r="O14" s="36" t="str">
        <f t="shared" si="1"/>
        <v/>
      </c>
      <c r="P14" s="37"/>
      <c r="Q14" s="37"/>
    </row>
    <row r="15" s="14" customFormat="1" customHeight="1" spans="1:17">
      <c r="A15" s="122"/>
      <c r="B15" s="227"/>
      <c r="C15" s="122"/>
      <c r="D15" s="381"/>
      <c r="E15" s="381"/>
      <c r="F15" s="386"/>
      <c r="G15" s="381"/>
      <c r="H15" s="36"/>
      <c r="I15" s="36"/>
      <c r="J15" s="36"/>
      <c r="K15" s="36"/>
      <c r="L15" s="36"/>
      <c r="M15" s="36"/>
      <c r="N15" s="36" t="str">
        <f t="shared" si="0"/>
        <v/>
      </c>
      <c r="O15" s="36" t="str">
        <f t="shared" si="1"/>
        <v/>
      </c>
      <c r="P15" s="37"/>
      <c r="Q15" s="37"/>
    </row>
    <row r="16" s="14" customFormat="1" customHeight="1" spans="1:17">
      <c r="A16" s="122"/>
      <c r="B16" s="227"/>
      <c r="C16" s="122"/>
      <c r="D16" s="381"/>
      <c r="E16" s="381"/>
      <c r="F16" s="386"/>
      <c r="G16" s="381"/>
      <c r="H16" s="36"/>
      <c r="I16" s="36"/>
      <c r="J16" s="36"/>
      <c r="K16" s="36"/>
      <c r="L16" s="36"/>
      <c r="M16" s="36"/>
      <c r="N16" s="36" t="str">
        <f t="shared" si="0"/>
        <v/>
      </c>
      <c r="O16" s="36" t="str">
        <f t="shared" si="1"/>
        <v/>
      </c>
      <c r="P16" s="37"/>
      <c r="Q16" s="37"/>
    </row>
    <row r="17" s="14" customFormat="1" customHeight="1" spans="1:17">
      <c r="A17" s="122"/>
      <c r="B17" s="227"/>
      <c r="C17" s="122"/>
      <c r="D17" s="381"/>
      <c r="E17" s="381"/>
      <c r="F17" s="386"/>
      <c r="G17" s="381"/>
      <c r="H17" s="36"/>
      <c r="I17" s="36"/>
      <c r="J17" s="36"/>
      <c r="K17" s="36"/>
      <c r="L17" s="36"/>
      <c r="M17" s="36"/>
      <c r="N17" s="36" t="str">
        <f t="shared" ref="N17:N32" si="2">IF(J17=0,"",M17-J17)</f>
        <v/>
      </c>
      <c r="O17" s="36" t="str">
        <f t="shared" ref="O17:O32" si="3">IF(J17=0,"",N17/(J17)*100)</f>
        <v/>
      </c>
      <c r="P17" s="37"/>
      <c r="Q17" s="37"/>
    </row>
    <row r="18" s="14" customFormat="1" customHeight="1" spans="1:17">
      <c r="A18" s="122"/>
      <c r="B18" s="227"/>
      <c r="C18" s="122"/>
      <c r="D18" s="381"/>
      <c r="E18" s="381"/>
      <c r="F18" s="386"/>
      <c r="G18" s="381"/>
      <c r="H18" s="36"/>
      <c r="I18" s="36"/>
      <c r="J18" s="36"/>
      <c r="K18" s="36"/>
      <c r="L18" s="36"/>
      <c r="M18" s="36"/>
      <c r="N18" s="36" t="str">
        <f t="shared" si="2"/>
        <v/>
      </c>
      <c r="O18" s="36" t="str">
        <f t="shared" si="3"/>
        <v/>
      </c>
      <c r="P18" s="37"/>
      <c r="Q18" s="37"/>
    </row>
    <row r="19" s="14" customFormat="1" customHeight="1" spans="1:17">
      <c r="A19" s="122"/>
      <c r="B19" s="227"/>
      <c r="C19" s="122"/>
      <c r="D19" s="381"/>
      <c r="E19" s="381"/>
      <c r="F19" s="386"/>
      <c r="G19" s="381"/>
      <c r="H19" s="36"/>
      <c r="I19" s="36"/>
      <c r="J19" s="36"/>
      <c r="K19" s="36"/>
      <c r="L19" s="36"/>
      <c r="M19" s="36"/>
      <c r="N19" s="36" t="str">
        <f t="shared" si="2"/>
        <v/>
      </c>
      <c r="O19" s="36" t="str">
        <f t="shared" si="3"/>
        <v/>
      </c>
      <c r="P19" s="37"/>
      <c r="Q19" s="37"/>
    </row>
    <row r="20" s="14" customFormat="1" customHeight="1" spans="1:17">
      <c r="A20" s="122"/>
      <c r="B20" s="227"/>
      <c r="C20" s="122"/>
      <c r="D20" s="381"/>
      <c r="E20" s="381"/>
      <c r="F20" s="386"/>
      <c r="G20" s="381"/>
      <c r="H20" s="36"/>
      <c r="I20" s="36"/>
      <c r="J20" s="36"/>
      <c r="K20" s="36"/>
      <c r="L20" s="36"/>
      <c r="M20" s="36"/>
      <c r="N20" s="36" t="str">
        <f t="shared" si="2"/>
        <v/>
      </c>
      <c r="O20" s="36" t="str">
        <f t="shared" si="3"/>
        <v/>
      </c>
      <c r="P20" s="37"/>
      <c r="Q20" s="37"/>
    </row>
    <row r="21" s="14" customFormat="1" customHeight="1" spans="1:17">
      <c r="A21" s="122"/>
      <c r="B21" s="227"/>
      <c r="C21" s="122"/>
      <c r="D21" s="381"/>
      <c r="E21" s="381"/>
      <c r="F21" s="386"/>
      <c r="G21" s="381"/>
      <c r="H21" s="36"/>
      <c r="I21" s="36"/>
      <c r="J21" s="36"/>
      <c r="K21" s="36"/>
      <c r="L21" s="36"/>
      <c r="M21" s="36"/>
      <c r="N21" s="36" t="str">
        <f t="shared" si="2"/>
        <v/>
      </c>
      <c r="O21" s="36" t="str">
        <f t="shared" si="3"/>
        <v/>
      </c>
      <c r="P21" s="37"/>
      <c r="Q21" s="37"/>
    </row>
    <row r="22" s="14" customFormat="1" customHeight="1" spans="1:17">
      <c r="A22" s="122"/>
      <c r="B22" s="227"/>
      <c r="C22" s="122"/>
      <c r="D22" s="381"/>
      <c r="E22" s="381"/>
      <c r="F22" s="386"/>
      <c r="G22" s="381"/>
      <c r="H22" s="36"/>
      <c r="I22" s="36"/>
      <c r="J22" s="36"/>
      <c r="K22" s="36"/>
      <c r="L22" s="36"/>
      <c r="M22" s="36"/>
      <c r="N22" s="36" t="str">
        <f t="shared" si="2"/>
        <v/>
      </c>
      <c r="O22" s="36" t="str">
        <f t="shared" si="3"/>
        <v/>
      </c>
      <c r="P22" s="37"/>
      <c r="Q22" s="37"/>
    </row>
    <row r="23" s="14" customFormat="1" customHeight="1" spans="1:17">
      <c r="A23" s="122"/>
      <c r="B23" s="227"/>
      <c r="C23" s="122"/>
      <c r="D23" s="381"/>
      <c r="E23" s="381"/>
      <c r="F23" s="386"/>
      <c r="G23" s="381"/>
      <c r="H23" s="36"/>
      <c r="I23" s="36"/>
      <c r="J23" s="36"/>
      <c r="K23" s="36"/>
      <c r="L23" s="36"/>
      <c r="M23" s="36"/>
      <c r="N23" s="36" t="str">
        <f t="shared" si="2"/>
        <v/>
      </c>
      <c r="O23" s="36" t="str">
        <f t="shared" si="3"/>
        <v/>
      </c>
      <c r="P23" s="37"/>
      <c r="Q23" s="37"/>
    </row>
    <row r="24" s="14" customFormat="1" customHeight="1" spans="1:17">
      <c r="A24" s="122"/>
      <c r="B24" s="227"/>
      <c r="C24" s="122"/>
      <c r="D24" s="381"/>
      <c r="E24" s="381"/>
      <c r="F24" s="386"/>
      <c r="G24" s="381"/>
      <c r="H24" s="36"/>
      <c r="I24" s="36"/>
      <c r="J24" s="36"/>
      <c r="K24" s="36"/>
      <c r="L24" s="36"/>
      <c r="M24" s="36"/>
      <c r="N24" s="36" t="str">
        <f t="shared" si="2"/>
        <v/>
      </c>
      <c r="O24" s="36" t="str">
        <f t="shared" si="3"/>
        <v/>
      </c>
      <c r="P24" s="37"/>
      <c r="Q24" s="37"/>
    </row>
    <row r="25" s="14" customFormat="1" customHeight="1" spans="1:17">
      <c r="A25" s="122"/>
      <c r="B25" s="227"/>
      <c r="C25" s="122"/>
      <c r="D25" s="381"/>
      <c r="E25" s="381"/>
      <c r="F25" s="386"/>
      <c r="G25" s="381"/>
      <c r="H25" s="36"/>
      <c r="I25" s="36"/>
      <c r="J25" s="36"/>
      <c r="K25" s="36"/>
      <c r="L25" s="36"/>
      <c r="M25" s="36"/>
      <c r="N25" s="36" t="str">
        <f t="shared" si="2"/>
        <v/>
      </c>
      <c r="O25" s="36" t="str">
        <f t="shared" si="3"/>
        <v/>
      </c>
      <c r="P25" s="37"/>
      <c r="Q25" s="37"/>
    </row>
    <row r="26" s="14" customFormat="1" customHeight="1" spans="1:17">
      <c r="A26" s="122"/>
      <c r="B26" s="227"/>
      <c r="C26" s="122"/>
      <c r="D26" s="381"/>
      <c r="E26" s="381"/>
      <c r="F26" s="386"/>
      <c r="G26" s="381"/>
      <c r="H26" s="36"/>
      <c r="I26" s="36"/>
      <c r="J26" s="36"/>
      <c r="K26" s="36"/>
      <c r="L26" s="36"/>
      <c r="M26" s="36"/>
      <c r="N26" s="36" t="str">
        <f t="shared" si="2"/>
        <v/>
      </c>
      <c r="O26" s="36" t="str">
        <f t="shared" si="3"/>
        <v/>
      </c>
      <c r="P26" s="37"/>
      <c r="Q26" s="37"/>
    </row>
    <row r="27" s="14" customFormat="1" customHeight="1" spans="1:17">
      <c r="A27" s="122"/>
      <c r="B27" s="227"/>
      <c r="C27" s="122"/>
      <c r="D27" s="381"/>
      <c r="E27" s="381"/>
      <c r="F27" s="386"/>
      <c r="G27" s="381"/>
      <c r="H27" s="36"/>
      <c r="I27" s="36"/>
      <c r="J27" s="36"/>
      <c r="K27" s="36"/>
      <c r="L27" s="36"/>
      <c r="M27" s="36"/>
      <c r="N27" s="36" t="str">
        <f t="shared" si="2"/>
        <v/>
      </c>
      <c r="O27" s="36" t="str">
        <f t="shared" si="3"/>
        <v/>
      </c>
      <c r="P27" s="37"/>
      <c r="Q27" s="37"/>
    </row>
    <row r="28" s="14" customFormat="1" customHeight="1" spans="1:17">
      <c r="A28" s="122"/>
      <c r="B28" s="227"/>
      <c r="C28" s="122"/>
      <c r="D28" s="381"/>
      <c r="E28" s="381"/>
      <c r="F28" s="386"/>
      <c r="G28" s="381"/>
      <c r="H28" s="36"/>
      <c r="I28" s="36"/>
      <c r="J28" s="36"/>
      <c r="K28" s="36"/>
      <c r="L28" s="36"/>
      <c r="M28" s="36"/>
      <c r="N28" s="36" t="str">
        <f t="shared" si="2"/>
        <v/>
      </c>
      <c r="O28" s="36" t="str">
        <f t="shared" si="3"/>
        <v/>
      </c>
      <c r="P28" s="37"/>
      <c r="Q28" s="37"/>
    </row>
    <row r="29" s="14" customFormat="1" customHeight="1" spans="1:17">
      <c r="A29" s="122"/>
      <c r="B29" s="227"/>
      <c r="C29" s="122"/>
      <c r="D29" s="381"/>
      <c r="E29" s="381"/>
      <c r="F29" s="386"/>
      <c r="G29" s="381"/>
      <c r="H29" s="36"/>
      <c r="I29" s="36"/>
      <c r="J29" s="36"/>
      <c r="K29" s="36"/>
      <c r="L29" s="36"/>
      <c r="M29" s="36"/>
      <c r="N29" s="36" t="str">
        <f t="shared" si="2"/>
        <v/>
      </c>
      <c r="O29" s="36" t="str">
        <f t="shared" si="3"/>
        <v/>
      </c>
      <c r="P29" s="37"/>
      <c r="Q29" s="37"/>
    </row>
    <row r="30" s="14" customFormat="1" customHeight="1" spans="1:17">
      <c r="A30" s="38" t="s">
        <v>457</v>
      </c>
      <c r="B30" s="84"/>
      <c r="C30" s="39"/>
      <c r="D30" s="417"/>
      <c r="E30" s="417"/>
      <c r="F30" s="417"/>
      <c r="G30" s="417"/>
      <c r="H30" s="36"/>
      <c r="I30" s="36"/>
      <c r="J30" s="36">
        <f>SUM(J9:J29)</f>
        <v>0</v>
      </c>
      <c r="K30" s="36"/>
      <c r="L30" s="36"/>
      <c r="M30" s="36">
        <f>SUM(M9:M29)</f>
        <v>0</v>
      </c>
      <c r="N30" s="36" t="str">
        <f t="shared" si="2"/>
        <v/>
      </c>
      <c r="O30" s="36" t="str">
        <f t="shared" si="3"/>
        <v/>
      </c>
      <c r="P30" s="37"/>
      <c r="Q30" s="37"/>
    </row>
    <row r="31" s="14" customFormat="1" customHeight="1" spans="1:17">
      <c r="A31" s="38" t="s">
        <v>458</v>
      </c>
      <c r="B31" s="84"/>
      <c r="C31" s="39"/>
      <c r="D31" s="53"/>
      <c r="E31" s="53"/>
      <c r="F31" s="53"/>
      <c r="G31" s="53"/>
      <c r="H31" s="36"/>
      <c r="I31" s="36"/>
      <c r="J31" s="36"/>
      <c r="K31" s="36"/>
      <c r="L31" s="36"/>
      <c r="M31" s="36"/>
      <c r="N31" s="36"/>
      <c r="O31" s="36"/>
      <c r="P31" s="37"/>
      <c r="Q31" s="37"/>
    </row>
    <row r="32" s="14" customFormat="1" customHeight="1" spans="1:17">
      <c r="A32" s="38" t="s">
        <v>405</v>
      </c>
      <c r="B32" s="84"/>
      <c r="C32" s="39"/>
      <c r="D32" s="53"/>
      <c r="E32" s="53"/>
      <c r="F32" s="53"/>
      <c r="G32" s="53"/>
      <c r="H32" s="36"/>
      <c r="I32" s="36"/>
      <c r="J32" s="36">
        <f>J30-J31</f>
        <v>0</v>
      </c>
      <c r="K32" s="36"/>
      <c r="L32" s="36"/>
      <c r="M32" s="36">
        <f>M30</f>
        <v>0</v>
      </c>
      <c r="N32" s="36" t="str">
        <f t="shared" si="2"/>
        <v/>
      </c>
      <c r="O32" s="36" t="str">
        <f t="shared" si="3"/>
        <v/>
      </c>
      <c r="P32" s="37"/>
      <c r="Q32" s="37"/>
    </row>
    <row r="33" s="14" customFormat="1" customHeight="1" spans="1:16">
      <c r="A33" s="12" t="e">
        <f>'3-8-3其他应收款'!A30</f>
        <v>#REF!</v>
      </c>
      <c r="B33" s="41"/>
      <c r="C33" s="41"/>
      <c r="D33" s="136"/>
      <c r="E33" s="136"/>
      <c r="F33" s="136"/>
      <c r="G33" s="136"/>
      <c r="H33" s="136"/>
      <c r="I33" s="368"/>
      <c r="L33" s="133" t="e">
        <f>'3-8-3其他应收款'!N30</f>
        <v>#REF!</v>
      </c>
      <c r="M33" s="133"/>
      <c r="N33" s="133"/>
      <c r="O33" s="133"/>
      <c r="P33" s="138"/>
    </row>
    <row r="34" s="14" customFormat="1" customHeight="1" spans="1:16">
      <c r="A34" s="12" t="e">
        <f>'3-8-3其他应收款'!A31</f>
        <v>#REF!</v>
      </c>
      <c r="B34" s="87"/>
      <c r="C34" s="12"/>
    </row>
  </sheetData>
  <sheetProtection formatCells="0" formatColumns="0" formatRows="0" insertRows="0" insertColumns="0" insertHyperlinks="0" deleteColumns="0" deleteRows="0" sort="0" autoFilter="0" pivotTables="0"/>
  <mergeCells count="19">
    <mergeCell ref="A2:P2"/>
    <mergeCell ref="A4:P4"/>
    <mergeCell ref="H7:J7"/>
    <mergeCell ref="K7:M7"/>
    <mergeCell ref="A30:C30"/>
    <mergeCell ref="A31:C31"/>
    <mergeCell ref="A32:C32"/>
    <mergeCell ref="L33:O33"/>
    <mergeCell ref="A7:A8"/>
    <mergeCell ref="B7:B8"/>
    <mergeCell ref="C7:C8"/>
    <mergeCell ref="D7:D8"/>
    <mergeCell ref="E7:E8"/>
    <mergeCell ref="F7:F8"/>
    <mergeCell ref="G7:G8"/>
    <mergeCell ref="N7:N8"/>
    <mergeCell ref="O7:O8"/>
    <mergeCell ref="P7:P8"/>
    <mergeCell ref="Q7:Q8"/>
  </mergeCells>
  <dataValidations count="1">
    <dataValidation type="list" allowBlank="1" showInputMessage="1" showErrorMessage="1" sqref="G9:G29">
      <formula1>"是,否"</formula1>
    </dataValidation>
  </dataValidation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5" fitToHeight="0" orientation="landscape"/>
  <headerFooter scaleWithDoc="0">
    <oddHeader>&amp;R&amp;"宋体,常规"&amp;10表3-9-1
共&amp;N页第&amp;P页
 单位：人民币元</oddHead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tabColor indexed="35"/>
    <pageSetUpPr fitToPage="1"/>
  </sheetPr>
  <dimension ref="A1:XFC2506"/>
  <sheetViews>
    <sheetView showZeros="0" tabSelected="1" view="pageBreakPreview" zoomScaleNormal="100" workbookViewId="0">
      <pane ySplit="2" topLeftCell="A240" activePane="bottomLeft" state="frozen"/>
      <selection/>
      <selection pane="bottomLeft" activeCell="C248" sqref="C248"/>
    </sheetView>
  </sheetViews>
  <sheetFormatPr defaultColWidth="9" defaultRowHeight="15.75" customHeight="1"/>
  <cols>
    <col min="1" max="1" width="4.7" style="389" customWidth="1"/>
    <col min="2" max="2" width="48.125" style="389" customWidth="1"/>
    <col min="3" max="3" width="8.625" style="390" customWidth="1"/>
    <col min="4" max="4" width="7.5" style="390" customWidth="1" outlineLevel="1"/>
    <col min="5" max="5" width="18.875" style="391" customWidth="1"/>
    <col min="6" max="6" width="20.125" style="391" customWidth="1"/>
    <col min="7" max="16342" width="9" style="14"/>
    <col min="16343" max="16384" width="9" style="392"/>
  </cols>
  <sheetData>
    <row r="1" s="104" customFormat="1" ht="30" customHeight="1" spans="1:6">
      <c r="A1" s="393" t="s">
        <v>459</v>
      </c>
      <c r="B1" s="393"/>
      <c r="C1" s="393"/>
      <c r="D1" s="394"/>
      <c r="E1" s="395"/>
      <c r="F1" s="395"/>
    </row>
    <row r="2" s="387" customFormat="1" ht="20" customHeight="1" spans="1:6">
      <c r="A2" s="396" t="s">
        <v>293</v>
      </c>
      <c r="B2" s="397" t="s">
        <v>444</v>
      </c>
      <c r="C2" s="398" t="s">
        <v>446</v>
      </c>
      <c r="D2" s="399" t="s">
        <v>460</v>
      </c>
      <c r="E2" s="400" t="s">
        <v>461</v>
      </c>
      <c r="F2" s="400" t="s">
        <v>462</v>
      </c>
    </row>
    <row r="3" s="222" customFormat="1" customHeight="1" spans="1:6">
      <c r="A3" s="401">
        <v>1</v>
      </c>
      <c r="B3" s="402" t="s">
        <v>463</v>
      </c>
      <c r="C3" s="403" t="s">
        <v>464</v>
      </c>
      <c r="D3" s="404">
        <v>1</v>
      </c>
      <c r="E3" s="405" t="s">
        <v>465</v>
      </c>
      <c r="F3" s="406" t="s">
        <v>466</v>
      </c>
    </row>
    <row r="4" s="14" customFormat="1" customHeight="1" spans="1:6">
      <c r="A4" s="401">
        <v>2</v>
      </c>
      <c r="B4" s="407" t="s">
        <v>467</v>
      </c>
      <c r="C4" s="403" t="s">
        <v>468</v>
      </c>
      <c r="D4" s="404">
        <v>2</v>
      </c>
      <c r="E4" s="408" t="s">
        <v>469</v>
      </c>
      <c r="F4" s="409" t="s">
        <v>470</v>
      </c>
    </row>
    <row r="5" s="14" customFormat="1" customHeight="1" spans="1:6">
      <c r="A5" s="401">
        <v>3</v>
      </c>
      <c r="B5" s="407" t="s">
        <v>471</v>
      </c>
      <c r="C5" s="403" t="s">
        <v>468</v>
      </c>
      <c r="D5" s="404">
        <v>10</v>
      </c>
      <c r="E5" s="408" t="s">
        <v>465</v>
      </c>
      <c r="F5" s="406" t="s">
        <v>466</v>
      </c>
    </row>
    <row r="6" s="14" customFormat="1" customHeight="1" spans="1:6">
      <c r="A6" s="401">
        <v>4</v>
      </c>
      <c r="B6" s="407" t="s">
        <v>472</v>
      </c>
      <c r="C6" s="403" t="s">
        <v>468</v>
      </c>
      <c r="D6" s="404">
        <v>2</v>
      </c>
      <c r="E6" s="408" t="s">
        <v>465</v>
      </c>
      <c r="F6" s="406" t="s">
        <v>466</v>
      </c>
    </row>
    <row r="7" s="14" customFormat="1" customHeight="1" spans="1:6">
      <c r="A7" s="401">
        <v>5</v>
      </c>
      <c r="B7" s="407" t="s">
        <v>473</v>
      </c>
      <c r="C7" s="403" t="s">
        <v>468</v>
      </c>
      <c r="D7" s="404">
        <v>1</v>
      </c>
      <c r="E7" s="408" t="s">
        <v>465</v>
      </c>
      <c r="F7" s="406" t="s">
        <v>466</v>
      </c>
    </row>
    <row r="8" s="14" customFormat="1" customHeight="1" spans="1:6">
      <c r="A8" s="401">
        <v>6</v>
      </c>
      <c r="B8" s="407" t="s">
        <v>474</v>
      </c>
      <c r="C8" s="403" t="s">
        <v>468</v>
      </c>
      <c r="D8" s="404">
        <v>3</v>
      </c>
      <c r="E8" s="408" t="s">
        <v>469</v>
      </c>
      <c r="F8" s="409" t="s">
        <v>470</v>
      </c>
    </row>
    <row r="9" s="14" customFormat="1" customHeight="1" spans="1:6">
      <c r="A9" s="401">
        <v>7</v>
      </c>
      <c r="B9" s="407" t="s">
        <v>471</v>
      </c>
      <c r="C9" s="403" t="s">
        <v>468</v>
      </c>
      <c r="D9" s="404">
        <v>7</v>
      </c>
      <c r="E9" s="408" t="s">
        <v>465</v>
      </c>
      <c r="F9" s="406" t="s">
        <v>466</v>
      </c>
    </row>
    <row r="10" s="14" customFormat="1" customHeight="1" spans="1:6">
      <c r="A10" s="401">
        <v>8</v>
      </c>
      <c r="B10" s="407" t="s">
        <v>471</v>
      </c>
      <c r="C10" s="403" t="s">
        <v>468</v>
      </c>
      <c r="D10" s="404">
        <v>7</v>
      </c>
      <c r="E10" s="408" t="s">
        <v>465</v>
      </c>
      <c r="F10" s="406" t="s">
        <v>466</v>
      </c>
    </row>
    <row r="11" s="14" customFormat="1" customHeight="1" spans="1:6">
      <c r="A11" s="401">
        <v>9</v>
      </c>
      <c r="B11" s="407" t="s">
        <v>475</v>
      </c>
      <c r="C11" s="403" t="s">
        <v>468</v>
      </c>
      <c r="D11" s="404">
        <v>6</v>
      </c>
      <c r="E11" s="408" t="s">
        <v>476</v>
      </c>
      <c r="F11" s="409" t="s">
        <v>477</v>
      </c>
    </row>
    <row r="12" s="14" customFormat="1" customHeight="1" spans="1:6">
      <c r="A12" s="401">
        <v>10</v>
      </c>
      <c r="B12" s="407" t="s">
        <v>478</v>
      </c>
      <c r="C12" s="403" t="s">
        <v>479</v>
      </c>
      <c r="D12" s="404">
        <v>1</v>
      </c>
      <c r="E12" s="408" t="s">
        <v>465</v>
      </c>
      <c r="F12" s="406" t="s">
        <v>466</v>
      </c>
    </row>
    <row r="13" s="14" customFormat="1" customHeight="1" spans="1:6">
      <c r="A13" s="401">
        <v>11</v>
      </c>
      <c r="B13" s="407" t="s">
        <v>478</v>
      </c>
      <c r="C13" s="403" t="s">
        <v>479</v>
      </c>
      <c r="D13" s="404">
        <v>1</v>
      </c>
      <c r="E13" s="408" t="s">
        <v>465</v>
      </c>
      <c r="F13" s="406" t="s">
        <v>466</v>
      </c>
    </row>
    <row r="14" s="14" customFormat="1" customHeight="1" spans="1:6">
      <c r="A14" s="401">
        <v>12</v>
      </c>
      <c r="B14" s="407" t="s">
        <v>480</v>
      </c>
      <c r="C14" s="403" t="s">
        <v>468</v>
      </c>
      <c r="D14" s="404">
        <v>1</v>
      </c>
      <c r="E14" s="408" t="s">
        <v>465</v>
      </c>
      <c r="F14" s="406" t="s">
        <v>466</v>
      </c>
    </row>
    <row r="15" s="14" customFormat="1" customHeight="1" spans="1:6">
      <c r="A15" s="401">
        <v>13</v>
      </c>
      <c r="B15" s="407" t="s">
        <v>481</v>
      </c>
      <c r="C15" s="403" t="s">
        <v>479</v>
      </c>
      <c r="D15" s="404">
        <v>1</v>
      </c>
      <c r="E15" s="408" t="s">
        <v>465</v>
      </c>
      <c r="F15" s="406" t="s">
        <v>466</v>
      </c>
    </row>
    <row r="16" s="14" customFormat="1" customHeight="1" spans="1:6">
      <c r="A16" s="401">
        <v>14</v>
      </c>
      <c r="B16" s="407" t="s">
        <v>482</v>
      </c>
      <c r="C16" s="403" t="s">
        <v>468</v>
      </c>
      <c r="D16" s="404">
        <v>1</v>
      </c>
      <c r="E16" s="408" t="s">
        <v>465</v>
      </c>
      <c r="F16" s="406" t="s">
        <v>466</v>
      </c>
    </row>
    <row r="17" s="14" customFormat="1" customHeight="1" spans="1:6 16343:16383">
      <c r="A17" s="401">
        <v>15</v>
      </c>
      <c r="B17" s="407" t="s">
        <v>483</v>
      </c>
      <c r="C17" s="403" t="s">
        <v>468</v>
      </c>
      <c r="D17" s="404">
        <v>1</v>
      </c>
      <c r="E17" s="408" t="s">
        <v>465</v>
      </c>
      <c r="F17" s="406" t="s">
        <v>466</v>
      </c>
    </row>
    <row r="18" s="14" customFormat="1" customHeight="1" spans="1:6 16343:16383">
      <c r="A18" s="401">
        <v>16</v>
      </c>
      <c r="B18" s="407" t="s">
        <v>484</v>
      </c>
      <c r="C18" s="403" t="s">
        <v>468</v>
      </c>
      <c r="D18" s="404">
        <v>3</v>
      </c>
      <c r="E18" s="408" t="s">
        <v>485</v>
      </c>
      <c r="F18" s="409" t="s">
        <v>486</v>
      </c>
    </row>
    <row r="19" s="14" customFormat="1" customHeight="1" spans="1:6 16343:16383">
      <c r="A19" s="401">
        <v>17</v>
      </c>
      <c r="B19" s="407" t="s">
        <v>487</v>
      </c>
      <c r="C19" s="403" t="s">
        <v>479</v>
      </c>
      <c r="D19" s="404">
        <v>1</v>
      </c>
      <c r="E19" s="408" t="s">
        <v>465</v>
      </c>
      <c r="F19" s="406" t="s">
        <v>466</v>
      </c>
    </row>
    <row r="20" s="14" customFormat="1" customHeight="1" spans="1:6 16343:16383">
      <c r="A20" s="401">
        <v>18</v>
      </c>
      <c r="B20" s="407" t="s">
        <v>488</v>
      </c>
      <c r="C20" s="403" t="s">
        <v>468</v>
      </c>
      <c r="D20" s="404">
        <v>1</v>
      </c>
      <c r="E20" s="408" t="s">
        <v>465</v>
      </c>
      <c r="F20" s="406" t="s">
        <v>466</v>
      </c>
    </row>
    <row r="21" s="14" customFormat="1" customHeight="1" spans="1:6 16343:16383">
      <c r="A21" s="401">
        <v>19</v>
      </c>
      <c r="B21" s="407" t="s">
        <v>489</v>
      </c>
      <c r="C21" s="403" t="s">
        <v>468</v>
      </c>
      <c r="D21" s="404">
        <v>7</v>
      </c>
      <c r="E21" s="408" t="s">
        <v>490</v>
      </c>
      <c r="F21" s="409" t="s">
        <v>491</v>
      </c>
    </row>
    <row r="22" s="14" customFormat="1" customHeight="1" spans="1:6 16343:16383">
      <c r="A22" s="401">
        <v>20</v>
      </c>
      <c r="B22" s="407" t="s">
        <v>492</v>
      </c>
      <c r="C22" s="403" t="s">
        <v>493</v>
      </c>
      <c r="D22" s="404">
        <v>2</v>
      </c>
      <c r="E22" s="408" t="s">
        <v>465</v>
      </c>
      <c r="F22" s="406" t="s">
        <v>466</v>
      </c>
    </row>
    <row r="23" s="14" customFormat="1" customHeight="1" spans="1:6 16343:16383">
      <c r="A23" s="401">
        <v>21</v>
      </c>
      <c r="B23" s="407" t="s">
        <v>494</v>
      </c>
      <c r="C23" s="403" t="s">
        <v>479</v>
      </c>
      <c r="D23" s="404">
        <v>1</v>
      </c>
      <c r="E23" s="408" t="s">
        <v>465</v>
      </c>
      <c r="F23" s="406" t="s">
        <v>466</v>
      </c>
    </row>
    <row r="24" s="14" customFormat="1" customHeight="1" spans="1:6 16343:16383">
      <c r="A24" s="401">
        <v>22</v>
      </c>
      <c r="B24" s="407" t="s">
        <v>495</v>
      </c>
      <c r="C24" s="403" t="s">
        <v>468</v>
      </c>
      <c r="D24" s="404">
        <v>1</v>
      </c>
      <c r="E24" s="408" t="s">
        <v>465</v>
      </c>
      <c r="F24" s="406" t="s">
        <v>466</v>
      </c>
    </row>
    <row r="25" s="14" customFormat="1" customHeight="1" spans="1:6 16343:16383">
      <c r="A25" s="401">
        <v>23</v>
      </c>
      <c r="B25" s="407" t="s">
        <v>496</v>
      </c>
      <c r="C25" s="403" t="s">
        <v>468</v>
      </c>
      <c r="D25" s="404">
        <v>2</v>
      </c>
      <c r="E25" s="408" t="s">
        <v>465</v>
      </c>
      <c r="F25" s="406" t="s">
        <v>466</v>
      </c>
    </row>
    <row r="26" s="14" customFormat="1" customHeight="1" spans="1:6 16343:16383">
      <c r="A26" s="401">
        <v>24</v>
      </c>
      <c r="B26" s="407" t="s">
        <v>497</v>
      </c>
      <c r="C26" s="403" t="s">
        <v>468</v>
      </c>
      <c r="D26" s="404">
        <v>1</v>
      </c>
      <c r="E26" s="408" t="s">
        <v>465</v>
      </c>
      <c r="F26" s="406" t="s">
        <v>466</v>
      </c>
    </row>
    <row r="27" s="14" customFormat="1" customHeight="1" spans="1:6 16343:16383">
      <c r="A27" s="401">
        <v>25</v>
      </c>
      <c r="B27" s="407" t="s">
        <v>497</v>
      </c>
      <c r="C27" s="403" t="s">
        <v>468</v>
      </c>
      <c r="D27" s="404">
        <v>1</v>
      </c>
      <c r="E27" s="408" t="s">
        <v>465</v>
      </c>
      <c r="F27" s="406" t="s">
        <v>466</v>
      </c>
    </row>
    <row r="28" s="388" customFormat="1" customHeight="1" spans="1:6 16343:16383">
      <c r="A28" s="401">
        <v>26</v>
      </c>
      <c r="B28" s="410" t="s">
        <v>498</v>
      </c>
      <c r="C28" s="403" t="s">
        <v>493</v>
      </c>
      <c r="D28" s="404">
        <v>2</v>
      </c>
      <c r="E28" s="409" t="s">
        <v>485</v>
      </c>
      <c r="F28" s="409" t="s">
        <v>486</v>
      </c>
      <c r="XDO28" s="411"/>
      <c r="XDP28" s="411"/>
      <c r="XDQ28" s="411"/>
      <c r="XDR28" s="411"/>
      <c r="XDS28" s="411"/>
      <c r="XDT28" s="411"/>
      <c r="XDU28" s="411"/>
      <c r="XDV28" s="411"/>
      <c r="XDW28" s="411"/>
      <c r="XDX28" s="411"/>
      <c r="XDY28" s="411"/>
      <c r="XDZ28" s="411"/>
      <c r="XEA28" s="411"/>
      <c r="XEB28" s="411"/>
      <c r="XEC28" s="411"/>
      <c r="XED28" s="411"/>
      <c r="XEE28" s="411"/>
      <c r="XEF28" s="411"/>
      <c r="XEG28" s="411"/>
      <c r="XEH28" s="411"/>
      <c r="XEI28" s="411"/>
      <c r="XEJ28" s="411"/>
      <c r="XEK28" s="411"/>
      <c r="XEL28" s="411"/>
      <c r="XEM28" s="411"/>
      <c r="XEN28" s="411"/>
      <c r="XEO28" s="411"/>
      <c r="XEP28" s="411"/>
      <c r="XEQ28" s="411"/>
      <c r="XER28" s="411"/>
      <c r="XES28" s="411"/>
      <c r="XET28" s="411"/>
      <c r="XEU28" s="411"/>
      <c r="XEV28" s="411"/>
      <c r="XEW28" s="411"/>
      <c r="XEX28" s="411"/>
      <c r="XEY28" s="411"/>
      <c r="XEZ28" s="411"/>
      <c r="XFA28" s="411"/>
      <c r="XFB28" s="411"/>
      <c r="XFC28" s="411"/>
    </row>
    <row r="29" s="14" customFormat="1" customHeight="1" spans="1:6 16343:16383">
      <c r="A29" s="401">
        <v>27</v>
      </c>
      <c r="B29" s="407" t="s">
        <v>499</v>
      </c>
      <c r="C29" s="403" t="s">
        <v>493</v>
      </c>
      <c r="D29" s="404">
        <v>2</v>
      </c>
      <c r="E29" s="408" t="s">
        <v>465</v>
      </c>
      <c r="F29" s="406" t="s">
        <v>466</v>
      </c>
    </row>
    <row r="30" s="14" customFormat="1" customHeight="1" spans="1:6 16343:16383">
      <c r="A30" s="401">
        <v>28</v>
      </c>
      <c r="B30" s="407" t="s">
        <v>500</v>
      </c>
      <c r="C30" s="403" t="s">
        <v>468</v>
      </c>
      <c r="D30" s="404">
        <v>1</v>
      </c>
      <c r="E30" s="408" t="s">
        <v>465</v>
      </c>
      <c r="F30" s="406" t="s">
        <v>466</v>
      </c>
    </row>
    <row r="31" s="14" customFormat="1" customHeight="1" spans="1:6 16343:16383">
      <c r="A31" s="401">
        <v>29</v>
      </c>
      <c r="B31" s="407" t="s">
        <v>501</v>
      </c>
      <c r="C31" s="403" t="s">
        <v>493</v>
      </c>
      <c r="D31" s="404">
        <v>4</v>
      </c>
      <c r="E31" s="408" t="s">
        <v>485</v>
      </c>
      <c r="F31" s="409" t="s">
        <v>486</v>
      </c>
    </row>
    <row r="32" s="388" customFormat="1" customHeight="1" spans="1:6 16343:16383">
      <c r="A32" s="401">
        <v>30</v>
      </c>
      <c r="B32" s="410" t="s">
        <v>498</v>
      </c>
      <c r="C32" s="403" t="s">
        <v>468</v>
      </c>
      <c r="D32" s="404">
        <v>2</v>
      </c>
      <c r="E32" s="409" t="s">
        <v>485</v>
      </c>
      <c r="F32" s="409" t="s">
        <v>486</v>
      </c>
      <c r="XDO32" s="411"/>
      <c r="XDP32" s="411"/>
      <c r="XDQ32" s="411"/>
      <c r="XDR32" s="411"/>
      <c r="XDS32" s="411"/>
      <c r="XDT32" s="411"/>
      <c r="XDU32" s="411"/>
      <c r="XDV32" s="411"/>
      <c r="XDW32" s="411"/>
      <c r="XDX32" s="411"/>
      <c r="XDY32" s="411"/>
      <c r="XDZ32" s="411"/>
      <c r="XEA32" s="411"/>
      <c r="XEB32" s="411"/>
      <c r="XEC32" s="411"/>
      <c r="XED32" s="411"/>
      <c r="XEE32" s="411"/>
      <c r="XEF32" s="411"/>
      <c r="XEG32" s="411"/>
      <c r="XEH32" s="411"/>
      <c r="XEI32" s="411"/>
      <c r="XEJ32" s="411"/>
      <c r="XEK32" s="411"/>
      <c r="XEL32" s="411"/>
      <c r="XEM32" s="411"/>
      <c r="XEN32" s="411"/>
      <c r="XEO32" s="411"/>
      <c r="XEP32" s="411"/>
      <c r="XEQ32" s="411"/>
      <c r="XER32" s="411"/>
      <c r="XES32" s="411"/>
      <c r="XET32" s="411"/>
      <c r="XEU32" s="411"/>
      <c r="XEV32" s="411"/>
      <c r="XEW32" s="411"/>
      <c r="XEX32" s="411"/>
      <c r="XEY32" s="411"/>
      <c r="XEZ32" s="411"/>
      <c r="XFA32" s="411"/>
      <c r="XFB32" s="411"/>
      <c r="XFC32" s="411"/>
    </row>
    <row r="33" s="14" customFormat="1" customHeight="1" spans="1:6 16343:16383">
      <c r="A33" s="401">
        <v>31</v>
      </c>
      <c r="B33" s="412" t="s">
        <v>498</v>
      </c>
      <c r="C33" s="403" t="s">
        <v>493</v>
      </c>
      <c r="D33" s="404">
        <v>3</v>
      </c>
      <c r="E33" s="408" t="s">
        <v>485</v>
      </c>
      <c r="F33" s="409" t="s">
        <v>486</v>
      </c>
    </row>
    <row r="34" s="14" customFormat="1" customHeight="1" spans="1:6 16343:16383">
      <c r="A34" s="401">
        <v>32</v>
      </c>
      <c r="B34" s="407" t="s">
        <v>502</v>
      </c>
      <c r="C34" s="403" t="s">
        <v>468</v>
      </c>
      <c r="D34" s="404">
        <v>1</v>
      </c>
      <c r="E34" s="408" t="s">
        <v>465</v>
      </c>
      <c r="F34" s="406" t="s">
        <v>466</v>
      </c>
    </row>
    <row r="35" s="14" customFormat="1" customHeight="1" spans="1:6 16343:16383">
      <c r="A35" s="401">
        <v>33</v>
      </c>
      <c r="B35" s="407" t="s">
        <v>502</v>
      </c>
      <c r="C35" s="403" t="s">
        <v>468</v>
      </c>
      <c r="D35" s="404">
        <v>1</v>
      </c>
      <c r="E35" s="408" t="s">
        <v>465</v>
      </c>
      <c r="F35" s="406" t="s">
        <v>466</v>
      </c>
    </row>
    <row r="36" s="14" customFormat="1" customHeight="1" spans="1:6 16343:16383">
      <c r="A36" s="401">
        <v>34</v>
      </c>
      <c r="B36" s="407" t="s">
        <v>503</v>
      </c>
      <c r="C36" s="403" t="s">
        <v>493</v>
      </c>
      <c r="D36" s="404">
        <v>4</v>
      </c>
      <c r="E36" s="408" t="s">
        <v>504</v>
      </c>
      <c r="F36" s="409" t="s">
        <v>505</v>
      </c>
    </row>
    <row r="37" s="14" customFormat="1" customHeight="1" spans="1:6 16343:16383">
      <c r="A37" s="401">
        <v>35</v>
      </c>
      <c r="B37" s="407" t="s">
        <v>506</v>
      </c>
      <c r="C37" s="403" t="s">
        <v>493</v>
      </c>
      <c r="D37" s="404">
        <v>2</v>
      </c>
      <c r="E37" s="408" t="s">
        <v>465</v>
      </c>
      <c r="F37" s="406" t="s">
        <v>466</v>
      </c>
    </row>
    <row r="38" s="14" customFormat="1" customHeight="1" spans="1:6 16343:16383">
      <c r="A38" s="401">
        <v>36</v>
      </c>
      <c r="B38" s="407" t="s">
        <v>506</v>
      </c>
      <c r="C38" s="403" t="s">
        <v>493</v>
      </c>
      <c r="D38" s="404">
        <v>2</v>
      </c>
      <c r="E38" s="408" t="s">
        <v>465</v>
      </c>
      <c r="F38" s="406" t="s">
        <v>466</v>
      </c>
    </row>
    <row r="39" s="14" customFormat="1" customHeight="1" spans="1:6 16343:16383">
      <c r="A39" s="401">
        <v>37</v>
      </c>
      <c r="B39" s="407" t="s">
        <v>507</v>
      </c>
      <c r="C39" s="403" t="s">
        <v>468</v>
      </c>
      <c r="D39" s="404">
        <v>2</v>
      </c>
      <c r="E39" s="408" t="s">
        <v>465</v>
      </c>
      <c r="F39" s="406" t="s">
        <v>466</v>
      </c>
    </row>
    <row r="40" s="14" customFormat="1" customHeight="1" spans="1:6 16343:16383">
      <c r="A40" s="401">
        <v>38</v>
      </c>
      <c r="B40" s="407" t="s">
        <v>507</v>
      </c>
      <c r="C40" s="403" t="s">
        <v>468</v>
      </c>
      <c r="D40" s="404">
        <v>2</v>
      </c>
      <c r="E40" s="408" t="s">
        <v>465</v>
      </c>
      <c r="F40" s="406" t="s">
        <v>466</v>
      </c>
    </row>
    <row r="41" s="14" customFormat="1" customHeight="1" spans="1:6 16343:16383">
      <c r="A41" s="401">
        <v>39</v>
      </c>
      <c r="B41" s="407" t="s">
        <v>508</v>
      </c>
      <c r="C41" s="403" t="s">
        <v>493</v>
      </c>
      <c r="D41" s="404">
        <v>2</v>
      </c>
      <c r="E41" s="408" t="s">
        <v>485</v>
      </c>
      <c r="F41" s="409" t="s">
        <v>486</v>
      </c>
    </row>
    <row r="42" s="14" customFormat="1" customHeight="1" spans="1:6 16343:16383">
      <c r="A42" s="401">
        <v>40</v>
      </c>
      <c r="B42" s="407" t="s">
        <v>509</v>
      </c>
      <c r="C42" s="403" t="s">
        <v>468</v>
      </c>
      <c r="D42" s="404">
        <v>1</v>
      </c>
      <c r="E42" s="408" t="s">
        <v>465</v>
      </c>
      <c r="F42" s="406" t="s">
        <v>466</v>
      </c>
    </row>
    <row r="43" s="14" customFormat="1" customHeight="1" spans="1:6 16343:16383">
      <c r="A43" s="401">
        <v>41</v>
      </c>
      <c r="B43" s="407" t="s">
        <v>509</v>
      </c>
      <c r="C43" s="403" t="s">
        <v>468</v>
      </c>
      <c r="D43" s="404">
        <v>1</v>
      </c>
      <c r="E43" s="408" t="s">
        <v>465</v>
      </c>
      <c r="F43" s="406" t="s">
        <v>466</v>
      </c>
    </row>
    <row r="44" s="14" customFormat="1" customHeight="1" spans="1:6 16343:16383">
      <c r="A44" s="401">
        <v>42</v>
      </c>
      <c r="B44" s="407" t="s">
        <v>510</v>
      </c>
      <c r="C44" s="403" t="s">
        <v>493</v>
      </c>
      <c r="D44" s="404">
        <v>1</v>
      </c>
      <c r="E44" s="408" t="s">
        <v>465</v>
      </c>
      <c r="F44" s="406" t="s">
        <v>466</v>
      </c>
    </row>
    <row r="45" s="14" customFormat="1" customHeight="1" spans="1:6 16343:16383">
      <c r="A45" s="401">
        <v>43</v>
      </c>
      <c r="B45" s="407" t="s">
        <v>510</v>
      </c>
      <c r="C45" s="403" t="s">
        <v>493</v>
      </c>
      <c r="D45" s="404">
        <v>1</v>
      </c>
      <c r="E45" s="408" t="s">
        <v>465</v>
      </c>
      <c r="F45" s="406" t="s">
        <v>466</v>
      </c>
    </row>
    <row r="46" s="388" customFormat="1" customHeight="1" spans="1:6 16343:16383">
      <c r="A46" s="401">
        <v>44</v>
      </c>
      <c r="B46" s="410" t="s">
        <v>498</v>
      </c>
      <c r="C46" s="403" t="s">
        <v>468</v>
      </c>
      <c r="D46" s="404">
        <v>2</v>
      </c>
      <c r="E46" s="409" t="s">
        <v>485</v>
      </c>
      <c r="F46" s="409" t="s">
        <v>486</v>
      </c>
      <c r="XDO46" s="411"/>
      <c r="XDP46" s="411"/>
      <c r="XDQ46" s="411"/>
      <c r="XDR46" s="411"/>
      <c r="XDS46" s="411"/>
      <c r="XDT46" s="411"/>
      <c r="XDU46" s="411"/>
      <c r="XDV46" s="411"/>
      <c r="XDW46" s="411"/>
      <c r="XDX46" s="411"/>
      <c r="XDY46" s="411"/>
      <c r="XDZ46" s="411"/>
      <c r="XEA46" s="411"/>
      <c r="XEB46" s="411"/>
      <c r="XEC46" s="411"/>
      <c r="XED46" s="411"/>
      <c r="XEE46" s="411"/>
      <c r="XEF46" s="411"/>
      <c r="XEG46" s="411"/>
      <c r="XEH46" s="411"/>
      <c r="XEI46" s="411"/>
      <c r="XEJ46" s="411"/>
      <c r="XEK46" s="411"/>
      <c r="XEL46" s="411"/>
      <c r="XEM46" s="411"/>
      <c r="XEN46" s="411"/>
      <c r="XEO46" s="411"/>
      <c r="XEP46" s="411"/>
      <c r="XEQ46" s="411"/>
      <c r="XER46" s="411"/>
      <c r="XES46" s="411"/>
      <c r="XET46" s="411"/>
      <c r="XEU46" s="411"/>
      <c r="XEV46" s="411"/>
      <c r="XEW46" s="411"/>
      <c r="XEX46" s="411"/>
      <c r="XEY46" s="411"/>
      <c r="XEZ46" s="411"/>
      <c r="XFA46" s="411"/>
      <c r="XFB46" s="411"/>
      <c r="XFC46" s="411"/>
    </row>
    <row r="47" s="14" customFormat="1" customHeight="1" spans="1:6 16343:16383">
      <c r="A47" s="401">
        <v>45</v>
      </c>
      <c r="B47" s="407" t="s">
        <v>511</v>
      </c>
      <c r="C47" s="403" t="s">
        <v>468</v>
      </c>
      <c r="D47" s="404">
        <v>2</v>
      </c>
      <c r="E47" s="408" t="s">
        <v>465</v>
      </c>
      <c r="F47" s="406" t="s">
        <v>466</v>
      </c>
    </row>
    <row r="48" s="14" customFormat="1" customHeight="1" spans="1:6 16343:16383">
      <c r="A48" s="401">
        <v>46</v>
      </c>
      <c r="B48" s="407" t="s">
        <v>512</v>
      </c>
      <c r="C48" s="403" t="s">
        <v>468</v>
      </c>
      <c r="D48" s="404">
        <v>3</v>
      </c>
      <c r="E48" s="408" t="s">
        <v>465</v>
      </c>
      <c r="F48" s="406" t="s">
        <v>466</v>
      </c>
    </row>
    <row r="49" s="14" customFormat="1" customHeight="1" spans="1:6">
      <c r="A49" s="401">
        <v>47</v>
      </c>
      <c r="B49" s="407" t="s">
        <v>492</v>
      </c>
      <c r="C49" s="403" t="s">
        <v>493</v>
      </c>
      <c r="D49" s="404">
        <v>1</v>
      </c>
      <c r="E49" s="408" t="s">
        <v>465</v>
      </c>
      <c r="F49" s="406" t="s">
        <v>466</v>
      </c>
    </row>
    <row r="50" s="14" customFormat="1" customHeight="1" spans="1:6">
      <c r="A50" s="401">
        <v>48</v>
      </c>
      <c r="B50" s="407" t="s">
        <v>492</v>
      </c>
      <c r="C50" s="403" t="s">
        <v>493</v>
      </c>
      <c r="D50" s="404">
        <v>1</v>
      </c>
      <c r="E50" s="408" t="s">
        <v>465</v>
      </c>
      <c r="F50" s="406" t="s">
        <v>466</v>
      </c>
    </row>
    <row r="51" s="14" customFormat="1" customHeight="1" spans="1:6">
      <c r="A51" s="401">
        <v>49</v>
      </c>
      <c r="B51" s="407" t="s">
        <v>492</v>
      </c>
      <c r="C51" s="403" t="s">
        <v>493</v>
      </c>
      <c r="D51" s="404">
        <v>1</v>
      </c>
      <c r="E51" s="408" t="s">
        <v>465</v>
      </c>
      <c r="F51" s="406" t="s">
        <v>466</v>
      </c>
    </row>
    <row r="52" s="14" customFormat="1" customHeight="1" spans="1:6">
      <c r="A52" s="401">
        <v>50</v>
      </c>
      <c r="B52" s="407" t="s">
        <v>513</v>
      </c>
      <c r="C52" s="403" t="s">
        <v>468</v>
      </c>
      <c r="D52" s="404">
        <v>1</v>
      </c>
      <c r="E52" s="408" t="s">
        <v>465</v>
      </c>
      <c r="F52" s="406" t="s">
        <v>466</v>
      </c>
    </row>
    <row r="53" s="14" customFormat="1" customHeight="1" spans="1:6">
      <c r="A53" s="401">
        <v>51</v>
      </c>
      <c r="B53" s="407" t="s">
        <v>514</v>
      </c>
      <c r="C53" s="403" t="s">
        <v>468</v>
      </c>
      <c r="D53" s="404">
        <v>2</v>
      </c>
      <c r="E53" s="408" t="s">
        <v>465</v>
      </c>
      <c r="F53" s="406" t="s">
        <v>466</v>
      </c>
    </row>
    <row r="54" s="14" customFormat="1" customHeight="1" spans="1:6">
      <c r="A54" s="401">
        <v>52</v>
      </c>
      <c r="B54" s="407" t="s">
        <v>515</v>
      </c>
      <c r="C54" s="403" t="s">
        <v>468</v>
      </c>
      <c r="D54" s="404">
        <v>1</v>
      </c>
      <c r="E54" s="405" t="s">
        <v>465</v>
      </c>
      <c r="F54" s="406" t="s">
        <v>466</v>
      </c>
    </row>
    <row r="55" s="14" customFormat="1" customHeight="1" spans="1:6">
      <c r="A55" s="401">
        <v>53</v>
      </c>
      <c r="B55" s="407" t="s">
        <v>516</v>
      </c>
      <c r="C55" s="403" t="s">
        <v>468</v>
      </c>
      <c r="D55" s="404">
        <v>2</v>
      </c>
      <c r="E55" s="408" t="s">
        <v>465</v>
      </c>
      <c r="F55" s="406" t="s">
        <v>466</v>
      </c>
    </row>
    <row r="56" s="14" customFormat="1" customHeight="1" spans="1:6">
      <c r="A56" s="401">
        <v>54</v>
      </c>
      <c r="B56" s="407" t="s">
        <v>517</v>
      </c>
      <c r="C56" s="403" t="s">
        <v>493</v>
      </c>
      <c r="D56" s="404">
        <v>3</v>
      </c>
      <c r="E56" s="408" t="s">
        <v>465</v>
      </c>
      <c r="F56" s="406" t="s">
        <v>466</v>
      </c>
    </row>
    <row r="57" s="14" customFormat="1" customHeight="1" spans="1:6">
      <c r="A57" s="401">
        <v>55</v>
      </c>
      <c r="B57" s="407" t="s">
        <v>518</v>
      </c>
      <c r="C57" s="403" t="s">
        <v>468</v>
      </c>
      <c r="D57" s="404">
        <v>2</v>
      </c>
      <c r="E57" s="408" t="s">
        <v>485</v>
      </c>
      <c r="F57" s="409" t="s">
        <v>486</v>
      </c>
    </row>
    <row r="58" s="14" customFormat="1" customHeight="1" spans="1:6">
      <c r="A58" s="401">
        <v>56</v>
      </c>
      <c r="B58" s="407" t="s">
        <v>519</v>
      </c>
      <c r="C58" s="403" t="s">
        <v>468</v>
      </c>
      <c r="D58" s="404">
        <v>2</v>
      </c>
      <c r="E58" s="405" t="s">
        <v>465</v>
      </c>
      <c r="F58" s="406" t="s">
        <v>466</v>
      </c>
    </row>
    <row r="59" s="14" customFormat="1" customHeight="1" spans="1:6">
      <c r="A59" s="401">
        <v>57</v>
      </c>
      <c r="B59" s="407" t="s">
        <v>520</v>
      </c>
      <c r="C59" s="403" t="s">
        <v>468</v>
      </c>
      <c r="D59" s="404">
        <v>13</v>
      </c>
      <c r="E59" s="405" t="s">
        <v>465</v>
      </c>
      <c r="F59" s="406" t="s">
        <v>466</v>
      </c>
    </row>
    <row r="60" s="14" customFormat="1" customHeight="1" spans="1:6">
      <c r="A60" s="401">
        <v>58</v>
      </c>
      <c r="B60" s="407" t="s">
        <v>521</v>
      </c>
      <c r="C60" s="403" t="s">
        <v>468</v>
      </c>
      <c r="D60" s="404">
        <v>1</v>
      </c>
      <c r="E60" s="408" t="s">
        <v>465</v>
      </c>
      <c r="F60" s="406" t="s">
        <v>466</v>
      </c>
    </row>
    <row r="61" s="14" customFormat="1" customHeight="1" spans="1:6">
      <c r="A61" s="401">
        <v>59</v>
      </c>
      <c r="B61" s="407" t="s">
        <v>521</v>
      </c>
      <c r="C61" s="403" t="s">
        <v>468</v>
      </c>
      <c r="D61" s="404">
        <v>1</v>
      </c>
      <c r="E61" s="408" t="s">
        <v>465</v>
      </c>
      <c r="F61" s="406" t="s">
        <v>466</v>
      </c>
    </row>
    <row r="62" s="14" customFormat="1" customHeight="1" spans="1:6">
      <c r="A62" s="401">
        <v>60</v>
      </c>
      <c r="B62" s="407" t="s">
        <v>522</v>
      </c>
      <c r="C62" s="403" t="s">
        <v>468</v>
      </c>
      <c r="D62" s="404">
        <v>2</v>
      </c>
      <c r="E62" s="405" t="s">
        <v>465</v>
      </c>
      <c r="F62" s="406" t="s">
        <v>466</v>
      </c>
    </row>
    <row r="63" s="14" customFormat="1" customHeight="1" spans="1:6">
      <c r="A63" s="401">
        <v>61</v>
      </c>
      <c r="B63" s="407" t="s">
        <v>523</v>
      </c>
      <c r="C63" s="403" t="s">
        <v>468</v>
      </c>
      <c r="D63" s="404">
        <v>1</v>
      </c>
      <c r="E63" s="408" t="s">
        <v>465</v>
      </c>
      <c r="F63" s="406" t="s">
        <v>466</v>
      </c>
    </row>
    <row r="64" s="14" customFormat="1" customHeight="1" spans="1:6">
      <c r="A64" s="401">
        <v>62</v>
      </c>
      <c r="B64" s="407" t="s">
        <v>524</v>
      </c>
      <c r="C64" s="403" t="s">
        <v>493</v>
      </c>
      <c r="D64" s="404">
        <v>1</v>
      </c>
      <c r="E64" s="408" t="s">
        <v>465</v>
      </c>
      <c r="F64" s="406" t="s">
        <v>466</v>
      </c>
    </row>
    <row r="65" s="14" customFormat="1" customHeight="1" spans="1:6">
      <c r="A65" s="401">
        <v>63</v>
      </c>
      <c r="B65" s="407" t="s">
        <v>524</v>
      </c>
      <c r="C65" s="403" t="s">
        <v>493</v>
      </c>
      <c r="D65" s="404">
        <v>1</v>
      </c>
      <c r="E65" s="408" t="s">
        <v>465</v>
      </c>
      <c r="F65" s="406" t="s">
        <v>466</v>
      </c>
    </row>
    <row r="66" s="14" customFormat="1" customHeight="1" spans="1:6">
      <c r="A66" s="401">
        <v>64</v>
      </c>
      <c r="B66" s="407" t="s">
        <v>525</v>
      </c>
      <c r="C66" s="403" t="s">
        <v>468</v>
      </c>
      <c r="D66" s="404">
        <v>1</v>
      </c>
      <c r="E66" s="408" t="s">
        <v>469</v>
      </c>
      <c r="F66" s="409" t="s">
        <v>470</v>
      </c>
    </row>
    <row r="67" s="14" customFormat="1" customHeight="1" spans="1:6">
      <c r="A67" s="401">
        <v>65</v>
      </c>
      <c r="B67" s="407" t="s">
        <v>526</v>
      </c>
      <c r="C67" s="403" t="s">
        <v>468</v>
      </c>
      <c r="D67" s="404">
        <v>1</v>
      </c>
      <c r="E67" s="408" t="s">
        <v>465</v>
      </c>
      <c r="F67" s="406" t="s">
        <v>466</v>
      </c>
    </row>
    <row r="68" s="14" customFormat="1" customHeight="1" spans="1:6">
      <c r="A68" s="401">
        <v>66</v>
      </c>
      <c r="B68" s="407" t="s">
        <v>526</v>
      </c>
      <c r="C68" s="403" t="s">
        <v>468</v>
      </c>
      <c r="D68" s="404">
        <v>1</v>
      </c>
      <c r="E68" s="408" t="s">
        <v>465</v>
      </c>
      <c r="F68" s="406" t="s">
        <v>466</v>
      </c>
    </row>
    <row r="69" s="14" customFormat="1" customHeight="1" spans="1:6">
      <c r="A69" s="401">
        <v>67</v>
      </c>
      <c r="B69" s="407" t="s">
        <v>527</v>
      </c>
      <c r="C69" s="403" t="s">
        <v>464</v>
      </c>
      <c r="D69" s="404">
        <v>1</v>
      </c>
      <c r="E69" s="405" t="s">
        <v>465</v>
      </c>
      <c r="F69" s="406" t="s">
        <v>466</v>
      </c>
    </row>
    <row r="70" s="14" customFormat="1" customHeight="1" spans="1:6">
      <c r="A70" s="401">
        <v>68</v>
      </c>
      <c r="B70" s="407" t="s">
        <v>528</v>
      </c>
      <c r="C70" s="403" t="s">
        <v>464</v>
      </c>
      <c r="D70" s="404">
        <v>1</v>
      </c>
      <c r="E70" s="408" t="s">
        <v>465</v>
      </c>
      <c r="F70" s="406" t="s">
        <v>466</v>
      </c>
    </row>
    <row r="71" s="14" customFormat="1" customHeight="1" spans="1:6">
      <c r="A71" s="401">
        <v>69</v>
      </c>
      <c r="B71" s="407" t="s">
        <v>529</v>
      </c>
      <c r="C71" s="403" t="s">
        <v>530</v>
      </c>
      <c r="D71" s="404">
        <v>1</v>
      </c>
      <c r="E71" s="408" t="s">
        <v>490</v>
      </c>
      <c r="F71" s="409" t="s">
        <v>491</v>
      </c>
    </row>
    <row r="72" s="14" customFormat="1" customHeight="1" spans="1:6">
      <c r="A72" s="401">
        <v>70</v>
      </c>
      <c r="B72" s="407" t="s">
        <v>531</v>
      </c>
      <c r="C72" s="403" t="s">
        <v>468</v>
      </c>
      <c r="D72" s="404">
        <v>1</v>
      </c>
      <c r="E72" s="408" t="s">
        <v>465</v>
      </c>
      <c r="F72" s="406" t="s">
        <v>466</v>
      </c>
    </row>
    <row r="73" s="14" customFormat="1" customHeight="1" spans="1:6">
      <c r="A73" s="401">
        <v>71</v>
      </c>
      <c r="B73" s="407" t="s">
        <v>532</v>
      </c>
      <c r="C73" s="403" t="s">
        <v>468</v>
      </c>
      <c r="D73" s="404">
        <v>1</v>
      </c>
      <c r="E73" s="408" t="s">
        <v>465</v>
      </c>
      <c r="F73" s="406" t="s">
        <v>466</v>
      </c>
    </row>
    <row r="74" s="14" customFormat="1" customHeight="1" spans="1:6">
      <c r="A74" s="401">
        <v>72</v>
      </c>
      <c r="B74" s="407" t="s">
        <v>533</v>
      </c>
      <c r="C74" s="403" t="s">
        <v>468</v>
      </c>
      <c r="D74" s="404">
        <v>1</v>
      </c>
      <c r="E74" s="408" t="s">
        <v>490</v>
      </c>
      <c r="F74" s="409" t="s">
        <v>491</v>
      </c>
    </row>
    <row r="75" s="14" customFormat="1" customHeight="1" spans="1:6">
      <c r="A75" s="401">
        <v>73</v>
      </c>
      <c r="B75" s="407" t="s">
        <v>534</v>
      </c>
      <c r="C75" s="403" t="s">
        <v>468</v>
      </c>
      <c r="D75" s="404">
        <v>1</v>
      </c>
      <c r="E75" s="408" t="s">
        <v>465</v>
      </c>
      <c r="F75" s="406" t="s">
        <v>466</v>
      </c>
    </row>
    <row r="76" s="14" customFormat="1" customHeight="1" spans="1:6">
      <c r="A76" s="401">
        <v>74</v>
      </c>
      <c r="B76" s="407" t="s">
        <v>534</v>
      </c>
      <c r="C76" s="403" t="s">
        <v>468</v>
      </c>
      <c r="D76" s="404">
        <v>1</v>
      </c>
      <c r="E76" s="408" t="s">
        <v>465</v>
      </c>
      <c r="F76" s="406" t="s">
        <v>466</v>
      </c>
    </row>
    <row r="77" s="14" customFormat="1" customHeight="1" spans="1:6">
      <c r="A77" s="401">
        <v>75</v>
      </c>
      <c r="B77" s="407" t="s">
        <v>534</v>
      </c>
      <c r="C77" s="403" t="s">
        <v>468</v>
      </c>
      <c r="D77" s="404">
        <v>1</v>
      </c>
      <c r="E77" s="408" t="s">
        <v>465</v>
      </c>
      <c r="F77" s="406" t="s">
        <v>466</v>
      </c>
    </row>
    <row r="78" s="14" customFormat="1" customHeight="1" spans="1:6">
      <c r="A78" s="401">
        <v>76</v>
      </c>
      <c r="B78" s="412" t="s">
        <v>535</v>
      </c>
      <c r="C78" s="403" t="s">
        <v>468</v>
      </c>
      <c r="D78" s="404">
        <v>1</v>
      </c>
      <c r="E78" s="408" t="s">
        <v>465</v>
      </c>
      <c r="F78" s="406" t="s">
        <v>466</v>
      </c>
    </row>
    <row r="79" s="14" customFormat="1" customHeight="1" spans="1:6">
      <c r="A79" s="401">
        <v>77</v>
      </c>
      <c r="B79" s="407" t="s">
        <v>536</v>
      </c>
      <c r="C79" s="403" t="s">
        <v>468</v>
      </c>
      <c r="D79" s="404">
        <v>1</v>
      </c>
      <c r="E79" s="408" t="s">
        <v>465</v>
      </c>
      <c r="F79" s="406" t="s">
        <v>466</v>
      </c>
    </row>
    <row r="80" s="14" customFormat="1" customHeight="1" spans="1:6">
      <c r="A80" s="401">
        <v>78</v>
      </c>
      <c r="B80" s="407" t="s">
        <v>537</v>
      </c>
      <c r="C80" s="403" t="s">
        <v>468</v>
      </c>
      <c r="D80" s="404">
        <v>1</v>
      </c>
      <c r="E80" s="408" t="s">
        <v>465</v>
      </c>
      <c r="F80" s="406" t="s">
        <v>466</v>
      </c>
    </row>
    <row r="81" s="14" customFormat="1" customHeight="1" spans="1:6 16343:16383">
      <c r="A81" s="401">
        <v>79</v>
      </c>
      <c r="B81" s="407" t="s">
        <v>538</v>
      </c>
      <c r="C81" s="403" t="s">
        <v>468</v>
      </c>
      <c r="D81" s="404">
        <v>1</v>
      </c>
      <c r="E81" s="408" t="s">
        <v>465</v>
      </c>
      <c r="F81" s="406" t="s">
        <v>466</v>
      </c>
    </row>
    <row r="82" s="14" customFormat="1" customHeight="1" spans="1:6 16343:16383">
      <c r="A82" s="401">
        <v>80</v>
      </c>
      <c r="B82" s="407" t="s">
        <v>539</v>
      </c>
      <c r="C82" s="403" t="s">
        <v>468</v>
      </c>
      <c r="D82" s="404">
        <v>1</v>
      </c>
      <c r="E82" s="408" t="s">
        <v>465</v>
      </c>
      <c r="F82" s="406" t="s">
        <v>466</v>
      </c>
    </row>
    <row r="83" s="14" customFormat="1" customHeight="1" spans="1:6 16343:16383">
      <c r="A83" s="401">
        <v>81</v>
      </c>
      <c r="B83" s="407" t="s">
        <v>540</v>
      </c>
      <c r="C83" s="403" t="s">
        <v>468</v>
      </c>
      <c r="D83" s="404">
        <v>1</v>
      </c>
      <c r="E83" s="408" t="s">
        <v>465</v>
      </c>
      <c r="F83" s="406" t="s">
        <v>466</v>
      </c>
    </row>
    <row r="84" s="14" customFormat="1" customHeight="1" spans="1:6 16343:16383">
      <c r="A84" s="401">
        <v>82</v>
      </c>
      <c r="B84" s="407" t="s">
        <v>540</v>
      </c>
      <c r="C84" s="403" t="s">
        <v>468</v>
      </c>
      <c r="D84" s="404">
        <v>1</v>
      </c>
      <c r="E84" s="408" t="s">
        <v>465</v>
      </c>
      <c r="F84" s="406" t="s">
        <v>466</v>
      </c>
    </row>
    <row r="85" s="14" customFormat="1" customHeight="1" spans="1:6 16343:16383">
      <c r="A85" s="401">
        <v>83</v>
      </c>
      <c r="B85" s="407" t="s">
        <v>541</v>
      </c>
      <c r="C85" s="403" t="s">
        <v>468</v>
      </c>
      <c r="D85" s="404">
        <v>1</v>
      </c>
      <c r="E85" s="408" t="s">
        <v>465</v>
      </c>
      <c r="F85" s="406" t="s">
        <v>466</v>
      </c>
    </row>
    <row r="86" s="388" customFormat="1" customHeight="1" spans="1:6 16343:16383">
      <c r="A86" s="401">
        <v>84</v>
      </c>
      <c r="B86" s="410" t="s">
        <v>498</v>
      </c>
      <c r="C86" s="403" t="s">
        <v>493</v>
      </c>
      <c r="D86" s="404">
        <v>1</v>
      </c>
      <c r="E86" s="409" t="s">
        <v>485</v>
      </c>
      <c r="F86" s="409" t="s">
        <v>486</v>
      </c>
      <c r="XDO86" s="411"/>
      <c r="XDP86" s="411"/>
      <c r="XDQ86" s="411"/>
      <c r="XDR86" s="411"/>
      <c r="XDS86" s="411"/>
      <c r="XDT86" s="411"/>
      <c r="XDU86" s="411"/>
      <c r="XDV86" s="411"/>
      <c r="XDW86" s="411"/>
      <c r="XDX86" s="411"/>
      <c r="XDY86" s="411"/>
      <c r="XDZ86" s="411"/>
      <c r="XEA86" s="411"/>
      <c r="XEB86" s="411"/>
      <c r="XEC86" s="411"/>
      <c r="XED86" s="411"/>
      <c r="XEE86" s="411"/>
      <c r="XEF86" s="411"/>
      <c r="XEG86" s="411"/>
      <c r="XEH86" s="411"/>
      <c r="XEI86" s="411"/>
      <c r="XEJ86" s="411"/>
      <c r="XEK86" s="411"/>
      <c r="XEL86" s="411"/>
      <c r="XEM86" s="411"/>
      <c r="XEN86" s="411"/>
      <c r="XEO86" s="411"/>
      <c r="XEP86" s="411"/>
      <c r="XEQ86" s="411"/>
      <c r="XER86" s="411"/>
      <c r="XES86" s="411"/>
      <c r="XET86" s="411"/>
      <c r="XEU86" s="411"/>
      <c r="XEV86" s="411"/>
      <c r="XEW86" s="411"/>
      <c r="XEX86" s="411"/>
      <c r="XEY86" s="411"/>
      <c r="XEZ86" s="411"/>
      <c r="XFA86" s="411"/>
      <c r="XFB86" s="411"/>
      <c r="XFC86" s="411"/>
    </row>
    <row r="87" s="14" customFormat="1" customHeight="1" spans="1:6 16343:16383">
      <c r="A87" s="401">
        <v>85</v>
      </c>
      <c r="B87" s="407" t="s">
        <v>542</v>
      </c>
      <c r="C87" s="403" t="s">
        <v>468</v>
      </c>
      <c r="D87" s="404">
        <v>1</v>
      </c>
      <c r="E87" s="405" t="s">
        <v>465</v>
      </c>
      <c r="F87" s="406" t="s">
        <v>466</v>
      </c>
    </row>
    <row r="88" s="14" customFormat="1" customHeight="1" spans="1:6 16343:16383">
      <c r="A88" s="401">
        <v>86</v>
      </c>
      <c r="B88" s="407" t="s">
        <v>543</v>
      </c>
      <c r="C88" s="403" t="s">
        <v>468</v>
      </c>
      <c r="D88" s="404">
        <v>1</v>
      </c>
      <c r="E88" s="408" t="s">
        <v>465</v>
      </c>
      <c r="F88" s="406" t="s">
        <v>466</v>
      </c>
    </row>
    <row r="89" s="14" customFormat="1" customHeight="1" spans="1:6 16343:16383">
      <c r="A89" s="401">
        <v>87</v>
      </c>
      <c r="B89" s="407" t="s">
        <v>544</v>
      </c>
      <c r="C89" s="403" t="s">
        <v>493</v>
      </c>
      <c r="D89" s="404">
        <v>1</v>
      </c>
      <c r="E89" s="408" t="s">
        <v>465</v>
      </c>
      <c r="F89" s="406" t="s">
        <v>466</v>
      </c>
    </row>
    <row r="90" s="14" customFormat="1" customHeight="1" spans="1:6 16343:16383">
      <c r="A90" s="401">
        <v>88</v>
      </c>
      <c r="B90" s="407" t="s">
        <v>544</v>
      </c>
      <c r="C90" s="403" t="s">
        <v>493</v>
      </c>
      <c r="D90" s="404">
        <v>1</v>
      </c>
      <c r="E90" s="408" t="s">
        <v>465</v>
      </c>
      <c r="F90" s="406" t="s">
        <v>466</v>
      </c>
    </row>
    <row r="91" s="14" customFormat="1" customHeight="1" spans="1:6 16343:16383">
      <c r="A91" s="401">
        <v>89</v>
      </c>
      <c r="B91" s="407" t="s">
        <v>544</v>
      </c>
      <c r="C91" s="403" t="s">
        <v>493</v>
      </c>
      <c r="D91" s="404">
        <v>1</v>
      </c>
      <c r="E91" s="408" t="s">
        <v>465</v>
      </c>
      <c r="F91" s="406" t="s">
        <v>466</v>
      </c>
    </row>
    <row r="92" s="14" customFormat="1" customHeight="1" spans="1:6 16343:16383">
      <c r="A92" s="401">
        <v>90</v>
      </c>
      <c r="B92" s="407" t="s">
        <v>540</v>
      </c>
      <c r="C92" s="403" t="s">
        <v>468</v>
      </c>
      <c r="D92" s="404">
        <v>1</v>
      </c>
      <c r="E92" s="408" t="s">
        <v>465</v>
      </c>
      <c r="F92" s="406" t="s">
        <v>466</v>
      </c>
    </row>
    <row r="93" s="14" customFormat="1" customHeight="1" spans="1:6 16343:16383">
      <c r="A93" s="401">
        <v>91</v>
      </c>
      <c r="B93" s="407" t="s">
        <v>545</v>
      </c>
      <c r="C93" s="403" t="s">
        <v>468</v>
      </c>
      <c r="D93" s="404">
        <v>1</v>
      </c>
      <c r="E93" s="408" t="s">
        <v>465</v>
      </c>
      <c r="F93" s="406" t="s">
        <v>466</v>
      </c>
    </row>
    <row r="94" s="14" customFormat="1" customHeight="1" spans="1:6 16343:16383">
      <c r="A94" s="401">
        <v>92</v>
      </c>
      <c r="B94" s="407" t="s">
        <v>546</v>
      </c>
      <c r="C94" s="403" t="s">
        <v>468</v>
      </c>
      <c r="D94" s="404">
        <v>1</v>
      </c>
      <c r="E94" s="408" t="s">
        <v>465</v>
      </c>
      <c r="F94" s="406" t="s">
        <v>466</v>
      </c>
    </row>
    <row r="95" s="14" customFormat="1" customHeight="1" spans="1:6 16343:16383">
      <c r="A95" s="401">
        <v>93</v>
      </c>
      <c r="B95" s="407" t="s">
        <v>546</v>
      </c>
      <c r="C95" s="403" t="s">
        <v>468</v>
      </c>
      <c r="D95" s="404">
        <v>1</v>
      </c>
      <c r="E95" s="408" t="s">
        <v>465</v>
      </c>
      <c r="F95" s="406" t="s">
        <v>466</v>
      </c>
    </row>
    <row r="96" s="14" customFormat="1" customHeight="1" spans="1:6 16343:16383">
      <c r="A96" s="401">
        <v>94</v>
      </c>
      <c r="B96" s="407" t="s">
        <v>547</v>
      </c>
      <c r="C96" s="403" t="s">
        <v>468</v>
      </c>
      <c r="D96" s="404">
        <v>1</v>
      </c>
      <c r="E96" s="408" t="s">
        <v>465</v>
      </c>
      <c r="F96" s="406" t="s">
        <v>466</v>
      </c>
    </row>
    <row r="97" s="14" customFormat="1" customHeight="1" spans="1:6">
      <c r="A97" s="401">
        <v>95</v>
      </c>
      <c r="B97" s="407" t="s">
        <v>548</v>
      </c>
      <c r="C97" s="403" t="s">
        <v>493</v>
      </c>
      <c r="D97" s="404">
        <v>1</v>
      </c>
      <c r="E97" s="408" t="s">
        <v>465</v>
      </c>
      <c r="F97" s="406" t="s">
        <v>466</v>
      </c>
    </row>
    <row r="98" s="14" customFormat="1" customHeight="1" spans="1:6">
      <c r="A98" s="401">
        <v>96</v>
      </c>
      <c r="B98" s="407" t="s">
        <v>548</v>
      </c>
      <c r="C98" s="403" t="s">
        <v>493</v>
      </c>
      <c r="D98" s="404">
        <v>1</v>
      </c>
      <c r="E98" s="408" t="s">
        <v>465</v>
      </c>
      <c r="F98" s="406" t="s">
        <v>466</v>
      </c>
    </row>
    <row r="99" s="14" customFormat="1" customHeight="1" spans="1:6">
      <c r="A99" s="401">
        <v>97</v>
      </c>
      <c r="B99" s="407" t="s">
        <v>508</v>
      </c>
      <c r="C99" s="403" t="s">
        <v>493</v>
      </c>
      <c r="D99" s="404">
        <v>1</v>
      </c>
      <c r="E99" s="408" t="s">
        <v>465</v>
      </c>
      <c r="F99" s="406" t="s">
        <v>466</v>
      </c>
    </row>
    <row r="100" s="14" customFormat="1" customHeight="1" spans="1:6">
      <c r="A100" s="401">
        <v>98</v>
      </c>
      <c r="B100" s="407" t="s">
        <v>549</v>
      </c>
      <c r="C100" s="403" t="s">
        <v>468</v>
      </c>
      <c r="D100" s="404">
        <v>1</v>
      </c>
      <c r="E100" s="408" t="s">
        <v>465</v>
      </c>
      <c r="F100" s="406" t="s">
        <v>466</v>
      </c>
    </row>
    <row r="101" s="14" customFormat="1" customHeight="1" spans="1:6">
      <c r="A101" s="401">
        <v>99</v>
      </c>
      <c r="B101" s="407" t="s">
        <v>511</v>
      </c>
      <c r="C101" s="403" t="s">
        <v>468</v>
      </c>
      <c r="D101" s="404">
        <v>1</v>
      </c>
      <c r="E101" s="408" t="s">
        <v>465</v>
      </c>
      <c r="F101" s="406" t="s">
        <v>466</v>
      </c>
    </row>
    <row r="102" s="14" customFormat="1" customHeight="1" spans="1:6">
      <c r="A102" s="401">
        <v>100</v>
      </c>
      <c r="B102" s="407" t="s">
        <v>550</v>
      </c>
      <c r="C102" s="403" t="s">
        <v>468</v>
      </c>
      <c r="D102" s="404">
        <v>1</v>
      </c>
      <c r="E102" s="408" t="s">
        <v>465</v>
      </c>
      <c r="F102" s="406" t="s">
        <v>466</v>
      </c>
    </row>
    <row r="103" s="14" customFormat="1" customHeight="1" spans="1:6">
      <c r="A103" s="401">
        <v>101</v>
      </c>
      <c r="B103" s="407" t="s">
        <v>550</v>
      </c>
      <c r="C103" s="403" t="s">
        <v>468</v>
      </c>
      <c r="D103" s="404">
        <v>1</v>
      </c>
      <c r="E103" s="408" t="s">
        <v>465</v>
      </c>
      <c r="F103" s="406" t="s">
        <v>466</v>
      </c>
    </row>
    <row r="104" s="14" customFormat="1" customHeight="1" spans="1:6">
      <c r="A104" s="401">
        <v>102</v>
      </c>
      <c r="B104" s="407" t="s">
        <v>550</v>
      </c>
      <c r="C104" s="403" t="s">
        <v>468</v>
      </c>
      <c r="D104" s="404">
        <v>1</v>
      </c>
      <c r="E104" s="408" t="s">
        <v>465</v>
      </c>
      <c r="F104" s="406" t="s">
        <v>466</v>
      </c>
    </row>
    <row r="105" s="14" customFormat="1" customHeight="1" spans="1:6">
      <c r="A105" s="401">
        <v>103</v>
      </c>
      <c r="B105" s="407" t="s">
        <v>551</v>
      </c>
      <c r="C105" s="403" t="s">
        <v>468</v>
      </c>
      <c r="D105" s="404">
        <v>1</v>
      </c>
      <c r="E105" s="408" t="s">
        <v>465</v>
      </c>
      <c r="F105" s="406" t="s">
        <v>466</v>
      </c>
    </row>
    <row r="106" s="14" customFormat="1" customHeight="1" spans="1:6">
      <c r="A106" s="401">
        <v>104</v>
      </c>
      <c r="B106" s="412" t="s">
        <v>552</v>
      </c>
      <c r="C106" s="403" t="s">
        <v>468</v>
      </c>
      <c r="D106" s="404">
        <v>1</v>
      </c>
      <c r="E106" s="408" t="s">
        <v>490</v>
      </c>
      <c r="F106" s="409" t="s">
        <v>491</v>
      </c>
    </row>
    <row r="107" s="14" customFormat="1" customHeight="1" spans="1:6">
      <c r="A107" s="401">
        <v>105</v>
      </c>
      <c r="B107" s="407" t="s">
        <v>553</v>
      </c>
      <c r="C107" s="403" t="s">
        <v>468</v>
      </c>
      <c r="D107" s="404">
        <v>1</v>
      </c>
      <c r="E107" s="408" t="s">
        <v>490</v>
      </c>
      <c r="F107" s="409" t="s">
        <v>491</v>
      </c>
    </row>
    <row r="108" s="14" customFormat="1" customHeight="1" spans="1:6">
      <c r="A108" s="401">
        <v>106</v>
      </c>
      <c r="B108" s="407" t="s">
        <v>554</v>
      </c>
      <c r="C108" s="403" t="s">
        <v>468</v>
      </c>
      <c r="D108" s="404">
        <v>1</v>
      </c>
      <c r="E108" s="408" t="s">
        <v>465</v>
      </c>
      <c r="F108" s="406" t="s">
        <v>466</v>
      </c>
    </row>
    <row r="109" s="14" customFormat="1" customHeight="1" spans="1:6">
      <c r="A109" s="401">
        <v>107</v>
      </c>
      <c r="B109" s="407" t="s">
        <v>555</v>
      </c>
      <c r="C109" s="403" t="s">
        <v>468</v>
      </c>
      <c r="D109" s="404">
        <v>1</v>
      </c>
      <c r="E109" s="408" t="s">
        <v>465</v>
      </c>
      <c r="F109" s="406" t="s">
        <v>466</v>
      </c>
    </row>
    <row r="110" s="14" customFormat="1" customHeight="1" spans="1:6">
      <c r="A110" s="401">
        <v>108</v>
      </c>
      <c r="B110" s="407" t="s">
        <v>555</v>
      </c>
      <c r="C110" s="403" t="s">
        <v>468</v>
      </c>
      <c r="D110" s="404">
        <v>1</v>
      </c>
      <c r="E110" s="408" t="s">
        <v>465</v>
      </c>
      <c r="F110" s="406" t="s">
        <v>466</v>
      </c>
    </row>
    <row r="111" s="14" customFormat="1" customHeight="1" spans="1:6">
      <c r="A111" s="401">
        <v>109</v>
      </c>
      <c r="B111" s="407" t="s">
        <v>556</v>
      </c>
      <c r="C111" s="403" t="s">
        <v>468</v>
      </c>
      <c r="D111" s="404">
        <v>1</v>
      </c>
      <c r="E111" s="408" t="s">
        <v>465</v>
      </c>
      <c r="F111" s="406" t="s">
        <v>466</v>
      </c>
    </row>
    <row r="112" s="14" customFormat="1" customHeight="1" spans="1:6">
      <c r="A112" s="401">
        <v>110</v>
      </c>
      <c r="B112" s="407" t="s">
        <v>556</v>
      </c>
      <c r="C112" s="403" t="s">
        <v>468</v>
      </c>
      <c r="D112" s="404">
        <v>1</v>
      </c>
      <c r="E112" s="405" t="s">
        <v>465</v>
      </c>
      <c r="F112" s="406" t="s">
        <v>466</v>
      </c>
    </row>
    <row r="113" s="14" customFormat="1" customHeight="1" spans="1:6">
      <c r="A113" s="401">
        <v>111</v>
      </c>
      <c r="B113" s="407" t="s">
        <v>557</v>
      </c>
      <c r="C113" s="403" t="s">
        <v>468</v>
      </c>
      <c r="D113" s="404">
        <v>1</v>
      </c>
      <c r="E113" s="408" t="s">
        <v>465</v>
      </c>
      <c r="F113" s="406" t="s">
        <v>466</v>
      </c>
    </row>
    <row r="114" s="14" customFormat="1" customHeight="1" spans="1:6">
      <c r="A114" s="401">
        <v>112</v>
      </c>
      <c r="B114" s="407" t="s">
        <v>557</v>
      </c>
      <c r="C114" s="403" t="s">
        <v>468</v>
      </c>
      <c r="D114" s="404">
        <v>1</v>
      </c>
      <c r="E114" s="408" t="s">
        <v>465</v>
      </c>
      <c r="F114" s="406" t="s">
        <v>466</v>
      </c>
    </row>
    <row r="115" s="14" customFormat="1" customHeight="1" spans="1:6">
      <c r="A115" s="401">
        <v>113</v>
      </c>
      <c r="B115" s="407" t="s">
        <v>557</v>
      </c>
      <c r="C115" s="403" t="s">
        <v>468</v>
      </c>
      <c r="D115" s="404">
        <v>1</v>
      </c>
      <c r="E115" s="408" t="s">
        <v>465</v>
      </c>
      <c r="F115" s="406" t="s">
        <v>466</v>
      </c>
    </row>
    <row r="116" s="14" customFormat="1" customHeight="1" spans="1:6">
      <c r="A116" s="401">
        <v>114</v>
      </c>
      <c r="B116" s="407" t="s">
        <v>558</v>
      </c>
      <c r="C116" s="403" t="s">
        <v>468</v>
      </c>
      <c r="D116" s="404">
        <v>1</v>
      </c>
      <c r="E116" s="408" t="s">
        <v>465</v>
      </c>
      <c r="F116" s="406" t="s">
        <v>466</v>
      </c>
    </row>
    <row r="117" s="14" customFormat="1" customHeight="1" spans="1:6">
      <c r="A117" s="401">
        <v>115</v>
      </c>
      <c r="B117" s="407" t="s">
        <v>559</v>
      </c>
      <c r="C117" s="403" t="s">
        <v>468</v>
      </c>
      <c r="D117" s="404">
        <v>1</v>
      </c>
      <c r="E117" s="408" t="s">
        <v>465</v>
      </c>
      <c r="F117" s="406" t="s">
        <v>466</v>
      </c>
    </row>
    <row r="118" s="14" customFormat="1" customHeight="1" spans="1:6">
      <c r="A118" s="401">
        <v>116</v>
      </c>
      <c r="B118" s="407" t="s">
        <v>560</v>
      </c>
      <c r="C118" s="403" t="s">
        <v>468</v>
      </c>
      <c r="D118" s="404">
        <v>1</v>
      </c>
      <c r="E118" s="408" t="s">
        <v>465</v>
      </c>
      <c r="F118" s="406" t="s">
        <v>466</v>
      </c>
    </row>
    <row r="119" s="14" customFormat="1" customHeight="1" spans="1:6">
      <c r="A119" s="401">
        <v>117</v>
      </c>
      <c r="B119" s="407" t="s">
        <v>560</v>
      </c>
      <c r="C119" s="403" t="s">
        <v>468</v>
      </c>
      <c r="D119" s="404">
        <v>1</v>
      </c>
      <c r="E119" s="408" t="s">
        <v>465</v>
      </c>
      <c r="F119" s="406" t="s">
        <v>466</v>
      </c>
    </row>
    <row r="120" s="14" customFormat="1" customHeight="1" spans="1:6">
      <c r="A120" s="401">
        <v>118</v>
      </c>
      <c r="B120" s="407" t="s">
        <v>561</v>
      </c>
      <c r="C120" s="403" t="s">
        <v>468</v>
      </c>
      <c r="D120" s="404">
        <v>1</v>
      </c>
      <c r="E120" s="408" t="s">
        <v>465</v>
      </c>
      <c r="F120" s="406" t="s">
        <v>466</v>
      </c>
    </row>
    <row r="121" s="14" customFormat="1" customHeight="1" spans="1:6">
      <c r="A121" s="401">
        <v>119</v>
      </c>
      <c r="B121" s="407" t="s">
        <v>562</v>
      </c>
      <c r="C121" s="403" t="s">
        <v>468</v>
      </c>
      <c r="D121" s="404">
        <v>1</v>
      </c>
      <c r="E121" s="405" t="s">
        <v>465</v>
      </c>
      <c r="F121" s="406" t="s">
        <v>466</v>
      </c>
    </row>
    <row r="122" s="14" customFormat="1" customHeight="1" spans="1:6">
      <c r="A122" s="401">
        <v>120</v>
      </c>
      <c r="B122" s="407" t="s">
        <v>563</v>
      </c>
      <c r="C122" s="403" t="s">
        <v>493</v>
      </c>
      <c r="D122" s="404">
        <v>1</v>
      </c>
      <c r="E122" s="408" t="s">
        <v>465</v>
      </c>
      <c r="F122" s="406" t="s">
        <v>466</v>
      </c>
    </row>
    <row r="123" s="14" customFormat="1" customHeight="1" spans="1:6">
      <c r="A123" s="401">
        <v>121</v>
      </c>
      <c r="B123" s="407" t="s">
        <v>563</v>
      </c>
      <c r="C123" s="403" t="s">
        <v>493</v>
      </c>
      <c r="D123" s="404">
        <v>1</v>
      </c>
      <c r="E123" s="408" t="s">
        <v>465</v>
      </c>
      <c r="F123" s="406" t="s">
        <v>466</v>
      </c>
    </row>
    <row r="124" s="14" customFormat="1" customHeight="1" spans="1:6">
      <c r="A124" s="401">
        <v>122</v>
      </c>
      <c r="B124" s="407" t="s">
        <v>514</v>
      </c>
      <c r="C124" s="403" t="s">
        <v>468</v>
      </c>
      <c r="D124" s="404">
        <v>1</v>
      </c>
      <c r="E124" s="408" t="s">
        <v>465</v>
      </c>
      <c r="F124" s="406" t="s">
        <v>466</v>
      </c>
    </row>
    <row r="125" s="14" customFormat="1" customHeight="1" spans="1:6">
      <c r="A125" s="401">
        <v>123</v>
      </c>
      <c r="B125" s="407" t="s">
        <v>514</v>
      </c>
      <c r="C125" s="403" t="s">
        <v>468</v>
      </c>
      <c r="D125" s="404">
        <v>1</v>
      </c>
      <c r="E125" s="408" t="s">
        <v>465</v>
      </c>
      <c r="F125" s="406" t="s">
        <v>466</v>
      </c>
    </row>
    <row r="126" s="14" customFormat="1" customHeight="1" spans="1:6">
      <c r="A126" s="401">
        <v>124</v>
      </c>
      <c r="B126" s="407" t="s">
        <v>564</v>
      </c>
      <c r="C126" s="403" t="s">
        <v>468</v>
      </c>
      <c r="D126" s="404">
        <v>1</v>
      </c>
      <c r="E126" s="408" t="s">
        <v>465</v>
      </c>
      <c r="F126" s="406" t="s">
        <v>466</v>
      </c>
    </row>
    <row r="127" s="14" customFormat="1" customHeight="1" spans="1:6">
      <c r="A127" s="401">
        <v>125</v>
      </c>
      <c r="B127" s="407" t="s">
        <v>565</v>
      </c>
      <c r="C127" s="403" t="s">
        <v>468</v>
      </c>
      <c r="D127" s="404">
        <v>1</v>
      </c>
      <c r="E127" s="408" t="s">
        <v>465</v>
      </c>
      <c r="F127" s="406" t="s">
        <v>466</v>
      </c>
    </row>
    <row r="128" s="14" customFormat="1" customHeight="1" spans="1:6">
      <c r="A128" s="401">
        <v>126</v>
      </c>
      <c r="B128" s="407" t="s">
        <v>566</v>
      </c>
      <c r="C128" s="403" t="s">
        <v>493</v>
      </c>
      <c r="D128" s="404">
        <v>1</v>
      </c>
      <c r="E128" s="408" t="s">
        <v>465</v>
      </c>
      <c r="F128" s="406" t="s">
        <v>466</v>
      </c>
    </row>
    <row r="129" s="14" customFormat="1" customHeight="1" spans="1:6">
      <c r="A129" s="401">
        <v>127</v>
      </c>
      <c r="B129" s="407" t="s">
        <v>567</v>
      </c>
      <c r="C129" s="403" t="s">
        <v>468</v>
      </c>
      <c r="D129" s="404">
        <v>1</v>
      </c>
      <c r="E129" s="408" t="s">
        <v>465</v>
      </c>
      <c r="F129" s="406" t="s">
        <v>466</v>
      </c>
    </row>
    <row r="130" s="14" customFormat="1" customHeight="1" spans="1:6">
      <c r="A130" s="401">
        <v>128</v>
      </c>
      <c r="B130" s="407" t="s">
        <v>567</v>
      </c>
      <c r="C130" s="403" t="s">
        <v>468</v>
      </c>
      <c r="D130" s="404">
        <v>1</v>
      </c>
      <c r="E130" s="408" t="s">
        <v>465</v>
      </c>
      <c r="F130" s="406" t="s">
        <v>466</v>
      </c>
    </row>
    <row r="131" s="14" customFormat="1" customHeight="1" spans="1:6">
      <c r="A131" s="401">
        <v>129</v>
      </c>
      <c r="B131" s="407" t="s">
        <v>568</v>
      </c>
      <c r="C131" s="403" t="s">
        <v>468</v>
      </c>
      <c r="D131" s="404">
        <v>1</v>
      </c>
      <c r="E131" s="408" t="s">
        <v>465</v>
      </c>
      <c r="F131" s="406" t="s">
        <v>466</v>
      </c>
    </row>
    <row r="132" s="14" customFormat="1" customHeight="1" spans="1:6">
      <c r="A132" s="401">
        <v>130</v>
      </c>
      <c r="B132" s="407" t="s">
        <v>568</v>
      </c>
      <c r="C132" s="403" t="s">
        <v>468</v>
      </c>
      <c r="D132" s="404">
        <v>1</v>
      </c>
      <c r="E132" s="408" t="s">
        <v>465</v>
      </c>
      <c r="F132" s="406" t="s">
        <v>466</v>
      </c>
    </row>
    <row r="133" s="14" customFormat="1" customHeight="1" spans="1:6">
      <c r="A133" s="401">
        <v>131</v>
      </c>
      <c r="B133" s="407" t="s">
        <v>569</v>
      </c>
      <c r="C133" s="403" t="s">
        <v>468</v>
      </c>
      <c r="D133" s="404">
        <v>1</v>
      </c>
      <c r="E133" s="408" t="s">
        <v>465</v>
      </c>
      <c r="F133" s="406" t="s">
        <v>466</v>
      </c>
    </row>
    <row r="134" s="14" customFormat="1" customHeight="1" spans="1:6">
      <c r="A134" s="401">
        <v>132</v>
      </c>
      <c r="B134" s="407" t="s">
        <v>569</v>
      </c>
      <c r="C134" s="403" t="s">
        <v>468</v>
      </c>
      <c r="D134" s="404">
        <v>1</v>
      </c>
      <c r="E134" s="408" t="s">
        <v>465</v>
      </c>
      <c r="F134" s="406" t="s">
        <v>466</v>
      </c>
    </row>
    <row r="135" s="14" customFormat="1" customHeight="1" spans="1:6">
      <c r="A135" s="401">
        <v>133</v>
      </c>
      <c r="B135" s="407" t="s">
        <v>570</v>
      </c>
      <c r="C135" s="403" t="s">
        <v>468</v>
      </c>
      <c r="D135" s="404">
        <v>1</v>
      </c>
      <c r="E135" s="408" t="s">
        <v>465</v>
      </c>
      <c r="F135" s="406" t="s">
        <v>466</v>
      </c>
    </row>
    <row r="136" s="14" customFormat="1" customHeight="1" spans="1:6">
      <c r="A136" s="401">
        <v>134</v>
      </c>
      <c r="B136" s="407" t="s">
        <v>571</v>
      </c>
      <c r="C136" s="403" t="s">
        <v>468</v>
      </c>
      <c r="D136" s="404">
        <v>1</v>
      </c>
      <c r="E136" s="408" t="s">
        <v>465</v>
      </c>
      <c r="F136" s="406" t="s">
        <v>466</v>
      </c>
    </row>
    <row r="137" s="14" customFormat="1" customHeight="1" spans="1:6">
      <c r="A137" s="401">
        <v>135</v>
      </c>
      <c r="B137" s="407" t="s">
        <v>572</v>
      </c>
      <c r="C137" s="403" t="s">
        <v>468</v>
      </c>
      <c r="D137" s="404">
        <v>1</v>
      </c>
      <c r="E137" s="408" t="s">
        <v>465</v>
      </c>
      <c r="F137" s="406" t="s">
        <v>466</v>
      </c>
    </row>
    <row r="138" s="14" customFormat="1" customHeight="1" spans="1:6">
      <c r="A138" s="401">
        <v>136</v>
      </c>
      <c r="B138" s="407" t="s">
        <v>514</v>
      </c>
      <c r="C138" s="403" t="s">
        <v>468</v>
      </c>
      <c r="D138" s="404">
        <v>1</v>
      </c>
      <c r="E138" s="408" t="s">
        <v>490</v>
      </c>
      <c r="F138" s="409" t="s">
        <v>491</v>
      </c>
    </row>
    <row r="139" s="14" customFormat="1" customHeight="1" spans="1:6">
      <c r="A139" s="401">
        <v>137</v>
      </c>
      <c r="B139" s="407" t="s">
        <v>573</v>
      </c>
      <c r="C139" s="403" t="s">
        <v>493</v>
      </c>
      <c r="D139" s="404">
        <v>1</v>
      </c>
      <c r="E139" s="408" t="s">
        <v>465</v>
      </c>
      <c r="F139" s="406" t="s">
        <v>466</v>
      </c>
    </row>
    <row r="140" s="14" customFormat="1" customHeight="1" spans="1:6">
      <c r="A140" s="401">
        <v>138</v>
      </c>
      <c r="B140" s="407" t="s">
        <v>573</v>
      </c>
      <c r="C140" s="403" t="s">
        <v>493</v>
      </c>
      <c r="D140" s="404">
        <v>1</v>
      </c>
      <c r="E140" s="408" t="s">
        <v>465</v>
      </c>
      <c r="F140" s="406" t="s">
        <v>466</v>
      </c>
    </row>
    <row r="141" s="14" customFormat="1" customHeight="1" spans="1:6">
      <c r="A141" s="401">
        <v>139</v>
      </c>
      <c r="B141" s="407" t="s">
        <v>574</v>
      </c>
      <c r="C141" s="403" t="s">
        <v>493</v>
      </c>
      <c r="D141" s="404">
        <v>2</v>
      </c>
      <c r="E141" s="408" t="s">
        <v>465</v>
      </c>
      <c r="F141" s="406" t="s">
        <v>466</v>
      </c>
    </row>
    <row r="142" s="14" customFormat="1" customHeight="1" spans="1:6">
      <c r="A142" s="401">
        <v>140</v>
      </c>
      <c r="B142" s="407" t="s">
        <v>575</v>
      </c>
      <c r="C142" s="403" t="s">
        <v>468</v>
      </c>
      <c r="D142" s="404">
        <v>1</v>
      </c>
      <c r="E142" s="408" t="s">
        <v>465</v>
      </c>
      <c r="F142" s="406" t="s">
        <v>466</v>
      </c>
    </row>
    <row r="143" s="14" customFormat="1" customHeight="1" spans="1:6">
      <c r="A143" s="401">
        <v>141</v>
      </c>
      <c r="B143" s="407" t="s">
        <v>576</v>
      </c>
      <c r="C143" s="403" t="s">
        <v>468</v>
      </c>
      <c r="D143" s="404">
        <v>1</v>
      </c>
      <c r="E143" s="408" t="s">
        <v>465</v>
      </c>
      <c r="F143" s="406" t="s">
        <v>466</v>
      </c>
    </row>
    <row r="144" s="14" customFormat="1" customHeight="1" spans="1:6">
      <c r="A144" s="401">
        <v>142</v>
      </c>
      <c r="B144" s="407" t="s">
        <v>577</v>
      </c>
      <c r="C144" s="403" t="s">
        <v>493</v>
      </c>
      <c r="D144" s="404">
        <v>1</v>
      </c>
      <c r="E144" s="408" t="s">
        <v>465</v>
      </c>
      <c r="F144" s="406" t="s">
        <v>466</v>
      </c>
    </row>
    <row r="145" s="14" customFormat="1" customHeight="1" spans="1:6">
      <c r="A145" s="401">
        <v>143</v>
      </c>
      <c r="B145" s="407" t="s">
        <v>577</v>
      </c>
      <c r="C145" s="403" t="s">
        <v>493</v>
      </c>
      <c r="D145" s="404">
        <v>1</v>
      </c>
      <c r="E145" s="408" t="s">
        <v>465</v>
      </c>
      <c r="F145" s="406" t="s">
        <v>466</v>
      </c>
    </row>
    <row r="146" s="14" customFormat="1" customHeight="1" spans="1:6">
      <c r="A146" s="401">
        <v>144</v>
      </c>
      <c r="B146" s="407" t="s">
        <v>578</v>
      </c>
      <c r="C146" s="403" t="s">
        <v>468</v>
      </c>
      <c r="D146" s="404">
        <v>1</v>
      </c>
      <c r="E146" s="408" t="s">
        <v>465</v>
      </c>
      <c r="F146" s="406" t="s">
        <v>466</v>
      </c>
    </row>
    <row r="147" s="14" customFormat="1" customHeight="1" spans="1:6">
      <c r="A147" s="401">
        <v>145</v>
      </c>
      <c r="B147" s="407" t="s">
        <v>578</v>
      </c>
      <c r="C147" s="403" t="s">
        <v>468</v>
      </c>
      <c r="D147" s="404">
        <v>1</v>
      </c>
      <c r="E147" s="408" t="s">
        <v>465</v>
      </c>
      <c r="F147" s="406" t="s">
        <v>466</v>
      </c>
    </row>
    <row r="148" s="14" customFormat="1" customHeight="1" spans="1:6">
      <c r="A148" s="401">
        <v>146</v>
      </c>
      <c r="B148" s="407" t="s">
        <v>579</v>
      </c>
      <c r="C148" s="403" t="s">
        <v>468</v>
      </c>
      <c r="D148" s="404">
        <v>1</v>
      </c>
      <c r="E148" s="408" t="s">
        <v>465</v>
      </c>
      <c r="F148" s="406" t="s">
        <v>466</v>
      </c>
    </row>
    <row r="149" s="14" customFormat="1" customHeight="1" spans="1:6">
      <c r="A149" s="401">
        <v>147</v>
      </c>
      <c r="B149" s="407" t="s">
        <v>580</v>
      </c>
      <c r="C149" s="403" t="s">
        <v>493</v>
      </c>
      <c r="D149" s="404">
        <v>1</v>
      </c>
      <c r="E149" s="408" t="s">
        <v>465</v>
      </c>
      <c r="F149" s="406" t="s">
        <v>466</v>
      </c>
    </row>
    <row r="150" s="14" customFormat="1" customHeight="1" spans="1:6">
      <c r="A150" s="401">
        <v>148</v>
      </c>
      <c r="B150" s="407" t="s">
        <v>581</v>
      </c>
      <c r="C150" s="403" t="s">
        <v>468</v>
      </c>
      <c r="D150" s="404">
        <v>1</v>
      </c>
      <c r="E150" s="405" t="s">
        <v>465</v>
      </c>
      <c r="F150" s="406" t="s">
        <v>466</v>
      </c>
    </row>
    <row r="151" s="14" customFormat="1" customHeight="1" spans="1:6">
      <c r="A151" s="401">
        <v>149</v>
      </c>
      <c r="B151" s="407" t="s">
        <v>582</v>
      </c>
      <c r="C151" s="403" t="s">
        <v>493</v>
      </c>
      <c r="D151" s="404">
        <v>1</v>
      </c>
      <c r="E151" s="408" t="s">
        <v>465</v>
      </c>
      <c r="F151" s="406" t="s">
        <v>466</v>
      </c>
    </row>
    <row r="152" s="14" customFormat="1" customHeight="1" spans="1:6">
      <c r="A152" s="401">
        <v>150</v>
      </c>
      <c r="B152" s="407" t="s">
        <v>582</v>
      </c>
      <c r="C152" s="403" t="s">
        <v>493</v>
      </c>
      <c r="D152" s="404">
        <v>1</v>
      </c>
      <c r="E152" s="408" t="s">
        <v>465</v>
      </c>
      <c r="F152" s="406" t="s">
        <v>466</v>
      </c>
    </row>
    <row r="153" s="14" customFormat="1" customHeight="1" spans="1:6">
      <c r="A153" s="401">
        <v>151</v>
      </c>
      <c r="B153" s="407" t="s">
        <v>583</v>
      </c>
      <c r="C153" s="403" t="s">
        <v>493</v>
      </c>
      <c r="D153" s="404">
        <v>1</v>
      </c>
      <c r="E153" s="408" t="s">
        <v>465</v>
      </c>
      <c r="F153" s="406" t="s">
        <v>466</v>
      </c>
    </row>
    <row r="154" s="14" customFormat="1" customHeight="1" spans="1:6">
      <c r="A154" s="401">
        <v>152</v>
      </c>
      <c r="B154" s="407" t="s">
        <v>583</v>
      </c>
      <c r="C154" s="403" t="s">
        <v>493</v>
      </c>
      <c r="D154" s="404">
        <v>1</v>
      </c>
      <c r="E154" s="408" t="s">
        <v>465</v>
      </c>
      <c r="F154" s="406" t="s">
        <v>466</v>
      </c>
    </row>
    <row r="155" s="14" customFormat="1" customHeight="1" spans="1:6">
      <c r="A155" s="401">
        <v>153</v>
      </c>
      <c r="B155" s="407" t="s">
        <v>512</v>
      </c>
      <c r="C155" s="403" t="s">
        <v>468</v>
      </c>
      <c r="D155" s="404">
        <v>2</v>
      </c>
      <c r="E155" s="408" t="s">
        <v>465</v>
      </c>
      <c r="F155" s="406" t="s">
        <v>466</v>
      </c>
    </row>
    <row r="156" s="14" customFormat="1" customHeight="1" spans="1:6">
      <c r="A156" s="401">
        <v>154</v>
      </c>
      <c r="B156" s="407" t="s">
        <v>580</v>
      </c>
      <c r="C156" s="403" t="s">
        <v>493</v>
      </c>
      <c r="D156" s="404">
        <v>2</v>
      </c>
      <c r="E156" s="408" t="s">
        <v>465</v>
      </c>
      <c r="F156" s="406" t="s">
        <v>466</v>
      </c>
    </row>
    <row r="157" s="14" customFormat="1" customHeight="1" spans="1:6">
      <c r="A157" s="401">
        <v>155</v>
      </c>
      <c r="B157" s="407" t="s">
        <v>580</v>
      </c>
      <c r="C157" s="403" t="s">
        <v>493</v>
      </c>
      <c r="D157" s="404">
        <v>1</v>
      </c>
      <c r="E157" s="408" t="s">
        <v>465</v>
      </c>
      <c r="F157" s="406" t="s">
        <v>466</v>
      </c>
    </row>
    <row r="158" s="14" customFormat="1" customHeight="1" spans="1:6">
      <c r="A158" s="401">
        <v>156</v>
      </c>
      <c r="B158" s="407" t="s">
        <v>580</v>
      </c>
      <c r="C158" s="403" t="s">
        <v>493</v>
      </c>
      <c r="D158" s="404">
        <v>1</v>
      </c>
      <c r="E158" s="408" t="s">
        <v>465</v>
      </c>
      <c r="F158" s="406" t="s">
        <v>466</v>
      </c>
    </row>
    <row r="159" s="14" customFormat="1" customHeight="1" spans="1:6">
      <c r="A159" s="401">
        <v>157</v>
      </c>
      <c r="B159" s="407" t="s">
        <v>584</v>
      </c>
      <c r="C159" s="403" t="s">
        <v>468</v>
      </c>
      <c r="D159" s="404">
        <v>1</v>
      </c>
      <c r="E159" s="408" t="s">
        <v>465</v>
      </c>
      <c r="F159" s="406" t="s">
        <v>466</v>
      </c>
    </row>
    <row r="160" s="14" customFormat="1" customHeight="1" spans="1:6">
      <c r="A160" s="401">
        <v>158</v>
      </c>
      <c r="B160" s="407" t="s">
        <v>585</v>
      </c>
      <c r="C160" s="403" t="s">
        <v>468</v>
      </c>
      <c r="D160" s="404">
        <v>1</v>
      </c>
      <c r="E160" s="408" t="s">
        <v>465</v>
      </c>
      <c r="F160" s="406" t="s">
        <v>466</v>
      </c>
    </row>
    <row r="161" s="14" customFormat="1" customHeight="1" spans="1:6">
      <c r="A161" s="401">
        <v>159</v>
      </c>
      <c r="B161" s="407" t="s">
        <v>585</v>
      </c>
      <c r="C161" s="403" t="s">
        <v>468</v>
      </c>
      <c r="D161" s="404">
        <v>1</v>
      </c>
      <c r="E161" s="408" t="s">
        <v>465</v>
      </c>
      <c r="F161" s="406" t="s">
        <v>466</v>
      </c>
    </row>
    <row r="162" s="14" customFormat="1" customHeight="1" spans="1:6">
      <c r="A162" s="401">
        <v>160</v>
      </c>
      <c r="B162" s="407" t="s">
        <v>586</v>
      </c>
      <c r="C162" s="403" t="s">
        <v>587</v>
      </c>
      <c r="D162" s="404">
        <v>1</v>
      </c>
      <c r="E162" s="408" t="s">
        <v>465</v>
      </c>
      <c r="F162" s="406" t="s">
        <v>466</v>
      </c>
    </row>
    <row r="163" s="14" customFormat="1" customHeight="1" spans="1:6">
      <c r="A163" s="401">
        <v>161</v>
      </c>
      <c r="B163" s="407" t="s">
        <v>586</v>
      </c>
      <c r="C163" s="403" t="s">
        <v>587</v>
      </c>
      <c r="D163" s="404">
        <v>1</v>
      </c>
      <c r="E163" s="408" t="s">
        <v>465</v>
      </c>
      <c r="F163" s="406" t="s">
        <v>466</v>
      </c>
    </row>
    <row r="164" s="14" customFormat="1" customHeight="1" spans="1:6">
      <c r="A164" s="401">
        <v>162</v>
      </c>
      <c r="B164" s="407" t="s">
        <v>588</v>
      </c>
      <c r="C164" s="403" t="s">
        <v>468</v>
      </c>
      <c r="D164" s="404">
        <v>2</v>
      </c>
      <c r="E164" s="405" t="s">
        <v>465</v>
      </c>
      <c r="F164" s="406" t="s">
        <v>466</v>
      </c>
    </row>
    <row r="165" s="14" customFormat="1" customHeight="1" spans="1:6">
      <c r="A165" s="401">
        <v>163</v>
      </c>
      <c r="B165" s="407" t="s">
        <v>589</v>
      </c>
      <c r="C165" s="403" t="s">
        <v>493</v>
      </c>
      <c r="D165" s="404">
        <v>1</v>
      </c>
      <c r="E165" s="408" t="s">
        <v>465</v>
      </c>
      <c r="F165" s="406" t="s">
        <v>466</v>
      </c>
    </row>
    <row r="166" s="14" customFormat="1" customHeight="1" spans="1:6">
      <c r="A166" s="401">
        <v>164</v>
      </c>
      <c r="B166" s="407" t="s">
        <v>589</v>
      </c>
      <c r="C166" s="403" t="s">
        <v>493</v>
      </c>
      <c r="D166" s="404">
        <v>1</v>
      </c>
      <c r="E166" s="408" t="s">
        <v>465</v>
      </c>
      <c r="F166" s="406" t="s">
        <v>466</v>
      </c>
    </row>
    <row r="167" s="14" customFormat="1" customHeight="1" spans="1:6">
      <c r="A167" s="401">
        <v>165</v>
      </c>
      <c r="B167" s="407" t="s">
        <v>589</v>
      </c>
      <c r="C167" s="403" t="s">
        <v>493</v>
      </c>
      <c r="D167" s="404">
        <v>1</v>
      </c>
      <c r="E167" s="408" t="s">
        <v>465</v>
      </c>
      <c r="F167" s="406" t="s">
        <v>466</v>
      </c>
    </row>
    <row r="168" s="14" customFormat="1" customHeight="1" spans="1:6">
      <c r="A168" s="401">
        <v>166</v>
      </c>
      <c r="B168" s="407" t="s">
        <v>590</v>
      </c>
      <c r="C168" s="403" t="s">
        <v>468</v>
      </c>
      <c r="D168" s="404">
        <v>2</v>
      </c>
      <c r="E168" s="408" t="s">
        <v>465</v>
      </c>
      <c r="F168" s="406" t="s">
        <v>466</v>
      </c>
    </row>
    <row r="169" s="14" customFormat="1" customHeight="1" spans="1:6">
      <c r="A169" s="401">
        <v>167</v>
      </c>
      <c r="B169" s="407" t="s">
        <v>590</v>
      </c>
      <c r="C169" s="403" t="s">
        <v>468</v>
      </c>
      <c r="D169" s="404">
        <v>2</v>
      </c>
      <c r="E169" s="408" t="s">
        <v>465</v>
      </c>
      <c r="F169" s="406" t="s">
        <v>466</v>
      </c>
    </row>
    <row r="170" s="14" customFormat="1" customHeight="1" spans="1:6">
      <c r="A170" s="401">
        <v>168</v>
      </c>
      <c r="B170" s="407" t="s">
        <v>590</v>
      </c>
      <c r="C170" s="403" t="s">
        <v>468</v>
      </c>
      <c r="D170" s="404">
        <v>1</v>
      </c>
      <c r="E170" s="408" t="s">
        <v>465</v>
      </c>
      <c r="F170" s="406" t="s">
        <v>466</v>
      </c>
    </row>
    <row r="171" s="14" customFormat="1" customHeight="1" spans="1:6">
      <c r="A171" s="401">
        <v>169</v>
      </c>
      <c r="B171" s="407" t="s">
        <v>591</v>
      </c>
      <c r="C171" s="403" t="s">
        <v>468</v>
      </c>
      <c r="D171" s="404">
        <v>2</v>
      </c>
      <c r="E171" s="408" t="s">
        <v>465</v>
      </c>
      <c r="F171" s="406" t="s">
        <v>466</v>
      </c>
    </row>
    <row r="172" s="14" customFormat="1" customHeight="1" spans="1:6">
      <c r="A172" s="401">
        <v>170</v>
      </c>
      <c r="B172" s="407" t="s">
        <v>592</v>
      </c>
      <c r="C172" s="403" t="s">
        <v>468</v>
      </c>
      <c r="D172" s="404">
        <v>1</v>
      </c>
      <c r="E172" s="408" t="s">
        <v>465</v>
      </c>
      <c r="F172" s="406" t="s">
        <v>466</v>
      </c>
    </row>
    <row r="173" s="14" customFormat="1" customHeight="1" spans="1:6">
      <c r="A173" s="401">
        <v>171</v>
      </c>
      <c r="B173" s="407" t="s">
        <v>517</v>
      </c>
      <c r="C173" s="403" t="s">
        <v>493</v>
      </c>
      <c r="D173" s="404">
        <v>2</v>
      </c>
      <c r="E173" s="408" t="s">
        <v>465</v>
      </c>
      <c r="F173" s="406" t="s">
        <v>466</v>
      </c>
    </row>
    <row r="174" s="14" customFormat="1" customHeight="1" spans="1:6">
      <c r="A174" s="401">
        <v>172</v>
      </c>
      <c r="B174" s="407" t="s">
        <v>517</v>
      </c>
      <c r="C174" s="403" t="s">
        <v>493</v>
      </c>
      <c r="D174" s="404">
        <v>1</v>
      </c>
      <c r="E174" s="408" t="s">
        <v>465</v>
      </c>
      <c r="F174" s="406" t="s">
        <v>466</v>
      </c>
    </row>
    <row r="175" s="14" customFormat="1" customHeight="1" spans="1:6">
      <c r="A175" s="401">
        <v>173</v>
      </c>
      <c r="B175" s="407" t="s">
        <v>593</v>
      </c>
      <c r="C175" s="403" t="s">
        <v>468</v>
      </c>
      <c r="D175" s="404">
        <v>1</v>
      </c>
      <c r="E175" s="408" t="s">
        <v>465</v>
      </c>
      <c r="F175" s="406" t="s">
        <v>466</v>
      </c>
    </row>
    <row r="176" s="14" customFormat="1" customHeight="1" spans="1:6">
      <c r="A176" s="401">
        <v>174</v>
      </c>
      <c r="B176" s="407" t="s">
        <v>594</v>
      </c>
      <c r="C176" s="403" t="s">
        <v>493</v>
      </c>
      <c r="D176" s="404">
        <v>1</v>
      </c>
      <c r="E176" s="408" t="s">
        <v>465</v>
      </c>
      <c r="F176" s="406" t="s">
        <v>466</v>
      </c>
    </row>
    <row r="177" s="14" customFormat="1" customHeight="1" spans="1:6">
      <c r="A177" s="401">
        <v>175</v>
      </c>
      <c r="B177" s="407" t="s">
        <v>594</v>
      </c>
      <c r="C177" s="403" t="s">
        <v>493</v>
      </c>
      <c r="D177" s="404">
        <v>1</v>
      </c>
      <c r="E177" s="408" t="s">
        <v>465</v>
      </c>
      <c r="F177" s="406" t="s">
        <v>466</v>
      </c>
    </row>
    <row r="178" s="14" customFormat="1" customHeight="1" spans="1:6">
      <c r="A178" s="401">
        <v>176</v>
      </c>
      <c r="B178" s="407" t="s">
        <v>594</v>
      </c>
      <c r="C178" s="403" t="s">
        <v>493</v>
      </c>
      <c r="D178" s="404">
        <v>1</v>
      </c>
      <c r="E178" s="408" t="s">
        <v>465</v>
      </c>
      <c r="F178" s="406" t="s">
        <v>466</v>
      </c>
    </row>
    <row r="179" s="14" customFormat="1" customHeight="1" spans="1:6">
      <c r="A179" s="401">
        <v>177</v>
      </c>
      <c r="B179" s="407" t="s">
        <v>565</v>
      </c>
      <c r="C179" s="403" t="s">
        <v>468</v>
      </c>
      <c r="D179" s="404">
        <v>1</v>
      </c>
      <c r="E179" s="408" t="s">
        <v>465</v>
      </c>
      <c r="F179" s="406" t="s">
        <v>466</v>
      </c>
    </row>
    <row r="180" s="14" customFormat="1" customHeight="1" spans="1:6">
      <c r="A180" s="401">
        <v>178</v>
      </c>
      <c r="B180" s="407" t="s">
        <v>565</v>
      </c>
      <c r="C180" s="403" t="s">
        <v>468</v>
      </c>
      <c r="D180" s="404">
        <v>1</v>
      </c>
      <c r="E180" s="408" t="s">
        <v>465</v>
      </c>
      <c r="F180" s="406" t="s">
        <v>466</v>
      </c>
    </row>
    <row r="181" s="14" customFormat="1" customHeight="1" spans="1:6">
      <c r="A181" s="401">
        <v>179</v>
      </c>
      <c r="B181" s="407" t="s">
        <v>595</v>
      </c>
      <c r="C181" s="403" t="s">
        <v>468</v>
      </c>
      <c r="D181" s="404">
        <v>1</v>
      </c>
      <c r="E181" s="408" t="s">
        <v>465</v>
      </c>
      <c r="F181" s="406" t="s">
        <v>466</v>
      </c>
    </row>
    <row r="182" s="14" customFormat="1" customHeight="1" spans="1:6">
      <c r="A182" s="401">
        <v>180</v>
      </c>
      <c r="B182" s="407" t="s">
        <v>596</v>
      </c>
      <c r="C182" s="403" t="s">
        <v>587</v>
      </c>
      <c r="D182" s="404">
        <v>1</v>
      </c>
      <c r="E182" s="408" t="s">
        <v>465</v>
      </c>
      <c r="F182" s="406" t="s">
        <v>466</v>
      </c>
    </row>
    <row r="183" s="14" customFormat="1" customHeight="1" spans="1:6">
      <c r="A183" s="401">
        <v>181</v>
      </c>
      <c r="B183" s="407" t="s">
        <v>596</v>
      </c>
      <c r="C183" s="403" t="s">
        <v>587</v>
      </c>
      <c r="D183" s="404">
        <v>1</v>
      </c>
      <c r="E183" s="408" t="s">
        <v>465</v>
      </c>
      <c r="F183" s="406" t="s">
        <v>466</v>
      </c>
    </row>
    <row r="184" s="14" customFormat="1" customHeight="1" spans="1:6">
      <c r="A184" s="401">
        <v>182</v>
      </c>
      <c r="B184" s="407" t="s">
        <v>597</v>
      </c>
      <c r="C184" s="403" t="s">
        <v>493</v>
      </c>
      <c r="D184" s="404">
        <v>1</v>
      </c>
      <c r="E184" s="408" t="s">
        <v>465</v>
      </c>
      <c r="F184" s="406" t="s">
        <v>466</v>
      </c>
    </row>
    <row r="185" s="14" customFormat="1" customHeight="1" spans="1:6">
      <c r="A185" s="401">
        <v>183</v>
      </c>
      <c r="B185" s="407" t="s">
        <v>597</v>
      </c>
      <c r="C185" s="403" t="s">
        <v>493</v>
      </c>
      <c r="D185" s="404">
        <v>2</v>
      </c>
      <c r="E185" s="408" t="s">
        <v>465</v>
      </c>
      <c r="F185" s="406" t="s">
        <v>466</v>
      </c>
    </row>
    <row r="186" s="14" customFormat="1" customHeight="1" spans="1:6">
      <c r="A186" s="401">
        <v>184</v>
      </c>
      <c r="B186" s="407" t="s">
        <v>597</v>
      </c>
      <c r="C186" s="403" t="s">
        <v>493</v>
      </c>
      <c r="D186" s="404">
        <v>2</v>
      </c>
      <c r="E186" s="408" t="s">
        <v>465</v>
      </c>
      <c r="F186" s="406" t="s">
        <v>466</v>
      </c>
    </row>
    <row r="187" s="14" customFormat="1" ht="15" customHeight="1" spans="1:6">
      <c r="A187" s="401">
        <v>185</v>
      </c>
      <c r="B187" s="407" t="s">
        <v>598</v>
      </c>
      <c r="C187" s="403" t="s">
        <v>599</v>
      </c>
      <c r="D187" s="404">
        <v>1</v>
      </c>
      <c r="E187" s="408" t="s">
        <v>465</v>
      </c>
      <c r="F187" s="406" t="s">
        <v>466</v>
      </c>
    </row>
    <row r="188" s="14" customFormat="1" customHeight="1" spans="1:6">
      <c r="A188" s="401">
        <v>186</v>
      </c>
      <c r="B188" s="407" t="s">
        <v>600</v>
      </c>
      <c r="C188" s="403" t="s">
        <v>587</v>
      </c>
      <c r="D188" s="404">
        <v>1</v>
      </c>
      <c r="E188" s="405" t="s">
        <v>465</v>
      </c>
      <c r="F188" s="406" t="s">
        <v>466</v>
      </c>
    </row>
    <row r="189" s="14" customFormat="1" customHeight="1" spans="1:6">
      <c r="A189" s="401">
        <v>187</v>
      </c>
      <c r="B189" s="407" t="s">
        <v>601</v>
      </c>
      <c r="C189" s="403" t="s">
        <v>493</v>
      </c>
      <c r="D189" s="404">
        <v>1</v>
      </c>
      <c r="E189" s="405" t="s">
        <v>465</v>
      </c>
      <c r="F189" s="406" t="s">
        <v>466</v>
      </c>
    </row>
    <row r="190" s="14" customFormat="1" customHeight="1" spans="1:6">
      <c r="A190" s="401">
        <v>188</v>
      </c>
      <c r="B190" s="407" t="s">
        <v>602</v>
      </c>
      <c r="C190" s="403" t="s">
        <v>468</v>
      </c>
      <c r="D190" s="404">
        <v>1</v>
      </c>
      <c r="E190" s="408" t="s">
        <v>465</v>
      </c>
      <c r="F190" s="406" t="s">
        <v>466</v>
      </c>
    </row>
    <row r="191" s="14" customFormat="1" customHeight="1" spans="1:6">
      <c r="A191" s="401">
        <v>189</v>
      </c>
      <c r="B191" s="407" t="s">
        <v>602</v>
      </c>
      <c r="C191" s="403" t="s">
        <v>468</v>
      </c>
      <c r="D191" s="404">
        <v>1</v>
      </c>
      <c r="E191" s="408" t="s">
        <v>465</v>
      </c>
      <c r="F191" s="406" t="s">
        <v>466</v>
      </c>
    </row>
    <row r="192" s="14" customFormat="1" customHeight="1" spans="1:6">
      <c r="A192" s="401">
        <v>190</v>
      </c>
      <c r="B192" s="407" t="s">
        <v>603</v>
      </c>
      <c r="C192" s="403" t="s">
        <v>479</v>
      </c>
      <c r="D192" s="404">
        <v>1</v>
      </c>
      <c r="E192" s="408" t="s">
        <v>465</v>
      </c>
      <c r="F192" s="406" t="s">
        <v>466</v>
      </c>
    </row>
    <row r="193" s="14" customFormat="1" customHeight="1" spans="1:6 16343:16383">
      <c r="A193" s="401">
        <v>191</v>
      </c>
      <c r="B193" s="407" t="s">
        <v>603</v>
      </c>
      <c r="C193" s="403" t="s">
        <v>479</v>
      </c>
      <c r="D193" s="404">
        <v>1</v>
      </c>
      <c r="E193" s="408" t="s">
        <v>465</v>
      </c>
      <c r="F193" s="406" t="s">
        <v>466</v>
      </c>
    </row>
    <row r="194" s="388" customFormat="1" customHeight="1" spans="1:6 16343:16383">
      <c r="A194" s="401">
        <v>192</v>
      </c>
      <c r="B194" s="410" t="s">
        <v>498</v>
      </c>
      <c r="C194" s="403" t="s">
        <v>468</v>
      </c>
      <c r="D194" s="404">
        <v>1</v>
      </c>
      <c r="E194" s="409" t="s">
        <v>485</v>
      </c>
      <c r="F194" s="409" t="s">
        <v>486</v>
      </c>
      <c r="XDO194" s="411"/>
      <c r="XDP194" s="411"/>
      <c r="XDQ194" s="411"/>
      <c r="XDR194" s="411"/>
      <c r="XDS194" s="411"/>
      <c r="XDT194" s="411"/>
      <c r="XDU194" s="411"/>
      <c r="XDV194" s="411"/>
      <c r="XDW194" s="411"/>
      <c r="XDX194" s="411"/>
      <c r="XDY194" s="411"/>
      <c r="XDZ194" s="411"/>
      <c r="XEA194" s="411"/>
      <c r="XEB194" s="411"/>
      <c r="XEC194" s="411"/>
      <c r="XED194" s="411"/>
      <c r="XEE194" s="411"/>
      <c r="XEF194" s="411"/>
      <c r="XEG194" s="411"/>
      <c r="XEH194" s="411"/>
      <c r="XEI194" s="411"/>
      <c r="XEJ194" s="411"/>
      <c r="XEK194" s="411"/>
      <c r="XEL194" s="411"/>
      <c r="XEM194" s="411"/>
      <c r="XEN194" s="411"/>
      <c r="XEO194" s="411"/>
      <c r="XEP194" s="411"/>
      <c r="XEQ194" s="411"/>
      <c r="XER194" s="411"/>
      <c r="XES194" s="411"/>
      <c r="XET194" s="411"/>
      <c r="XEU194" s="411"/>
      <c r="XEV194" s="411"/>
      <c r="XEW194" s="411"/>
      <c r="XEX194" s="411"/>
      <c r="XEY194" s="411"/>
      <c r="XEZ194" s="411"/>
      <c r="XFA194" s="411"/>
      <c r="XFB194" s="411"/>
      <c r="XFC194" s="411"/>
    </row>
    <row r="195" s="14" customFormat="1" customHeight="1" spans="1:6 16343:16383">
      <c r="A195" s="401">
        <v>193</v>
      </c>
      <c r="B195" s="407" t="s">
        <v>604</v>
      </c>
      <c r="C195" s="403" t="s">
        <v>468</v>
      </c>
      <c r="D195" s="404">
        <v>1</v>
      </c>
      <c r="E195" s="408" t="s">
        <v>465</v>
      </c>
      <c r="F195" s="406" t="s">
        <v>466</v>
      </c>
    </row>
    <row r="196" s="14" customFormat="1" customHeight="1" spans="1:6 16343:16383">
      <c r="A196" s="401">
        <v>194</v>
      </c>
      <c r="B196" s="407" t="s">
        <v>604</v>
      </c>
      <c r="C196" s="403" t="s">
        <v>468</v>
      </c>
      <c r="D196" s="404">
        <v>1</v>
      </c>
      <c r="E196" s="408" t="s">
        <v>465</v>
      </c>
      <c r="F196" s="406" t="s">
        <v>466</v>
      </c>
    </row>
    <row r="197" s="14" customFormat="1" customHeight="1" spans="1:6 16343:16383">
      <c r="A197" s="401">
        <v>195</v>
      </c>
      <c r="B197" s="407" t="s">
        <v>605</v>
      </c>
      <c r="C197" s="403" t="s">
        <v>464</v>
      </c>
      <c r="D197" s="404">
        <v>1</v>
      </c>
      <c r="E197" s="408" t="s">
        <v>465</v>
      </c>
      <c r="F197" s="406" t="s">
        <v>466</v>
      </c>
    </row>
    <row r="198" s="14" customFormat="1" customHeight="1" spans="1:6 16343:16383">
      <c r="A198" s="401">
        <v>196</v>
      </c>
      <c r="B198" s="407" t="s">
        <v>606</v>
      </c>
      <c r="C198" s="403" t="s">
        <v>468</v>
      </c>
      <c r="D198" s="404">
        <v>2</v>
      </c>
      <c r="E198" s="408" t="s">
        <v>465</v>
      </c>
      <c r="F198" s="406" t="s">
        <v>466</v>
      </c>
    </row>
    <row r="199" s="14" customFormat="1" customHeight="1" spans="1:6 16343:16383">
      <c r="A199" s="401">
        <v>197</v>
      </c>
      <c r="B199" s="407" t="s">
        <v>606</v>
      </c>
      <c r="C199" s="403" t="s">
        <v>468</v>
      </c>
      <c r="D199" s="404">
        <v>2</v>
      </c>
      <c r="E199" s="408" t="s">
        <v>465</v>
      </c>
      <c r="F199" s="406" t="s">
        <v>466</v>
      </c>
    </row>
    <row r="200" s="14" customFormat="1" customHeight="1" spans="1:6 16343:16383">
      <c r="A200" s="401">
        <v>198</v>
      </c>
      <c r="B200" s="407" t="s">
        <v>606</v>
      </c>
      <c r="C200" s="403" t="s">
        <v>468</v>
      </c>
      <c r="D200" s="404">
        <v>1</v>
      </c>
      <c r="E200" s="408" t="s">
        <v>465</v>
      </c>
      <c r="F200" s="406" t="s">
        <v>466</v>
      </c>
    </row>
    <row r="201" s="14" customFormat="1" customHeight="1" spans="1:6 16343:16383">
      <c r="A201" s="401">
        <v>199</v>
      </c>
      <c r="B201" s="407" t="s">
        <v>606</v>
      </c>
      <c r="C201" s="403" t="s">
        <v>468</v>
      </c>
      <c r="D201" s="404">
        <v>1</v>
      </c>
      <c r="E201" s="408" t="s">
        <v>465</v>
      </c>
      <c r="F201" s="406" t="s">
        <v>466</v>
      </c>
    </row>
    <row r="202" s="14" customFormat="1" customHeight="1" spans="1:6 16343:16383">
      <c r="A202" s="401">
        <v>200</v>
      </c>
      <c r="B202" s="407" t="s">
        <v>607</v>
      </c>
      <c r="C202" s="403" t="s">
        <v>468</v>
      </c>
      <c r="D202" s="404">
        <v>1</v>
      </c>
      <c r="E202" s="408" t="s">
        <v>465</v>
      </c>
      <c r="F202" s="406" t="s">
        <v>466</v>
      </c>
    </row>
    <row r="203" s="14" customFormat="1" customHeight="1" spans="1:6 16343:16383">
      <c r="A203" s="401">
        <v>201</v>
      </c>
      <c r="B203" s="407" t="s">
        <v>608</v>
      </c>
      <c r="C203" s="403" t="s">
        <v>479</v>
      </c>
      <c r="D203" s="404">
        <v>1</v>
      </c>
      <c r="E203" s="408" t="s">
        <v>465</v>
      </c>
      <c r="F203" s="406" t="s">
        <v>466</v>
      </c>
    </row>
    <row r="204" s="14" customFormat="1" customHeight="1" spans="1:6 16343:16383">
      <c r="A204" s="401">
        <v>202</v>
      </c>
      <c r="B204" s="407" t="s">
        <v>608</v>
      </c>
      <c r="C204" s="403" t="s">
        <v>479</v>
      </c>
      <c r="D204" s="404">
        <v>1</v>
      </c>
      <c r="E204" s="408" t="s">
        <v>465</v>
      </c>
      <c r="F204" s="406" t="s">
        <v>466</v>
      </c>
    </row>
    <row r="205" s="388" customFormat="1" customHeight="1" spans="1:6 16343:16383">
      <c r="A205" s="401">
        <v>203</v>
      </c>
      <c r="B205" s="410" t="s">
        <v>498</v>
      </c>
      <c r="C205" s="403" t="s">
        <v>468</v>
      </c>
      <c r="D205" s="404">
        <v>1</v>
      </c>
      <c r="E205" s="409" t="s">
        <v>485</v>
      </c>
      <c r="F205" s="409" t="s">
        <v>486</v>
      </c>
      <c r="XDO205" s="411"/>
      <c r="XDP205" s="411"/>
      <c r="XDQ205" s="411"/>
      <c r="XDR205" s="411"/>
      <c r="XDS205" s="411"/>
      <c r="XDT205" s="411"/>
      <c r="XDU205" s="411"/>
      <c r="XDV205" s="411"/>
      <c r="XDW205" s="411"/>
      <c r="XDX205" s="411"/>
      <c r="XDY205" s="411"/>
      <c r="XDZ205" s="411"/>
      <c r="XEA205" s="411"/>
      <c r="XEB205" s="411"/>
      <c r="XEC205" s="411"/>
      <c r="XED205" s="411"/>
      <c r="XEE205" s="411"/>
      <c r="XEF205" s="411"/>
      <c r="XEG205" s="411"/>
      <c r="XEH205" s="411"/>
      <c r="XEI205" s="411"/>
      <c r="XEJ205" s="411"/>
      <c r="XEK205" s="411"/>
      <c r="XEL205" s="411"/>
      <c r="XEM205" s="411"/>
      <c r="XEN205" s="411"/>
      <c r="XEO205" s="411"/>
      <c r="XEP205" s="411"/>
      <c r="XEQ205" s="411"/>
      <c r="XER205" s="411"/>
      <c r="XES205" s="411"/>
      <c r="XET205" s="411"/>
      <c r="XEU205" s="411"/>
      <c r="XEV205" s="411"/>
      <c r="XEW205" s="411"/>
      <c r="XEX205" s="411"/>
      <c r="XEY205" s="411"/>
      <c r="XEZ205" s="411"/>
      <c r="XFA205" s="411"/>
      <c r="XFB205" s="411"/>
      <c r="XFC205" s="411"/>
    </row>
    <row r="206" s="14" customFormat="1" customHeight="1" spans="1:6 16343:16383">
      <c r="A206" s="401">
        <v>204</v>
      </c>
      <c r="B206" s="407" t="s">
        <v>609</v>
      </c>
      <c r="C206" s="403" t="s">
        <v>468</v>
      </c>
      <c r="D206" s="404">
        <v>2</v>
      </c>
      <c r="E206" s="408" t="s">
        <v>465</v>
      </c>
      <c r="F206" s="406" t="s">
        <v>466</v>
      </c>
    </row>
    <row r="207" s="14" customFormat="1" customHeight="1" spans="1:6 16343:16383">
      <c r="A207" s="401">
        <v>205</v>
      </c>
      <c r="B207" s="407" t="s">
        <v>609</v>
      </c>
      <c r="C207" s="403" t="s">
        <v>468</v>
      </c>
      <c r="D207" s="404">
        <v>3</v>
      </c>
      <c r="E207" s="408" t="s">
        <v>465</v>
      </c>
      <c r="F207" s="406" t="s">
        <v>466</v>
      </c>
    </row>
    <row r="208" s="14" customFormat="1" customHeight="1" spans="1:6 16343:16383">
      <c r="A208" s="401">
        <v>206</v>
      </c>
      <c r="B208" s="407" t="s">
        <v>610</v>
      </c>
      <c r="C208" s="403" t="s">
        <v>468</v>
      </c>
      <c r="D208" s="404">
        <v>1</v>
      </c>
      <c r="E208" s="405" t="s">
        <v>465</v>
      </c>
      <c r="F208" s="406" t="s">
        <v>466</v>
      </c>
    </row>
    <row r="209" s="14" customFormat="1" customHeight="1" spans="1:6 16343:16383">
      <c r="A209" s="401">
        <v>207</v>
      </c>
      <c r="B209" s="407" t="s">
        <v>611</v>
      </c>
      <c r="C209" s="403" t="s">
        <v>468</v>
      </c>
      <c r="D209" s="404">
        <v>2</v>
      </c>
      <c r="E209" s="408" t="s">
        <v>465</v>
      </c>
      <c r="F209" s="406" t="s">
        <v>466</v>
      </c>
    </row>
    <row r="210" s="14" customFormat="1" customHeight="1" spans="1:6 16343:16383">
      <c r="A210" s="401">
        <v>208</v>
      </c>
      <c r="B210" s="407" t="s">
        <v>611</v>
      </c>
      <c r="C210" s="403" t="s">
        <v>468</v>
      </c>
      <c r="D210" s="404">
        <v>2</v>
      </c>
      <c r="E210" s="408" t="s">
        <v>465</v>
      </c>
      <c r="F210" s="406" t="s">
        <v>466</v>
      </c>
    </row>
    <row r="211" s="14" customFormat="1" customHeight="1" spans="1:6 16343:16383">
      <c r="A211" s="401">
        <v>209</v>
      </c>
      <c r="B211" s="407" t="s">
        <v>612</v>
      </c>
      <c r="C211" s="403" t="s">
        <v>468</v>
      </c>
      <c r="D211" s="404">
        <v>2</v>
      </c>
      <c r="E211" s="408" t="s">
        <v>465</v>
      </c>
      <c r="F211" s="406" t="s">
        <v>466</v>
      </c>
    </row>
    <row r="212" s="14" customFormat="1" customHeight="1" spans="1:6 16343:16383">
      <c r="A212" s="401">
        <v>210</v>
      </c>
      <c r="B212" s="407" t="s">
        <v>612</v>
      </c>
      <c r="C212" s="403" t="s">
        <v>468</v>
      </c>
      <c r="D212" s="404">
        <v>2</v>
      </c>
      <c r="E212" s="408" t="s">
        <v>465</v>
      </c>
      <c r="F212" s="406" t="s">
        <v>466</v>
      </c>
    </row>
    <row r="213" s="14" customFormat="1" customHeight="1" spans="1:6 16343:16383">
      <c r="A213" s="401">
        <v>211</v>
      </c>
      <c r="B213" s="407" t="s">
        <v>613</v>
      </c>
      <c r="C213" s="403" t="s">
        <v>468</v>
      </c>
      <c r="D213" s="404">
        <v>1</v>
      </c>
      <c r="E213" s="408" t="s">
        <v>465</v>
      </c>
      <c r="F213" s="406" t="s">
        <v>466</v>
      </c>
    </row>
    <row r="214" s="14" customFormat="1" customHeight="1" spans="1:6 16343:16383">
      <c r="A214" s="401">
        <v>212</v>
      </c>
      <c r="B214" s="407" t="s">
        <v>614</v>
      </c>
      <c r="C214" s="403" t="s">
        <v>493</v>
      </c>
      <c r="D214" s="404">
        <v>1</v>
      </c>
      <c r="E214" s="408" t="s">
        <v>465</v>
      </c>
      <c r="F214" s="406" t="s">
        <v>466</v>
      </c>
    </row>
    <row r="215" s="14" customFormat="1" customHeight="1" spans="1:6 16343:16383">
      <c r="A215" s="401">
        <v>213</v>
      </c>
      <c r="B215" s="407" t="s">
        <v>598</v>
      </c>
      <c r="C215" s="403" t="s">
        <v>599</v>
      </c>
      <c r="D215" s="404">
        <v>1</v>
      </c>
      <c r="E215" s="408" t="s">
        <v>465</v>
      </c>
      <c r="F215" s="406" t="s">
        <v>466</v>
      </c>
    </row>
    <row r="216" s="14" customFormat="1" customHeight="1" spans="1:6 16343:16383">
      <c r="A216" s="401">
        <v>214</v>
      </c>
      <c r="B216" s="407" t="s">
        <v>598</v>
      </c>
      <c r="C216" s="403" t="s">
        <v>599</v>
      </c>
      <c r="D216" s="404">
        <v>1</v>
      </c>
      <c r="E216" s="408" t="s">
        <v>465</v>
      </c>
      <c r="F216" s="406" t="s">
        <v>466</v>
      </c>
    </row>
    <row r="217" s="14" customFormat="1" customHeight="1" spans="1:6 16343:16383">
      <c r="A217" s="401">
        <v>215</v>
      </c>
      <c r="B217" s="407" t="s">
        <v>615</v>
      </c>
      <c r="C217" s="403" t="s">
        <v>468</v>
      </c>
      <c r="D217" s="404">
        <v>1</v>
      </c>
      <c r="E217" s="408" t="s">
        <v>465</v>
      </c>
      <c r="F217" s="406" t="s">
        <v>466</v>
      </c>
    </row>
    <row r="218" s="14" customFormat="1" customHeight="1" spans="1:6 16343:16383">
      <c r="A218" s="401">
        <v>216</v>
      </c>
      <c r="B218" s="407" t="s">
        <v>615</v>
      </c>
      <c r="C218" s="403" t="s">
        <v>468</v>
      </c>
      <c r="D218" s="404">
        <v>1</v>
      </c>
      <c r="E218" s="408" t="s">
        <v>465</v>
      </c>
      <c r="F218" s="406" t="s">
        <v>466</v>
      </c>
    </row>
    <row r="219" s="14" customFormat="1" customHeight="1" spans="1:6 16343:16383">
      <c r="A219" s="401">
        <v>217</v>
      </c>
      <c r="B219" s="407" t="s">
        <v>615</v>
      </c>
      <c r="C219" s="403" t="s">
        <v>468</v>
      </c>
      <c r="D219" s="404">
        <v>1</v>
      </c>
      <c r="E219" s="408" t="s">
        <v>465</v>
      </c>
      <c r="F219" s="406" t="s">
        <v>466</v>
      </c>
    </row>
    <row r="220" s="14" customFormat="1" customHeight="1" spans="1:6 16343:16383">
      <c r="A220" s="401">
        <v>218</v>
      </c>
      <c r="B220" s="407" t="s">
        <v>616</v>
      </c>
      <c r="C220" s="403" t="s">
        <v>468</v>
      </c>
      <c r="D220" s="404">
        <v>1</v>
      </c>
      <c r="E220" s="408" t="s">
        <v>465</v>
      </c>
      <c r="F220" s="406" t="s">
        <v>466</v>
      </c>
    </row>
    <row r="221" s="388" customFormat="1" customHeight="1" spans="1:6 16343:16383">
      <c r="A221" s="401">
        <v>219</v>
      </c>
      <c r="B221" s="410" t="s">
        <v>498</v>
      </c>
      <c r="C221" s="403" t="s">
        <v>468</v>
      </c>
      <c r="D221" s="404">
        <v>1</v>
      </c>
      <c r="E221" s="409" t="s">
        <v>485</v>
      </c>
      <c r="F221" s="409" t="s">
        <v>486</v>
      </c>
      <c r="XDO221" s="411"/>
      <c r="XDP221" s="411"/>
      <c r="XDQ221" s="411"/>
      <c r="XDR221" s="411"/>
      <c r="XDS221" s="411"/>
      <c r="XDT221" s="411"/>
      <c r="XDU221" s="411"/>
      <c r="XDV221" s="411"/>
      <c r="XDW221" s="411"/>
      <c r="XDX221" s="411"/>
      <c r="XDY221" s="411"/>
      <c r="XDZ221" s="411"/>
      <c r="XEA221" s="411"/>
      <c r="XEB221" s="411"/>
      <c r="XEC221" s="411"/>
      <c r="XED221" s="411"/>
      <c r="XEE221" s="411"/>
      <c r="XEF221" s="411"/>
      <c r="XEG221" s="411"/>
      <c r="XEH221" s="411"/>
      <c r="XEI221" s="411"/>
      <c r="XEJ221" s="411"/>
      <c r="XEK221" s="411"/>
      <c r="XEL221" s="411"/>
      <c r="XEM221" s="411"/>
      <c r="XEN221" s="411"/>
      <c r="XEO221" s="411"/>
      <c r="XEP221" s="411"/>
      <c r="XEQ221" s="411"/>
      <c r="XER221" s="411"/>
      <c r="XES221" s="411"/>
      <c r="XET221" s="411"/>
      <c r="XEU221" s="411"/>
      <c r="XEV221" s="411"/>
      <c r="XEW221" s="411"/>
      <c r="XEX221" s="411"/>
      <c r="XEY221" s="411"/>
      <c r="XEZ221" s="411"/>
      <c r="XFA221" s="411"/>
      <c r="XFB221" s="411"/>
      <c r="XFC221" s="411"/>
    </row>
    <row r="222" s="14" customFormat="1" customHeight="1" spans="1:6 16343:16383">
      <c r="A222" s="401">
        <v>220</v>
      </c>
      <c r="B222" s="407" t="s">
        <v>617</v>
      </c>
      <c r="C222" s="403" t="s">
        <v>468</v>
      </c>
      <c r="D222" s="404">
        <v>1</v>
      </c>
      <c r="E222" s="408" t="s">
        <v>465</v>
      </c>
      <c r="F222" s="406" t="s">
        <v>466</v>
      </c>
    </row>
    <row r="223" s="14" customFormat="1" customHeight="1" spans="1:6 16343:16383">
      <c r="A223" s="401">
        <v>221</v>
      </c>
      <c r="B223" s="407" t="s">
        <v>618</v>
      </c>
      <c r="C223" s="403" t="s">
        <v>468</v>
      </c>
      <c r="D223" s="404">
        <v>1</v>
      </c>
      <c r="E223" s="405" t="s">
        <v>465</v>
      </c>
      <c r="F223" s="406" t="s">
        <v>466</v>
      </c>
    </row>
    <row r="224" s="14" customFormat="1" customHeight="1" spans="1:6 16343:16383">
      <c r="A224" s="401">
        <v>222</v>
      </c>
      <c r="B224" s="407" t="s">
        <v>618</v>
      </c>
      <c r="C224" s="403" t="s">
        <v>468</v>
      </c>
      <c r="D224" s="404">
        <v>1</v>
      </c>
      <c r="E224" s="408" t="s">
        <v>465</v>
      </c>
      <c r="F224" s="406" t="s">
        <v>466</v>
      </c>
    </row>
    <row r="225" s="14" customFormat="1" customHeight="1" spans="1:6">
      <c r="A225" s="401">
        <v>223</v>
      </c>
      <c r="B225" s="407" t="s">
        <v>619</v>
      </c>
      <c r="C225" s="403" t="s">
        <v>468</v>
      </c>
      <c r="D225" s="404">
        <v>1</v>
      </c>
      <c r="E225" s="405" t="s">
        <v>465</v>
      </c>
      <c r="F225" s="406" t="s">
        <v>466</v>
      </c>
    </row>
    <row r="226" s="14" customFormat="1" customHeight="1" spans="1:6">
      <c r="A226" s="401">
        <v>224</v>
      </c>
      <c r="B226" s="407" t="s">
        <v>620</v>
      </c>
      <c r="C226" s="403" t="s">
        <v>468</v>
      </c>
      <c r="D226" s="404">
        <v>2</v>
      </c>
      <c r="E226" s="408" t="s">
        <v>465</v>
      </c>
      <c r="F226" s="406" t="s">
        <v>466</v>
      </c>
    </row>
    <row r="227" s="14" customFormat="1" customHeight="1" spans="1:6">
      <c r="A227" s="401">
        <v>225</v>
      </c>
      <c r="B227" s="407" t="s">
        <v>620</v>
      </c>
      <c r="C227" s="403" t="s">
        <v>468</v>
      </c>
      <c r="D227" s="404">
        <v>1</v>
      </c>
      <c r="E227" s="408" t="s">
        <v>465</v>
      </c>
      <c r="F227" s="406" t="s">
        <v>466</v>
      </c>
    </row>
    <row r="228" s="14" customFormat="1" customHeight="1" spans="1:6">
      <c r="A228" s="401">
        <v>226</v>
      </c>
      <c r="B228" s="407" t="s">
        <v>620</v>
      </c>
      <c r="C228" s="403" t="s">
        <v>468</v>
      </c>
      <c r="D228" s="404">
        <v>1</v>
      </c>
      <c r="E228" s="408" t="s">
        <v>465</v>
      </c>
      <c r="F228" s="406" t="s">
        <v>466</v>
      </c>
    </row>
    <row r="229" s="14" customFormat="1" customHeight="1" spans="1:6">
      <c r="A229" s="401">
        <v>227</v>
      </c>
      <c r="B229" s="407" t="s">
        <v>614</v>
      </c>
      <c r="C229" s="403" t="s">
        <v>493</v>
      </c>
      <c r="D229" s="404">
        <v>1</v>
      </c>
      <c r="E229" s="408" t="s">
        <v>465</v>
      </c>
      <c r="F229" s="406" t="s">
        <v>466</v>
      </c>
    </row>
    <row r="230" s="14" customFormat="1" customHeight="1" spans="1:6">
      <c r="A230" s="401">
        <v>228</v>
      </c>
      <c r="B230" s="407" t="s">
        <v>621</v>
      </c>
      <c r="C230" s="403" t="s">
        <v>468</v>
      </c>
      <c r="D230" s="404">
        <v>1</v>
      </c>
      <c r="E230" s="408" t="s">
        <v>465</v>
      </c>
      <c r="F230" s="406" t="s">
        <v>466</v>
      </c>
    </row>
    <row r="231" s="14" customFormat="1" customHeight="1" spans="1:6">
      <c r="A231" s="401">
        <v>229</v>
      </c>
      <c r="B231" s="407" t="s">
        <v>622</v>
      </c>
      <c r="C231" s="403" t="s">
        <v>468</v>
      </c>
      <c r="D231" s="404">
        <v>1</v>
      </c>
      <c r="E231" s="408" t="s">
        <v>465</v>
      </c>
      <c r="F231" s="406" t="s">
        <v>466</v>
      </c>
    </row>
    <row r="232" s="14" customFormat="1" customHeight="1" spans="1:6">
      <c r="A232" s="401">
        <v>230</v>
      </c>
      <c r="B232" s="407" t="s">
        <v>622</v>
      </c>
      <c r="C232" s="403" t="s">
        <v>468</v>
      </c>
      <c r="D232" s="404">
        <v>1</v>
      </c>
      <c r="E232" s="408" t="s">
        <v>465</v>
      </c>
      <c r="F232" s="406" t="s">
        <v>466</v>
      </c>
    </row>
    <row r="233" s="14" customFormat="1" customHeight="1" spans="1:6">
      <c r="A233" s="401">
        <v>231</v>
      </c>
      <c r="B233" s="407" t="s">
        <v>614</v>
      </c>
      <c r="C233" s="403" t="s">
        <v>493</v>
      </c>
      <c r="D233" s="404">
        <v>2</v>
      </c>
      <c r="E233" s="408" t="s">
        <v>465</v>
      </c>
      <c r="F233" s="406" t="s">
        <v>466</v>
      </c>
    </row>
    <row r="234" s="14" customFormat="1" customHeight="1" spans="1:6">
      <c r="A234" s="401">
        <v>232</v>
      </c>
      <c r="B234" s="407" t="s">
        <v>623</v>
      </c>
      <c r="C234" s="403" t="s">
        <v>468</v>
      </c>
      <c r="D234" s="404">
        <v>1</v>
      </c>
      <c r="E234" s="408" t="s">
        <v>465</v>
      </c>
      <c r="F234" s="406" t="s">
        <v>466</v>
      </c>
    </row>
    <row r="235" s="14" customFormat="1" customHeight="1" spans="1:6">
      <c r="A235" s="401">
        <v>233</v>
      </c>
      <c r="B235" s="407" t="s">
        <v>624</v>
      </c>
      <c r="C235" s="403" t="s">
        <v>468</v>
      </c>
      <c r="D235" s="404">
        <v>1</v>
      </c>
      <c r="E235" s="408" t="s">
        <v>465</v>
      </c>
      <c r="F235" s="406" t="s">
        <v>466</v>
      </c>
    </row>
    <row r="236" s="14" customFormat="1" customHeight="1" spans="1:6">
      <c r="A236" s="401">
        <v>234</v>
      </c>
      <c r="B236" s="407" t="s">
        <v>625</v>
      </c>
      <c r="C236" s="403" t="s">
        <v>468</v>
      </c>
      <c r="D236" s="404">
        <v>1</v>
      </c>
      <c r="E236" s="405" t="s">
        <v>465</v>
      </c>
      <c r="F236" s="406" t="s">
        <v>466</v>
      </c>
    </row>
    <row r="237" s="14" customFormat="1" customHeight="1" spans="1:6">
      <c r="A237" s="401">
        <v>235</v>
      </c>
      <c r="B237" s="407" t="s">
        <v>626</v>
      </c>
      <c r="C237" s="403" t="s">
        <v>468</v>
      </c>
      <c r="D237" s="404">
        <v>1</v>
      </c>
      <c r="E237" s="408" t="s">
        <v>465</v>
      </c>
      <c r="F237" s="406" t="s">
        <v>466</v>
      </c>
    </row>
    <row r="238" s="14" customFormat="1" customHeight="1" spans="1:6">
      <c r="A238" s="401">
        <v>236</v>
      </c>
      <c r="B238" s="407" t="s">
        <v>626</v>
      </c>
      <c r="C238" s="403" t="s">
        <v>468</v>
      </c>
      <c r="D238" s="404">
        <v>1</v>
      </c>
      <c r="E238" s="408" t="s">
        <v>465</v>
      </c>
      <c r="F238" s="406" t="s">
        <v>466</v>
      </c>
    </row>
    <row r="239" s="14" customFormat="1" customHeight="1" spans="1:6">
      <c r="A239" s="401">
        <v>237</v>
      </c>
      <c r="B239" s="407" t="s">
        <v>626</v>
      </c>
      <c r="C239" s="403" t="s">
        <v>468</v>
      </c>
      <c r="D239" s="404">
        <v>1</v>
      </c>
      <c r="E239" s="408" t="s">
        <v>465</v>
      </c>
      <c r="F239" s="406" t="s">
        <v>466</v>
      </c>
    </row>
    <row r="240" s="14" customFormat="1" customHeight="1" spans="1:6">
      <c r="A240" s="401">
        <v>238</v>
      </c>
      <c r="B240" s="407" t="s">
        <v>627</v>
      </c>
      <c r="C240" s="403" t="s">
        <v>468</v>
      </c>
      <c r="D240" s="404">
        <v>2</v>
      </c>
      <c r="E240" s="405" t="s">
        <v>465</v>
      </c>
      <c r="F240" s="406" t="s">
        <v>466</v>
      </c>
    </row>
    <row r="241" s="14" customFormat="1" customHeight="1" spans="1:6">
      <c r="A241" s="401">
        <v>239</v>
      </c>
      <c r="B241" s="407" t="s">
        <v>627</v>
      </c>
      <c r="C241" s="403" t="s">
        <v>468</v>
      </c>
      <c r="D241" s="404">
        <v>1</v>
      </c>
      <c r="E241" s="408" t="s">
        <v>465</v>
      </c>
      <c r="F241" s="406" t="s">
        <v>466</v>
      </c>
    </row>
    <row r="242" s="14" customFormat="1" customHeight="1" spans="1:6">
      <c r="A242" s="401">
        <v>240</v>
      </c>
      <c r="B242" s="407" t="s">
        <v>628</v>
      </c>
      <c r="C242" s="403" t="s">
        <v>468</v>
      </c>
      <c r="D242" s="404">
        <v>1</v>
      </c>
      <c r="E242" s="408" t="s">
        <v>465</v>
      </c>
      <c r="F242" s="406" t="s">
        <v>466</v>
      </c>
    </row>
    <row r="243" s="14" customFormat="1" customHeight="1" spans="1:6">
      <c r="A243" s="401">
        <v>241</v>
      </c>
      <c r="B243" s="407" t="s">
        <v>629</v>
      </c>
      <c r="C243" s="403" t="s">
        <v>468</v>
      </c>
      <c r="D243" s="404">
        <v>1</v>
      </c>
      <c r="E243" s="408" t="s">
        <v>465</v>
      </c>
      <c r="F243" s="406" t="s">
        <v>466</v>
      </c>
    </row>
    <row r="244" s="14" customFormat="1" customHeight="1" spans="1:6">
      <c r="A244" s="401">
        <v>242</v>
      </c>
      <c r="B244" s="407" t="s">
        <v>629</v>
      </c>
      <c r="C244" s="403" t="s">
        <v>468</v>
      </c>
      <c r="D244" s="404">
        <v>2</v>
      </c>
      <c r="E244" s="408" t="s">
        <v>465</v>
      </c>
      <c r="F244" s="406" t="s">
        <v>466</v>
      </c>
    </row>
    <row r="245" s="14" customFormat="1" customHeight="1" spans="1:6">
      <c r="A245" s="401">
        <v>243</v>
      </c>
      <c r="B245" s="407" t="s">
        <v>629</v>
      </c>
      <c r="C245" s="403" t="s">
        <v>468</v>
      </c>
      <c r="D245" s="404">
        <v>2</v>
      </c>
      <c r="E245" s="408" t="s">
        <v>465</v>
      </c>
      <c r="F245" s="406" t="s">
        <v>466</v>
      </c>
    </row>
    <row r="246" s="14" customFormat="1" customHeight="1" spans="1:6">
      <c r="A246" s="401">
        <v>244</v>
      </c>
      <c r="B246" s="407" t="s">
        <v>630</v>
      </c>
      <c r="C246" s="403" t="s">
        <v>468</v>
      </c>
      <c r="D246" s="404">
        <v>1</v>
      </c>
      <c r="E246" s="408" t="s">
        <v>465</v>
      </c>
      <c r="F246" s="406" t="s">
        <v>466</v>
      </c>
    </row>
    <row r="247" s="14" customFormat="1" customHeight="1" spans="1:6">
      <c r="A247" s="401">
        <v>245</v>
      </c>
      <c r="B247" s="407" t="s">
        <v>631</v>
      </c>
      <c r="C247" s="403" t="s">
        <v>468</v>
      </c>
      <c r="D247" s="404">
        <v>1</v>
      </c>
      <c r="E247" s="408" t="s">
        <v>490</v>
      </c>
      <c r="F247" s="409" t="s">
        <v>491</v>
      </c>
    </row>
    <row r="248" s="14" customFormat="1" customHeight="1" spans="1:6">
      <c r="A248" s="401">
        <v>246</v>
      </c>
      <c r="B248" s="407" t="s">
        <v>632</v>
      </c>
      <c r="C248" s="403" t="s">
        <v>468</v>
      </c>
      <c r="D248" s="404">
        <v>1</v>
      </c>
      <c r="E248" s="408" t="s">
        <v>465</v>
      </c>
      <c r="F248" s="406" t="s">
        <v>466</v>
      </c>
    </row>
    <row r="249" s="14" customFormat="1" customHeight="1" spans="1:6">
      <c r="A249" s="401">
        <v>247</v>
      </c>
      <c r="B249" s="407" t="s">
        <v>633</v>
      </c>
      <c r="C249" s="403" t="s">
        <v>468</v>
      </c>
      <c r="D249" s="404">
        <v>1</v>
      </c>
      <c r="E249" s="408" t="s">
        <v>465</v>
      </c>
      <c r="F249" s="406" t="s">
        <v>466</v>
      </c>
    </row>
    <row r="250" s="14" customFormat="1" customHeight="1" spans="1:6">
      <c r="A250" s="401">
        <v>248</v>
      </c>
      <c r="B250" s="407" t="s">
        <v>611</v>
      </c>
      <c r="C250" s="403" t="s">
        <v>468</v>
      </c>
      <c r="D250" s="404">
        <v>1</v>
      </c>
      <c r="E250" s="408" t="s">
        <v>490</v>
      </c>
      <c r="F250" s="409" t="s">
        <v>491</v>
      </c>
    </row>
    <row r="251" s="14" customFormat="1" customHeight="1" spans="1:6">
      <c r="A251" s="401">
        <v>249</v>
      </c>
      <c r="B251" s="407" t="s">
        <v>634</v>
      </c>
      <c r="C251" s="403" t="s">
        <v>468</v>
      </c>
      <c r="D251" s="404">
        <v>3</v>
      </c>
      <c r="E251" s="408" t="s">
        <v>465</v>
      </c>
      <c r="F251" s="406" t="s">
        <v>466</v>
      </c>
    </row>
    <row r="252" s="14" customFormat="1" customHeight="1" spans="1:6">
      <c r="A252" s="401">
        <v>250</v>
      </c>
      <c r="B252" s="407" t="s">
        <v>635</v>
      </c>
      <c r="C252" s="403" t="s">
        <v>468</v>
      </c>
      <c r="D252" s="404">
        <v>1</v>
      </c>
      <c r="E252" s="408" t="s">
        <v>465</v>
      </c>
      <c r="F252" s="406" t="s">
        <v>466</v>
      </c>
    </row>
    <row r="253" s="14" customFormat="1" customHeight="1" spans="1:6">
      <c r="A253" s="401">
        <v>251</v>
      </c>
      <c r="B253" s="407" t="s">
        <v>631</v>
      </c>
      <c r="C253" s="403" t="s">
        <v>468</v>
      </c>
      <c r="D253" s="404">
        <v>1</v>
      </c>
      <c r="E253" s="408" t="s">
        <v>465</v>
      </c>
      <c r="F253" s="406" t="s">
        <v>466</v>
      </c>
    </row>
    <row r="254" s="14" customFormat="1" customHeight="1" spans="1:6">
      <c r="A254" s="401">
        <v>252</v>
      </c>
      <c r="B254" s="407" t="s">
        <v>636</v>
      </c>
      <c r="C254" s="403" t="s">
        <v>468</v>
      </c>
      <c r="D254" s="404">
        <v>2</v>
      </c>
      <c r="E254" s="408" t="s">
        <v>465</v>
      </c>
      <c r="F254" s="406" t="s">
        <v>466</v>
      </c>
    </row>
    <row r="255" s="14" customFormat="1" customHeight="1" spans="1:6">
      <c r="A255" s="401">
        <v>253</v>
      </c>
      <c r="B255" s="407" t="s">
        <v>637</v>
      </c>
      <c r="C255" s="403" t="s">
        <v>493</v>
      </c>
      <c r="D255" s="404">
        <v>1</v>
      </c>
      <c r="E255" s="408" t="s">
        <v>465</v>
      </c>
      <c r="F255" s="406" t="s">
        <v>466</v>
      </c>
    </row>
    <row r="256" s="14" customFormat="1" customHeight="1" spans="1:6">
      <c r="A256" s="401">
        <v>254</v>
      </c>
      <c r="B256" s="407" t="s">
        <v>637</v>
      </c>
      <c r="C256" s="403" t="s">
        <v>493</v>
      </c>
      <c r="D256" s="404">
        <v>1</v>
      </c>
      <c r="E256" s="408" t="s">
        <v>465</v>
      </c>
      <c r="F256" s="406" t="s">
        <v>466</v>
      </c>
    </row>
    <row r="257" s="14" customFormat="1" customHeight="1" spans="1:6 16343:16383">
      <c r="A257" s="401">
        <v>255</v>
      </c>
      <c r="B257" s="407" t="s">
        <v>637</v>
      </c>
      <c r="C257" s="403" t="s">
        <v>493</v>
      </c>
      <c r="D257" s="404">
        <v>1</v>
      </c>
      <c r="E257" s="408" t="s">
        <v>465</v>
      </c>
      <c r="F257" s="406" t="s">
        <v>466</v>
      </c>
    </row>
    <row r="258" s="14" customFormat="1" customHeight="1" spans="1:6 16343:16383">
      <c r="A258" s="401">
        <v>256</v>
      </c>
      <c r="B258" s="407" t="s">
        <v>637</v>
      </c>
      <c r="C258" s="403" t="s">
        <v>493</v>
      </c>
      <c r="D258" s="404">
        <v>1</v>
      </c>
      <c r="E258" s="408" t="s">
        <v>465</v>
      </c>
      <c r="F258" s="406" t="s">
        <v>466</v>
      </c>
    </row>
    <row r="259" s="14" customFormat="1" customHeight="1" spans="1:6 16343:16383">
      <c r="A259" s="401">
        <v>257</v>
      </c>
      <c r="B259" s="407" t="s">
        <v>637</v>
      </c>
      <c r="C259" s="403" t="s">
        <v>493</v>
      </c>
      <c r="D259" s="404">
        <v>1</v>
      </c>
      <c r="E259" s="408" t="s">
        <v>465</v>
      </c>
      <c r="F259" s="406" t="s">
        <v>466</v>
      </c>
    </row>
    <row r="260" s="14" customFormat="1" customHeight="1" spans="1:6 16343:16383">
      <c r="A260" s="401">
        <v>258</v>
      </c>
      <c r="B260" s="407" t="s">
        <v>637</v>
      </c>
      <c r="C260" s="403" t="s">
        <v>493</v>
      </c>
      <c r="D260" s="404">
        <v>1</v>
      </c>
      <c r="E260" s="408" t="s">
        <v>465</v>
      </c>
      <c r="F260" s="406" t="s">
        <v>466</v>
      </c>
    </row>
    <row r="261" s="388" customFormat="1" customHeight="1" spans="1:6 16343:16383">
      <c r="A261" s="401">
        <v>259</v>
      </c>
      <c r="B261" s="410" t="s">
        <v>498</v>
      </c>
      <c r="C261" s="403" t="s">
        <v>468</v>
      </c>
      <c r="D261" s="404">
        <v>1</v>
      </c>
      <c r="E261" s="409" t="s">
        <v>485</v>
      </c>
      <c r="F261" s="409" t="s">
        <v>486</v>
      </c>
      <c r="XDO261" s="411"/>
      <c r="XDP261" s="411"/>
      <c r="XDQ261" s="411"/>
      <c r="XDR261" s="411"/>
      <c r="XDS261" s="411"/>
      <c r="XDT261" s="411"/>
      <c r="XDU261" s="411"/>
      <c r="XDV261" s="411"/>
      <c r="XDW261" s="411"/>
      <c r="XDX261" s="411"/>
      <c r="XDY261" s="411"/>
      <c r="XDZ261" s="411"/>
      <c r="XEA261" s="411"/>
      <c r="XEB261" s="411"/>
      <c r="XEC261" s="411"/>
      <c r="XED261" s="411"/>
      <c r="XEE261" s="411"/>
      <c r="XEF261" s="411"/>
      <c r="XEG261" s="411"/>
      <c r="XEH261" s="411"/>
      <c r="XEI261" s="411"/>
      <c r="XEJ261" s="411"/>
      <c r="XEK261" s="411"/>
      <c r="XEL261" s="411"/>
      <c r="XEM261" s="411"/>
      <c r="XEN261" s="411"/>
      <c r="XEO261" s="411"/>
      <c r="XEP261" s="411"/>
      <c r="XEQ261" s="411"/>
      <c r="XER261" s="411"/>
      <c r="XES261" s="411"/>
      <c r="XET261" s="411"/>
      <c r="XEU261" s="411"/>
      <c r="XEV261" s="411"/>
      <c r="XEW261" s="411"/>
      <c r="XEX261" s="411"/>
      <c r="XEY261" s="411"/>
      <c r="XEZ261" s="411"/>
      <c r="XFA261" s="411"/>
      <c r="XFB261" s="411"/>
      <c r="XFC261" s="411"/>
    </row>
    <row r="262" s="14" customFormat="1" customHeight="1" spans="1:6 16343:16383">
      <c r="A262" s="401">
        <v>260</v>
      </c>
      <c r="B262" s="407" t="s">
        <v>638</v>
      </c>
      <c r="C262" s="403" t="s">
        <v>468</v>
      </c>
      <c r="D262" s="404">
        <v>1</v>
      </c>
      <c r="E262" s="408" t="s">
        <v>490</v>
      </c>
      <c r="F262" s="409" t="s">
        <v>491</v>
      </c>
    </row>
    <row r="263" s="14" customFormat="1" customHeight="1" spans="1:6 16343:16383">
      <c r="A263" s="401">
        <v>261</v>
      </c>
      <c r="B263" s="407" t="s">
        <v>638</v>
      </c>
      <c r="C263" s="403" t="s">
        <v>468</v>
      </c>
      <c r="D263" s="404">
        <v>1</v>
      </c>
      <c r="E263" s="408" t="s">
        <v>465</v>
      </c>
      <c r="F263" s="406" t="s">
        <v>466</v>
      </c>
    </row>
    <row r="264" s="14" customFormat="1" customHeight="1" spans="1:6 16343:16383">
      <c r="A264" s="401">
        <v>262</v>
      </c>
      <c r="B264" s="407" t="s">
        <v>639</v>
      </c>
      <c r="C264" s="403" t="s">
        <v>468</v>
      </c>
      <c r="D264" s="404">
        <v>1</v>
      </c>
      <c r="E264" s="408" t="s">
        <v>465</v>
      </c>
      <c r="F264" s="406" t="s">
        <v>466</v>
      </c>
    </row>
    <row r="265" s="14" customFormat="1" customHeight="1" spans="1:6 16343:16383">
      <c r="A265" s="401">
        <v>263</v>
      </c>
      <c r="B265" s="407" t="s">
        <v>640</v>
      </c>
      <c r="C265" s="403" t="s">
        <v>468</v>
      </c>
      <c r="D265" s="404">
        <v>1</v>
      </c>
      <c r="E265" s="408" t="s">
        <v>504</v>
      </c>
      <c r="F265" s="409" t="s">
        <v>505</v>
      </c>
    </row>
    <row r="266" s="14" customFormat="1" customHeight="1" spans="1:6 16343:16383">
      <c r="A266" s="401">
        <v>264</v>
      </c>
      <c r="B266" s="407" t="s">
        <v>641</v>
      </c>
      <c r="C266" s="403" t="s">
        <v>468</v>
      </c>
      <c r="D266" s="404">
        <v>2</v>
      </c>
      <c r="E266" s="408" t="s">
        <v>465</v>
      </c>
      <c r="F266" s="406" t="s">
        <v>466</v>
      </c>
    </row>
    <row r="267" s="14" customFormat="1" customHeight="1" spans="1:6 16343:16383">
      <c r="A267" s="401">
        <v>265</v>
      </c>
      <c r="B267" s="407" t="s">
        <v>641</v>
      </c>
      <c r="C267" s="403" t="s">
        <v>468</v>
      </c>
      <c r="D267" s="404">
        <v>2</v>
      </c>
      <c r="E267" s="408" t="s">
        <v>465</v>
      </c>
      <c r="F267" s="406" t="s">
        <v>466</v>
      </c>
    </row>
    <row r="268" s="14" customFormat="1" customHeight="1" spans="1:6 16343:16383">
      <c r="A268" s="401">
        <v>266</v>
      </c>
      <c r="B268" s="407" t="s">
        <v>641</v>
      </c>
      <c r="C268" s="403" t="s">
        <v>468</v>
      </c>
      <c r="D268" s="404">
        <v>2</v>
      </c>
      <c r="E268" s="408" t="s">
        <v>465</v>
      </c>
      <c r="F268" s="406" t="s">
        <v>466</v>
      </c>
    </row>
    <row r="269" s="14" customFormat="1" customHeight="1" spans="1:6 16343:16383">
      <c r="A269" s="401">
        <v>267</v>
      </c>
      <c r="B269" s="407" t="s">
        <v>642</v>
      </c>
      <c r="C269" s="403" t="s">
        <v>493</v>
      </c>
      <c r="D269" s="404">
        <v>1</v>
      </c>
      <c r="E269" s="408" t="s">
        <v>465</v>
      </c>
      <c r="F269" s="406" t="s">
        <v>466</v>
      </c>
    </row>
    <row r="270" s="14" customFormat="1" customHeight="1" spans="1:6 16343:16383">
      <c r="A270" s="401">
        <v>268</v>
      </c>
      <c r="B270" s="407" t="s">
        <v>643</v>
      </c>
      <c r="C270" s="403" t="s">
        <v>468</v>
      </c>
      <c r="D270" s="404">
        <v>1</v>
      </c>
      <c r="E270" s="408" t="s">
        <v>465</v>
      </c>
      <c r="F270" s="406" t="s">
        <v>466</v>
      </c>
    </row>
    <row r="271" s="14" customFormat="1" customHeight="1" spans="1:6 16343:16383">
      <c r="A271" s="401">
        <v>269</v>
      </c>
      <c r="B271" s="407" t="s">
        <v>644</v>
      </c>
      <c r="C271" s="403" t="s">
        <v>468</v>
      </c>
      <c r="D271" s="404">
        <v>1</v>
      </c>
      <c r="E271" s="408" t="s">
        <v>465</v>
      </c>
      <c r="F271" s="406" t="s">
        <v>466</v>
      </c>
    </row>
    <row r="272" s="14" customFormat="1" customHeight="1" spans="1:6 16343:16383">
      <c r="A272" s="401">
        <v>270</v>
      </c>
      <c r="B272" s="407" t="s">
        <v>645</v>
      </c>
      <c r="C272" s="403" t="s">
        <v>468</v>
      </c>
      <c r="D272" s="404">
        <v>1</v>
      </c>
      <c r="E272" s="408" t="s">
        <v>465</v>
      </c>
      <c r="F272" s="406" t="s">
        <v>466</v>
      </c>
    </row>
    <row r="273" s="14" customFormat="1" customHeight="1" spans="1:6">
      <c r="A273" s="401">
        <v>271</v>
      </c>
      <c r="B273" s="407" t="s">
        <v>646</v>
      </c>
      <c r="C273" s="403" t="s">
        <v>493</v>
      </c>
      <c r="D273" s="404">
        <v>1</v>
      </c>
      <c r="E273" s="408" t="s">
        <v>465</v>
      </c>
      <c r="F273" s="406" t="s">
        <v>466</v>
      </c>
    </row>
    <row r="274" s="14" customFormat="1" customHeight="1" spans="1:6">
      <c r="A274" s="401">
        <v>272</v>
      </c>
      <c r="B274" s="407" t="s">
        <v>647</v>
      </c>
      <c r="C274" s="403" t="s">
        <v>468</v>
      </c>
      <c r="D274" s="404">
        <v>1</v>
      </c>
      <c r="E274" s="408" t="s">
        <v>465</v>
      </c>
      <c r="F274" s="406" t="s">
        <v>466</v>
      </c>
    </row>
    <row r="275" s="14" customFormat="1" customHeight="1" spans="1:6">
      <c r="A275" s="401">
        <v>273</v>
      </c>
      <c r="B275" s="407" t="s">
        <v>647</v>
      </c>
      <c r="C275" s="403" t="s">
        <v>468</v>
      </c>
      <c r="D275" s="404">
        <v>1</v>
      </c>
      <c r="E275" s="408" t="s">
        <v>465</v>
      </c>
      <c r="F275" s="406" t="s">
        <v>466</v>
      </c>
    </row>
    <row r="276" s="14" customFormat="1" customHeight="1" spans="1:6">
      <c r="A276" s="401">
        <v>274</v>
      </c>
      <c r="B276" s="407" t="s">
        <v>647</v>
      </c>
      <c r="C276" s="403" t="s">
        <v>468</v>
      </c>
      <c r="D276" s="404">
        <v>1</v>
      </c>
      <c r="E276" s="408" t="s">
        <v>465</v>
      </c>
      <c r="F276" s="406" t="s">
        <v>466</v>
      </c>
    </row>
    <row r="277" s="14" customFormat="1" customHeight="1" spans="1:6">
      <c r="A277" s="401">
        <v>275</v>
      </c>
      <c r="B277" s="407" t="s">
        <v>648</v>
      </c>
      <c r="C277" s="403" t="s">
        <v>468</v>
      </c>
      <c r="D277" s="404">
        <v>1</v>
      </c>
      <c r="E277" s="408" t="s">
        <v>465</v>
      </c>
      <c r="F277" s="406" t="s">
        <v>466</v>
      </c>
    </row>
    <row r="278" s="14" customFormat="1" customHeight="1" spans="1:6">
      <c r="A278" s="401">
        <v>276</v>
      </c>
      <c r="B278" s="407" t="s">
        <v>649</v>
      </c>
      <c r="C278" s="403" t="s">
        <v>468</v>
      </c>
      <c r="D278" s="404">
        <v>1</v>
      </c>
      <c r="E278" s="408" t="s">
        <v>465</v>
      </c>
      <c r="F278" s="406" t="s">
        <v>466</v>
      </c>
    </row>
    <row r="279" s="14" customFormat="1" customHeight="1" spans="1:6">
      <c r="A279" s="401">
        <v>277</v>
      </c>
      <c r="B279" s="407" t="s">
        <v>650</v>
      </c>
      <c r="C279" s="403" t="s">
        <v>468</v>
      </c>
      <c r="D279" s="404">
        <v>1</v>
      </c>
      <c r="E279" s="408" t="s">
        <v>465</v>
      </c>
      <c r="F279" s="406" t="s">
        <v>466</v>
      </c>
    </row>
    <row r="280" s="14" customFormat="1" customHeight="1" spans="1:6">
      <c r="A280" s="401">
        <v>278</v>
      </c>
      <c r="B280" s="407" t="s">
        <v>650</v>
      </c>
      <c r="C280" s="403" t="s">
        <v>468</v>
      </c>
      <c r="D280" s="404">
        <v>1</v>
      </c>
      <c r="E280" s="408" t="s">
        <v>490</v>
      </c>
      <c r="F280" s="409" t="s">
        <v>491</v>
      </c>
    </row>
    <row r="281" s="14" customFormat="1" customHeight="1" spans="1:6">
      <c r="A281" s="401">
        <v>279</v>
      </c>
      <c r="B281" s="407" t="s">
        <v>651</v>
      </c>
      <c r="C281" s="403" t="s">
        <v>530</v>
      </c>
      <c r="D281" s="404">
        <v>2</v>
      </c>
      <c r="E281" s="408" t="s">
        <v>490</v>
      </c>
      <c r="F281" s="409" t="s">
        <v>491</v>
      </c>
    </row>
    <row r="282" s="14" customFormat="1" customHeight="1" spans="1:6">
      <c r="A282" s="401">
        <v>280</v>
      </c>
      <c r="B282" s="407" t="s">
        <v>652</v>
      </c>
      <c r="C282" s="403" t="s">
        <v>468</v>
      </c>
      <c r="D282" s="404">
        <v>1</v>
      </c>
      <c r="E282" s="408" t="s">
        <v>490</v>
      </c>
      <c r="F282" s="409" t="s">
        <v>491</v>
      </c>
    </row>
    <row r="283" s="14" customFormat="1" customHeight="1" spans="1:6">
      <c r="A283" s="401">
        <v>281</v>
      </c>
      <c r="B283" s="407" t="s">
        <v>652</v>
      </c>
      <c r="C283" s="403" t="s">
        <v>468</v>
      </c>
      <c r="D283" s="404">
        <v>1</v>
      </c>
      <c r="E283" s="408" t="s">
        <v>465</v>
      </c>
      <c r="F283" s="406" t="s">
        <v>466</v>
      </c>
    </row>
    <row r="284" s="14" customFormat="1" customHeight="1" spans="1:6">
      <c r="A284" s="401">
        <v>282</v>
      </c>
      <c r="B284" s="407" t="s">
        <v>653</v>
      </c>
      <c r="C284" s="403" t="s">
        <v>468</v>
      </c>
      <c r="D284" s="404">
        <v>1</v>
      </c>
      <c r="E284" s="408" t="s">
        <v>465</v>
      </c>
      <c r="F284" s="406" t="s">
        <v>466</v>
      </c>
    </row>
    <row r="285" s="14" customFormat="1" customHeight="1" spans="1:6">
      <c r="A285" s="401">
        <v>283</v>
      </c>
      <c r="B285" s="407" t="s">
        <v>654</v>
      </c>
      <c r="C285" s="403" t="s">
        <v>468</v>
      </c>
      <c r="D285" s="404">
        <v>1</v>
      </c>
      <c r="E285" s="408" t="s">
        <v>490</v>
      </c>
      <c r="F285" s="409" t="s">
        <v>491</v>
      </c>
    </row>
    <row r="286" s="14" customFormat="1" customHeight="1" spans="1:6">
      <c r="A286" s="401">
        <v>284</v>
      </c>
      <c r="B286" s="407" t="s">
        <v>654</v>
      </c>
      <c r="C286" s="403" t="s">
        <v>468</v>
      </c>
      <c r="D286" s="404">
        <v>1</v>
      </c>
      <c r="E286" s="408" t="s">
        <v>465</v>
      </c>
      <c r="F286" s="406" t="s">
        <v>466</v>
      </c>
    </row>
    <row r="287" s="14" customFormat="1" customHeight="1" spans="1:6">
      <c r="A287" s="401">
        <v>285</v>
      </c>
      <c r="B287" s="407" t="s">
        <v>655</v>
      </c>
      <c r="C287" s="403" t="s">
        <v>468</v>
      </c>
      <c r="D287" s="404">
        <v>1</v>
      </c>
      <c r="E287" s="405" t="s">
        <v>465</v>
      </c>
      <c r="F287" s="406" t="s">
        <v>466</v>
      </c>
    </row>
    <row r="288" s="14" customFormat="1" customHeight="1" spans="1:6">
      <c r="A288" s="401">
        <v>286</v>
      </c>
      <c r="B288" s="407" t="s">
        <v>656</v>
      </c>
      <c r="C288" s="403" t="s">
        <v>468</v>
      </c>
      <c r="D288" s="404">
        <v>3</v>
      </c>
      <c r="E288" s="408" t="s">
        <v>465</v>
      </c>
      <c r="F288" s="406" t="s">
        <v>466</v>
      </c>
    </row>
    <row r="289" s="14" customFormat="1" customHeight="1" spans="1:6">
      <c r="A289" s="401">
        <v>287</v>
      </c>
      <c r="B289" s="407" t="s">
        <v>656</v>
      </c>
      <c r="C289" s="403" t="s">
        <v>468</v>
      </c>
      <c r="D289" s="404">
        <v>3</v>
      </c>
      <c r="E289" s="408" t="s">
        <v>465</v>
      </c>
      <c r="F289" s="406" t="s">
        <v>466</v>
      </c>
    </row>
    <row r="290" s="14" customFormat="1" customHeight="1" spans="1:6">
      <c r="A290" s="401">
        <v>288</v>
      </c>
      <c r="B290" s="407" t="s">
        <v>656</v>
      </c>
      <c r="C290" s="403" t="s">
        <v>468</v>
      </c>
      <c r="D290" s="404">
        <v>2</v>
      </c>
      <c r="E290" s="405" t="s">
        <v>465</v>
      </c>
      <c r="F290" s="406" t="s">
        <v>466</v>
      </c>
    </row>
    <row r="291" s="14" customFormat="1" customHeight="1" spans="1:6">
      <c r="A291" s="401">
        <v>289</v>
      </c>
      <c r="B291" s="407" t="s">
        <v>657</v>
      </c>
      <c r="C291" s="403" t="s">
        <v>468</v>
      </c>
      <c r="D291" s="404">
        <v>1</v>
      </c>
      <c r="E291" s="408" t="s">
        <v>465</v>
      </c>
      <c r="F291" s="406" t="s">
        <v>466</v>
      </c>
    </row>
    <row r="292" s="14" customFormat="1" customHeight="1" spans="1:6">
      <c r="A292" s="401">
        <v>290</v>
      </c>
      <c r="B292" s="407" t="s">
        <v>657</v>
      </c>
      <c r="C292" s="403" t="s">
        <v>468</v>
      </c>
      <c r="D292" s="404">
        <v>1</v>
      </c>
      <c r="E292" s="408" t="s">
        <v>465</v>
      </c>
      <c r="F292" s="406" t="s">
        <v>466</v>
      </c>
    </row>
    <row r="293" s="14" customFormat="1" customHeight="1" spans="1:6">
      <c r="A293" s="401">
        <v>291</v>
      </c>
      <c r="B293" s="407" t="s">
        <v>658</v>
      </c>
      <c r="C293" s="403" t="s">
        <v>464</v>
      </c>
      <c r="D293" s="404">
        <v>1</v>
      </c>
      <c r="E293" s="408" t="s">
        <v>465</v>
      </c>
      <c r="F293" s="406" t="s">
        <v>466</v>
      </c>
    </row>
    <row r="294" s="14" customFormat="1" customHeight="1" spans="1:6">
      <c r="A294" s="401">
        <v>292</v>
      </c>
      <c r="B294" s="407" t="s">
        <v>658</v>
      </c>
      <c r="C294" s="403" t="s">
        <v>464</v>
      </c>
      <c r="D294" s="404">
        <v>2</v>
      </c>
      <c r="E294" s="408" t="s">
        <v>465</v>
      </c>
      <c r="F294" s="406" t="s">
        <v>466</v>
      </c>
    </row>
    <row r="295" s="14" customFormat="1" customHeight="1" spans="1:6">
      <c r="A295" s="401">
        <v>293</v>
      </c>
      <c r="B295" s="407" t="s">
        <v>658</v>
      </c>
      <c r="C295" s="403" t="s">
        <v>464</v>
      </c>
      <c r="D295" s="404">
        <v>2</v>
      </c>
      <c r="E295" s="408" t="s">
        <v>465</v>
      </c>
      <c r="F295" s="406" t="s">
        <v>466</v>
      </c>
    </row>
    <row r="296" s="14" customFormat="1" customHeight="1" spans="1:6">
      <c r="A296" s="401">
        <v>294</v>
      </c>
      <c r="B296" s="407" t="s">
        <v>659</v>
      </c>
      <c r="C296" s="403" t="s">
        <v>468</v>
      </c>
      <c r="D296" s="404">
        <v>1</v>
      </c>
      <c r="E296" s="408" t="s">
        <v>465</v>
      </c>
      <c r="F296" s="406" t="s">
        <v>466</v>
      </c>
    </row>
    <row r="297" s="14" customFormat="1" customHeight="1" spans="1:6">
      <c r="A297" s="401">
        <v>295</v>
      </c>
      <c r="B297" s="407" t="s">
        <v>659</v>
      </c>
      <c r="C297" s="403" t="s">
        <v>468</v>
      </c>
      <c r="D297" s="404">
        <v>1</v>
      </c>
      <c r="E297" s="408" t="s">
        <v>465</v>
      </c>
      <c r="F297" s="406" t="s">
        <v>466</v>
      </c>
    </row>
    <row r="298" s="14" customFormat="1" customHeight="1" spans="1:6">
      <c r="A298" s="401">
        <v>296</v>
      </c>
      <c r="B298" s="407" t="s">
        <v>642</v>
      </c>
      <c r="C298" s="403" t="s">
        <v>493</v>
      </c>
      <c r="D298" s="404">
        <v>2</v>
      </c>
      <c r="E298" s="408" t="s">
        <v>465</v>
      </c>
      <c r="F298" s="406" t="s">
        <v>466</v>
      </c>
    </row>
    <row r="299" s="14" customFormat="1" customHeight="1" spans="1:6">
      <c r="A299" s="401">
        <v>297</v>
      </c>
      <c r="B299" s="407" t="s">
        <v>660</v>
      </c>
      <c r="C299" s="403" t="s">
        <v>464</v>
      </c>
      <c r="D299" s="404">
        <v>1</v>
      </c>
      <c r="E299" s="408" t="s">
        <v>465</v>
      </c>
      <c r="F299" s="406" t="s">
        <v>466</v>
      </c>
    </row>
    <row r="300" s="14" customFormat="1" customHeight="1" spans="1:6">
      <c r="A300" s="401">
        <v>298</v>
      </c>
      <c r="B300" s="407" t="s">
        <v>661</v>
      </c>
      <c r="C300" s="403" t="s">
        <v>464</v>
      </c>
      <c r="D300" s="404">
        <v>1</v>
      </c>
      <c r="E300" s="408" t="s">
        <v>465</v>
      </c>
      <c r="F300" s="406" t="s">
        <v>466</v>
      </c>
    </row>
    <row r="301" s="14" customFormat="1" customHeight="1" spans="1:6">
      <c r="A301" s="401">
        <v>299</v>
      </c>
      <c r="B301" s="407" t="s">
        <v>662</v>
      </c>
      <c r="C301" s="403" t="s">
        <v>468</v>
      </c>
      <c r="D301" s="404">
        <v>2</v>
      </c>
      <c r="E301" s="408" t="s">
        <v>465</v>
      </c>
      <c r="F301" s="406" t="s">
        <v>466</v>
      </c>
    </row>
    <row r="302" s="14" customFormat="1" customHeight="1" spans="1:6">
      <c r="A302" s="401">
        <v>300</v>
      </c>
      <c r="B302" s="407" t="s">
        <v>662</v>
      </c>
      <c r="C302" s="403" t="s">
        <v>468</v>
      </c>
      <c r="D302" s="404">
        <v>1</v>
      </c>
      <c r="E302" s="408" t="s">
        <v>465</v>
      </c>
      <c r="F302" s="406" t="s">
        <v>466</v>
      </c>
    </row>
    <row r="303" s="14" customFormat="1" customHeight="1" spans="1:6">
      <c r="A303" s="401">
        <v>301</v>
      </c>
      <c r="B303" s="407" t="s">
        <v>662</v>
      </c>
      <c r="C303" s="403" t="s">
        <v>468</v>
      </c>
      <c r="D303" s="404">
        <v>1</v>
      </c>
      <c r="E303" s="408" t="s">
        <v>465</v>
      </c>
      <c r="F303" s="406" t="s">
        <v>466</v>
      </c>
    </row>
    <row r="304" s="14" customFormat="1" customHeight="1" spans="1:6">
      <c r="A304" s="401">
        <v>302</v>
      </c>
      <c r="B304" s="407" t="s">
        <v>663</v>
      </c>
      <c r="C304" s="403" t="s">
        <v>468</v>
      </c>
      <c r="D304" s="404">
        <v>1</v>
      </c>
      <c r="E304" s="408" t="s">
        <v>465</v>
      </c>
      <c r="F304" s="406" t="s">
        <v>466</v>
      </c>
    </row>
    <row r="305" s="14" customFormat="1" customHeight="1" spans="1:6">
      <c r="A305" s="401">
        <v>303</v>
      </c>
      <c r="B305" s="407" t="s">
        <v>663</v>
      </c>
      <c r="C305" s="403" t="s">
        <v>468</v>
      </c>
      <c r="D305" s="404">
        <v>1</v>
      </c>
      <c r="E305" s="408" t="s">
        <v>465</v>
      </c>
      <c r="F305" s="406" t="s">
        <v>466</v>
      </c>
    </row>
    <row r="306" s="14" customFormat="1" customHeight="1" spans="1:6">
      <c r="A306" s="401">
        <v>304</v>
      </c>
      <c r="B306" s="407" t="s">
        <v>663</v>
      </c>
      <c r="C306" s="403" t="s">
        <v>468</v>
      </c>
      <c r="D306" s="404">
        <v>1</v>
      </c>
      <c r="E306" s="408" t="s">
        <v>465</v>
      </c>
      <c r="F306" s="406" t="s">
        <v>466</v>
      </c>
    </row>
    <row r="307" s="14" customFormat="1" customHeight="1" spans="1:6">
      <c r="A307" s="401">
        <v>305</v>
      </c>
      <c r="B307" s="407" t="s">
        <v>654</v>
      </c>
      <c r="C307" s="403" t="s">
        <v>468</v>
      </c>
      <c r="D307" s="404">
        <v>1</v>
      </c>
      <c r="E307" s="408" t="s">
        <v>465</v>
      </c>
      <c r="F307" s="406" t="s">
        <v>466</v>
      </c>
    </row>
    <row r="308" s="14" customFormat="1" customHeight="1" spans="1:6">
      <c r="A308" s="401">
        <v>306</v>
      </c>
      <c r="B308" s="407" t="s">
        <v>664</v>
      </c>
      <c r="C308" s="403" t="s">
        <v>468</v>
      </c>
      <c r="D308" s="404">
        <v>4</v>
      </c>
      <c r="E308" s="408" t="s">
        <v>465</v>
      </c>
      <c r="F308" s="406" t="s">
        <v>466</v>
      </c>
    </row>
    <row r="309" s="14" customFormat="1" customHeight="1" spans="1:6">
      <c r="A309" s="401">
        <v>307</v>
      </c>
      <c r="B309" s="407" t="s">
        <v>664</v>
      </c>
      <c r="C309" s="403" t="s">
        <v>468</v>
      </c>
      <c r="D309" s="404">
        <v>4</v>
      </c>
      <c r="E309" s="408" t="s">
        <v>465</v>
      </c>
      <c r="F309" s="406" t="s">
        <v>466</v>
      </c>
    </row>
    <row r="310" s="14" customFormat="1" customHeight="1" spans="1:6">
      <c r="A310" s="401">
        <v>308</v>
      </c>
      <c r="B310" s="407" t="s">
        <v>665</v>
      </c>
      <c r="C310" s="403" t="s">
        <v>468</v>
      </c>
      <c r="D310" s="404">
        <v>1</v>
      </c>
      <c r="E310" s="405" t="s">
        <v>465</v>
      </c>
      <c r="F310" s="406" t="s">
        <v>466</v>
      </c>
    </row>
    <row r="311" s="14" customFormat="1" customHeight="1" spans="1:6">
      <c r="A311" s="401">
        <v>309</v>
      </c>
      <c r="B311" s="407" t="s">
        <v>651</v>
      </c>
      <c r="C311" s="403" t="s">
        <v>530</v>
      </c>
      <c r="D311" s="404">
        <v>1</v>
      </c>
      <c r="E311" s="408" t="s">
        <v>465</v>
      </c>
      <c r="F311" s="406" t="s">
        <v>466</v>
      </c>
    </row>
    <row r="312" s="14" customFormat="1" customHeight="1" spans="1:6">
      <c r="A312" s="401">
        <v>310</v>
      </c>
      <c r="B312" s="407" t="s">
        <v>651</v>
      </c>
      <c r="C312" s="403" t="s">
        <v>530</v>
      </c>
      <c r="D312" s="404">
        <v>1</v>
      </c>
      <c r="E312" s="408" t="s">
        <v>465</v>
      </c>
      <c r="F312" s="406" t="s">
        <v>466</v>
      </c>
    </row>
    <row r="313" s="14" customFormat="1" customHeight="1" spans="1:6">
      <c r="A313" s="401">
        <v>311</v>
      </c>
      <c r="B313" s="407" t="s">
        <v>651</v>
      </c>
      <c r="C313" s="403" t="s">
        <v>530</v>
      </c>
      <c r="D313" s="404">
        <v>1</v>
      </c>
      <c r="E313" s="408" t="s">
        <v>465</v>
      </c>
      <c r="F313" s="406" t="s">
        <v>466</v>
      </c>
    </row>
    <row r="314" s="14" customFormat="1" customHeight="1" spans="1:6">
      <c r="A314" s="401">
        <v>312</v>
      </c>
      <c r="B314" s="407" t="s">
        <v>666</v>
      </c>
      <c r="C314" s="403" t="s">
        <v>468</v>
      </c>
      <c r="D314" s="404">
        <v>2</v>
      </c>
      <c r="E314" s="408" t="s">
        <v>490</v>
      </c>
      <c r="F314" s="409" t="s">
        <v>491</v>
      </c>
    </row>
    <row r="315" s="14" customFormat="1" customHeight="1" spans="1:6">
      <c r="A315" s="401">
        <v>313</v>
      </c>
      <c r="B315" s="407" t="s">
        <v>666</v>
      </c>
      <c r="C315" s="403" t="s">
        <v>468</v>
      </c>
      <c r="D315" s="404">
        <v>2</v>
      </c>
      <c r="E315" s="408" t="s">
        <v>490</v>
      </c>
      <c r="F315" s="409" t="s">
        <v>491</v>
      </c>
    </row>
    <row r="316" s="14" customFormat="1" customHeight="1" spans="1:6">
      <c r="A316" s="401">
        <v>314</v>
      </c>
      <c r="B316" s="407" t="s">
        <v>667</v>
      </c>
      <c r="C316" s="403" t="s">
        <v>468</v>
      </c>
      <c r="D316" s="404">
        <v>2</v>
      </c>
      <c r="E316" s="408" t="s">
        <v>490</v>
      </c>
      <c r="F316" s="409" t="s">
        <v>491</v>
      </c>
    </row>
    <row r="317" s="14" customFormat="1" customHeight="1" spans="1:6">
      <c r="A317" s="401">
        <v>315</v>
      </c>
      <c r="B317" s="407" t="s">
        <v>668</v>
      </c>
      <c r="C317" s="403" t="s">
        <v>468</v>
      </c>
      <c r="D317" s="404">
        <v>4</v>
      </c>
      <c r="E317" s="405" t="s">
        <v>465</v>
      </c>
      <c r="F317" s="406" t="s">
        <v>466</v>
      </c>
    </row>
    <row r="318" s="14" customFormat="1" customHeight="1" spans="1:6">
      <c r="A318" s="401">
        <v>316</v>
      </c>
      <c r="B318" s="407" t="s">
        <v>668</v>
      </c>
      <c r="C318" s="403" t="s">
        <v>468</v>
      </c>
      <c r="D318" s="404">
        <v>1</v>
      </c>
      <c r="E318" s="405" t="s">
        <v>465</v>
      </c>
      <c r="F318" s="406" t="s">
        <v>466</v>
      </c>
    </row>
    <row r="319" s="14" customFormat="1" customHeight="1" spans="1:6">
      <c r="A319" s="401">
        <v>317</v>
      </c>
      <c r="B319" s="407" t="s">
        <v>669</v>
      </c>
      <c r="C319" s="403" t="s">
        <v>468</v>
      </c>
      <c r="D319" s="404">
        <v>1</v>
      </c>
      <c r="E319" s="408" t="s">
        <v>465</v>
      </c>
      <c r="F319" s="406" t="s">
        <v>466</v>
      </c>
    </row>
    <row r="320" s="14" customFormat="1" customHeight="1" spans="1:6">
      <c r="A320" s="401">
        <v>318</v>
      </c>
      <c r="B320" s="407" t="s">
        <v>670</v>
      </c>
      <c r="C320" s="403" t="s">
        <v>468</v>
      </c>
      <c r="D320" s="404">
        <v>1</v>
      </c>
      <c r="E320" s="408" t="s">
        <v>465</v>
      </c>
      <c r="F320" s="406" t="s">
        <v>466</v>
      </c>
    </row>
    <row r="321" s="14" customFormat="1" customHeight="1" spans="1:6">
      <c r="A321" s="401">
        <v>319</v>
      </c>
      <c r="B321" s="407" t="s">
        <v>671</v>
      </c>
      <c r="C321" s="403" t="s">
        <v>468</v>
      </c>
      <c r="D321" s="404">
        <v>2</v>
      </c>
      <c r="E321" s="408" t="s">
        <v>504</v>
      </c>
      <c r="F321" s="409" t="s">
        <v>505</v>
      </c>
    </row>
    <row r="322" s="14" customFormat="1" customHeight="1" spans="1:6">
      <c r="A322" s="401">
        <v>320</v>
      </c>
      <c r="B322" s="407" t="s">
        <v>646</v>
      </c>
      <c r="C322" s="403" t="s">
        <v>493</v>
      </c>
      <c r="D322" s="404">
        <v>1</v>
      </c>
      <c r="E322" s="408" t="s">
        <v>465</v>
      </c>
      <c r="F322" s="406" t="s">
        <v>466</v>
      </c>
    </row>
    <row r="323" s="14" customFormat="1" customHeight="1" spans="1:6">
      <c r="A323" s="401">
        <v>321</v>
      </c>
      <c r="B323" s="407" t="s">
        <v>646</v>
      </c>
      <c r="C323" s="403" t="s">
        <v>493</v>
      </c>
      <c r="D323" s="404">
        <v>1</v>
      </c>
      <c r="E323" s="408" t="s">
        <v>465</v>
      </c>
      <c r="F323" s="406" t="s">
        <v>466</v>
      </c>
    </row>
    <row r="324" s="14" customFormat="1" customHeight="1" spans="1:6">
      <c r="A324" s="401">
        <v>322</v>
      </c>
      <c r="B324" s="407" t="s">
        <v>672</v>
      </c>
      <c r="C324" s="403" t="s">
        <v>468</v>
      </c>
      <c r="D324" s="404">
        <v>1</v>
      </c>
      <c r="E324" s="408" t="s">
        <v>465</v>
      </c>
      <c r="F324" s="406" t="s">
        <v>466</v>
      </c>
    </row>
    <row r="325" s="14" customFormat="1" customHeight="1" spans="1:6">
      <c r="A325" s="401">
        <v>323</v>
      </c>
      <c r="B325" s="407" t="s">
        <v>673</v>
      </c>
      <c r="C325" s="403" t="s">
        <v>468</v>
      </c>
      <c r="D325" s="404">
        <v>1</v>
      </c>
      <c r="E325" s="408" t="s">
        <v>465</v>
      </c>
      <c r="F325" s="406" t="s">
        <v>466</v>
      </c>
    </row>
    <row r="326" s="14" customFormat="1" customHeight="1" spans="1:6">
      <c r="A326" s="401">
        <v>324</v>
      </c>
      <c r="B326" s="407" t="s">
        <v>673</v>
      </c>
      <c r="C326" s="403" t="s">
        <v>468</v>
      </c>
      <c r="D326" s="404">
        <v>1</v>
      </c>
      <c r="E326" s="408" t="s">
        <v>465</v>
      </c>
      <c r="F326" s="406" t="s">
        <v>466</v>
      </c>
    </row>
    <row r="327" s="14" customFormat="1" customHeight="1" spans="1:6">
      <c r="A327" s="401">
        <v>325</v>
      </c>
      <c r="B327" s="407" t="s">
        <v>673</v>
      </c>
      <c r="C327" s="403" t="s">
        <v>468</v>
      </c>
      <c r="D327" s="404">
        <v>1</v>
      </c>
      <c r="E327" s="405" t="s">
        <v>465</v>
      </c>
      <c r="F327" s="406" t="s">
        <v>466</v>
      </c>
    </row>
    <row r="328" s="14" customFormat="1" customHeight="1" spans="1:6">
      <c r="A328" s="401">
        <v>326</v>
      </c>
      <c r="B328" s="407" t="s">
        <v>674</v>
      </c>
      <c r="C328" s="403" t="s">
        <v>468</v>
      </c>
      <c r="D328" s="404">
        <v>1</v>
      </c>
      <c r="E328" s="408" t="s">
        <v>490</v>
      </c>
      <c r="F328" s="409" t="s">
        <v>491</v>
      </c>
    </row>
    <row r="329" s="14" customFormat="1" customHeight="1" spans="1:6">
      <c r="A329" s="401">
        <v>327</v>
      </c>
      <c r="B329" s="407" t="s">
        <v>675</v>
      </c>
      <c r="C329" s="403" t="s">
        <v>468</v>
      </c>
      <c r="D329" s="404">
        <v>1</v>
      </c>
      <c r="E329" s="408" t="s">
        <v>465</v>
      </c>
      <c r="F329" s="406" t="s">
        <v>466</v>
      </c>
    </row>
    <row r="330" s="14" customFormat="1" customHeight="1" spans="1:6">
      <c r="A330" s="401">
        <v>328</v>
      </c>
      <c r="B330" s="407" t="s">
        <v>676</v>
      </c>
      <c r="C330" s="403" t="s">
        <v>468</v>
      </c>
      <c r="D330" s="404">
        <v>1</v>
      </c>
      <c r="E330" s="408" t="s">
        <v>465</v>
      </c>
      <c r="F330" s="406" t="s">
        <v>466</v>
      </c>
    </row>
    <row r="331" s="14" customFormat="1" customHeight="1" spans="1:6">
      <c r="A331" s="401">
        <v>329</v>
      </c>
      <c r="B331" s="407" t="s">
        <v>676</v>
      </c>
      <c r="C331" s="403" t="s">
        <v>468</v>
      </c>
      <c r="D331" s="404">
        <v>1</v>
      </c>
      <c r="E331" s="408" t="s">
        <v>465</v>
      </c>
      <c r="F331" s="406" t="s">
        <v>466</v>
      </c>
    </row>
    <row r="332" s="14" customFormat="1" customHeight="1" spans="1:6">
      <c r="A332" s="401">
        <v>330</v>
      </c>
      <c r="B332" s="407" t="s">
        <v>677</v>
      </c>
      <c r="C332" s="403" t="s">
        <v>468</v>
      </c>
      <c r="D332" s="404">
        <v>1</v>
      </c>
      <c r="E332" s="408" t="s">
        <v>465</v>
      </c>
      <c r="F332" s="406" t="s">
        <v>466</v>
      </c>
    </row>
    <row r="333" s="14" customFormat="1" customHeight="1" spans="1:6">
      <c r="A333" s="401">
        <v>331</v>
      </c>
      <c r="B333" s="407" t="s">
        <v>678</v>
      </c>
      <c r="C333" s="403" t="s">
        <v>468</v>
      </c>
      <c r="D333" s="404">
        <v>1</v>
      </c>
      <c r="E333" s="408" t="s">
        <v>465</v>
      </c>
      <c r="F333" s="406" t="s">
        <v>466</v>
      </c>
    </row>
    <row r="334" s="14" customFormat="1" customHeight="1" spans="1:6">
      <c r="A334" s="401">
        <v>332</v>
      </c>
      <c r="B334" s="407" t="s">
        <v>678</v>
      </c>
      <c r="C334" s="403" t="s">
        <v>468</v>
      </c>
      <c r="D334" s="404">
        <v>1</v>
      </c>
      <c r="E334" s="408" t="s">
        <v>465</v>
      </c>
      <c r="F334" s="406" t="s">
        <v>466</v>
      </c>
    </row>
    <row r="335" s="14" customFormat="1" customHeight="1" spans="1:6">
      <c r="A335" s="401">
        <v>333</v>
      </c>
      <c r="B335" s="407" t="s">
        <v>679</v>
      </c>
      <c r="C335" s="403" t="s">
        <v>468</v>
      </c>
      <c r="D335" s="404">
        <v>1</v>
      </c>
      <c r="E335" s="408" t="s">
        <v>465</v>
      </c>
      <c r="F335" s="406" t="s">
        <v>466</v>
      </c>
    </row>
    <row r="336" s="14" customFormat="1" customHeight="1" spans="1:6">
      <c r="A336" s="401">
        <v>334</v>
      </c>
      <c r="B336" s="407" t="s">
        <v>680</v>
      </c>
      <c r="C336" s="403" t="s">
        <v>468</v>
      </c>
      <c r="D336" s="404">
        <v>1</v>
      </c>
      <c r="E336" s="408" t="s">
        <v>485</v>
      </c>
      <c r="F336" s="409" t="s">
        <v>486</v>
      </c>
    </row>
    <row r="337" s="14" customFormat="1" customHeight="1" spans="1:6">
      <c r="A337" s="401">
        <v>335</v>
      </c>
      <c r="B337" s="407" t="s">
        <v>681</v>
      </c>
      <c r="C337" s="403" t="s">
        <v>468</v>
      </c>
      <c r="D337" s="404">
        <v>1</v>
      </c>
      <c r="E337" s="405" t="s">
        <v>465</v>
      </c>
      <c r="F337" s="406" t="s">
        <v>466</v>
      </c>
    </row>
    <row r="338" s="14" customFormat="1" customHeight="1" spans="1:6">
      <c r="A338" s="401">
        <v>336</v>
      </c>
      <c r="B338" s="407" t="s">
        <v>681</v>
      </c>
      <c r="C338" s="403" t="s">
        <v>468</v>
      </c>
      <c r="D338" s="404">
        <v>1</v>
      </c>
      <c r="E338" s="405" t="s">
        <v>465</v>
      </c>
      <c r="F338" s="406" t="s">
        <v>466</v>
      </c>
    </row>
    <row r="339" s="14" customFormat="1" customHeight="1" spans="1:6">
      <c r="A339" s="401">
        <v>337</v>
      </c>
      <c r="B339" s="407" t="s">
        <v>682</v>
      </c>
      <c r="C339" s="403" t="s">
        <v>493</v>
      </c>
      <c r="D339" s="404">
        <v>2</v>
      </c>
      <c r="E339" s="408" t="s">
        <v>485</v>
      </c>
      <c r="F339" s="409" t="s">
        <v>486</v>
      </c>
    </row>
    <row r="340" s="14" customFormat="1" customHeight="1" spans="1:6">
      <c r="A340" s="401">
        <v>338</v>
      </c>
      <c r="B340" s="407" t="s">
        <v>682</v>
      </c>
      <c r="C340" s="403" t="s">
        <v>493</v>
      </c>
      <c r="D340" s="404">
        <v>1</v>
      </c>
      <c r="E340" s="408" t="s">
        <v>465</v>
      </c>
      <c r="F340" s="406" t="s">
        <v>466</v>
      </c>
    </row>
    <row r="341" s="14" customFormat="1" customHeight="1" spans="1:6">
      <c r="A341" s="401">
        <v>339</v>
      </c>
      <c r="B341" s="407" t="s">
        <v>682</v>
      </c>
      <c r="C341" s="403" t="s">
        <v>493</v>
      </c>
      <c r="D341" s="404">
        <v>1</v>
      </c>
      <c r="E341" s="408" t="s">
        <v>465</v>
      </c>
      <c r="F341" s="406" t="s">
        <v>466</v>
      </c>
    </row>
    <row r="342" s="14" customFormat="1" customHeight="1" spans="1:6">
      <c r="A342" s="401">
        <v>340</v>
      </c>
      <c r="B342" s="407" t="s">
        <v>683</v>
      </c>
      <c r="C342" s="403" t="s">
        <v>468</v>
      </c>
      <c r="D342" s="404">
        <v>1</v>
      </c>
      <c r="E342" s="408" t="s">
        <v>465</v>
      </c>
      <c r="F342" s="406" t="s">
        <v>466</v>
      </c>
    </row>
    <row r="343" s="14" customFormat="1" customHeight="1" spans="1:6">
      <c r="A343" s="401">
        <v>341</v>
      </c>
      <c r="B343" s="407" t="s">
        <v>683</v>
      </c>
      <c r="C343" s="403" t="s">
        <v>468</v>
      </c>
      <c r="D343" s="404">
        <v>1</v>
      </c>
      <c r="E343" s="408" t="s">
        <v>465</v>
      </c>
      <c r="F343" s="406" t="s">
        <v>466</v>
      </c>
    </row>
    <row r="344" s="14" customFormat="1" customHeight="1" spans="1:6">
      <c r="A344" s="401">
        <v>342</v>
      </c>
      <c r="B344" s="407" t="s">
        <v>666</v>
      </c>
      <c r="C344" s="403" t="s">
        <v>468</v>
      </c>
      <c r="D344" s="404">
        <v>1</v>
      </c>
      <c r="E344" s="408" t="s">
        <v>465</v>
      </c>
      <c r="F344" s="406" t="s">
        <v>466</v>
      </c>
    </row>
    <row r="345" s="14" customFormat="1" customHeight="1" spans="1:6">
      <c r="A345" s="401">
        <v>343</v>
      </c>
      <c r="B345" s="407" t="s">
        <v>666</v>
      </c>
      <c r="C345" s="403" t="s">
        <v>468</v>
      </c>
      <c r="D345" s="404">
        <v>1</v>
      </c>
      <c r="E345" s="408" t="s">
        <v>465</v>
      </c>
      <c r="F345" s="406" t="s">
        <v>466</v>
      </c>
    </row>
    <row r="346" s="14" customFormat="1" customHeight="1" spans="1:6">
      <c r="A346" s="401">
        <v>344</v>
      </c>
      <c r="B346" s="407" t="s">
        <v>684</v>
      </c>
      <c r="C346" s="403" t="s">
        <v>468</v>
      </c>
      <c r="D346" s="404">
        <v>2</v>
      </c>
      <c r="E346" s="405" t="s">
        <v>465</v>
      </c>
      <c r="F346" s="406" t="s">
        <v>466</v>
      </c>
    </row>
    <row r="347" s="14" customFormat="1" customHeight="1" spans="1:6">
      <c r="A347" s="401">
        <v>345</v>
      </c>
      <c r="B347" s="407" t="s">
        <v>685</v>
      </c>
      <c r="C347" s="403" t="s">
        <v>468</v>
      </c>
      <c r="D347" s="404">
        <v>1</v>
      </c>
      <c r="E347" s="408" t="s">
        <v>465</v>
      </c>
      <c r="F347" s="406" t="s">
        <v>466</v>
      </c>
    </row>
    <row r="348" s="14" customFormat="1" customHeight="1" spans="1:6">
      <c r="A348" s="401">
        <v>346</v>
      </c>
      <c r="B348" s="407" t="s">
        <v>685</v>
      </c>
      <c r="C348" s="403" t="s">
        <v>468</v>
      </c>
      <c r="D348" s="404">
        <v>1</v>
      </c>
      <c r="E348" s="408" t="s">
        <v>465</v>
      </c>
      <c r="F348" s="406" t="s">
        <v>466</v>
      </c>
    </row>
    <row r="349" s="14" customFormat="1" customHeight="1" spans="1:6">
      <c r="A349" s="401">
        <v>347</v>
      </c>
      <c r="B349" s="407" t="s">
        <v>686</v>
      </c>
      <c r="C349" s="403" t="s">
        <v>468</v>
      </c>
      <c r="D349" s="404">
        <v>1</v>
      </c>
      <c r="E349" s="408" t="s">
        <v>465</v>
      </c>
      <c r="F349" s="406" t="s">
        <v>466</v>
      </c>
    </row>
    <row r="350" s="14" customFormat="1" customHeight="1" spans="1:6">
      <c r="A350" s="401">
        <v>348</v>
      </c>
      <c r="B350" s="407" t="s">
        <v>686</v>
      </c>
      <c r="C350" s="403" t="s">
        <v>468</v>
      </c>
      <c r="D350" s="404">
        <v>1</v>
      </c>
      <c r="E350" s="408" t="s">
        <v>465</v>
      </c>
      <c r="F350" s="406" t="s">
        <v>466</v>
      </c>
    </row>
    <row r="351" s="14" customFormat="1" customHeight="1" spans="1:6">
      <c r="A351" s="401">
        <v>349</v>
      </c>
      <c r="B351" s="407" t="s">
        <v>687</v>
      </c>
      <c r="C351" s="403" t="s">
        <v>468</v>
      </c>
      <c r="D351" s="404">
        <v>2</v>
      </c>
      <c r="E351" s="405" t="s">
        <v>465</v>
      </c>
      <c r="F351" s="406" t="s">
        <v>466</v>
      </c>
    </row>
    <row r="352" s="14" customFormat="1" customHeight="1" spans="1:6">
      <c r="A352" s="401">
        <v>350</v>
      </c>
      <c r="B352" s="407" t="s">
        <v>687</v>
      </c>
      <c r="C352" s="403" t="s">
        <v>468</v>
      </c>
      <c r="D352" s="404">
        <v>1</v>
      </c>
      <c r="E352" s="405" t="s">
        <v>465</v>
      </c>
      <c r="F352" s="406" t="s">
        <v>466</v>
      </c>
    </row>
    <row r="353" s="14" customFormat="1" customHeight="1" spans="1:6">
      <c r="A353" s="401">
        <v>351</v>
      </c>
      <c r="B353" s="407" t="s">
        <v>688</v>
      </c>
      <c r="C353" s="403" t="s">
        <v>468</v>
      </c>
      <c r="D353" s="404">
        <v>1</v>
      </c>
      <c r="E353" s="405" t="s">
        <v>465</v>
      </c>
      <c r="F353" s="406" t="s">
        <v>466</v>
      </c>
    </row>
    <row r="354" s="14" customFormat="1" customHeight="1" spans="1:6">
      <c r="A354" s="401">
        <v>352</v>
      </c>
      <c r="B354" s="407" t="s">
        <v>689</v>
      </c>
      <c r="C354" s="403" t="s">
        <v>468</v>
      </c>
      <c r="D354" s="404">
        <v>2</v>
      </c>
      <c r="E354" s="405" t="s">
        <v>465</v>
      </c>
      <c r="F354" s="406" t="s">
        <v>466</v>
      </c>
    </row>
    <row r="355" s="14" customFormat="1" customHeight="1" spans="1:6">
      <c r="A355" s="401">
        <v>353</v>
      </c>
      <c r="B355" s="407" t="s">
        <v>690</v>
      </c>
      <c r="C355" s="403" t="s">
        <v>468</v>
      </c>
      <c r="D355" s="404">
        <v>1</v>
      </c>
      <c r="E355" s="405" t="s">
        <v>465</v>
      </c>
      <c r="F355" s="406" t="s">
        <v>466</v>
      </c>
    </row>
    <row r="356" s="14" customFormat="1" customHeight="1" spans="1:6">
      <c r="A356" s="401">
        <v>354</v>
      </c>
      <c r="B356" s="407" t="s">
        <v>691</v>
      </c>
      <c r="C356" s="403" t="s">
        <v>468</v>
      </c>
      <c r="D356" s="404">
        <v>1</v>
      </c>
      <c r="E356" s="408" t="s">
        <v>465</v>
      </c>
      <c r="F356" s="406" t="s">
        <v>466</v>
      </c>
    </row>
    <row r="357" s="14" customFormat="1" customHeight="1" spans="1:6">
      <c r="A357" s="401">
        <v>355</v>
      </c>
      <c r="B357" s="407" t="s">
        <v>692</v>
      </c>
      <c r="C357" s="403" t="s">
        <v>468</v>
      </c>
      <c r="D357" s="404">
        <v>1</v>
      </c>
      <c r="E357" s="405" t="s">
        <v>465</v>
      </c>
      <c r="F357" s="406" t="s">
        <v>466</v>
      </c>
    </row>
    <row r="358" s="14" customFormat="1" customHeight="1" spans="1:6">
      <c r="A358" s="401">
        <v>356</v>
      </c>
      <c r="B358" s="407" t="s">
        <v>693</v>
      </c>
      <c r="C358" s="403" t="s">
        <v>468</v>
      </c>
      <c r="D358" s="404">
        <v>1</v>
      </c>
      <c r="E358" s="408" t="s">
        <v>465</v>
      </c>
      <c r="F358" s="406" t="s">
        <v>466</v>
      </c>
    </row>
    <row r="359" s="14" customFormat="1" customHeight="1" spans="1:6">
      <c r="A359" s="401">
        <v>357</v>
      </c>
      <c r="B359" s="407" t="s">
        <v>693</v>
      </c>
      <c r="C359" s="403" t="s">
        <v>468</v>
      </c>
      <c r="D359" s="404">
        <v>1</v>
      </c>
      <c r="E359" s="408" t="s">
        <v>465</v>
      </c>
      <c r="F359" s="406" t="s">
        <v>466</v>
      </c>
    </row>
    <row r="360" s="14" customFormat="1" customHeight="1" spans="1:6">
      <c r="A360" s="401">
        <v>358</v>
      </c>
      <c r="B360" s="407" t="s">
        <v>694</v>
      </c>
      <c r="C360" s="403" t="s">
        <v>468</v>
      </c>
      <c r="D360" s="404">
        <v>1</v>
      </c>
      <c r="E360" s="408" t="s">
        <v>465</v>
      </c>
      <c r="F360" s="406" t="s">
        <v>466</v>
      </c>
    </row>
    <row r="361" s="14" customFormat="1" customHeight="1" spans="1:6">
      <c r="A361" s="401">
        <v>359</v>
      </c>
      <c r="B361" s="407" t="s">
        <v>695</v>
      </c>
      <c r="C361" s="403" t="s">
        <v>468</v>
      </c>
      <c r="D361" s="404">
        <v>1</v>
      </c>
      <c r="E361" s="408" t="s">
        <v>465</v>
      </c>
      <c r="F361" s="406" t="s">
        <v>466</v>
      </c>
    </row>
    <row r="362" s="14" customFormat="1" customHeight="1" spans="1:6">
      <c r="A362" s="401">
        <v>360</v>
      </c>
      <c r="B362" s="407" t="s">
        <v>696</v>
      </c>
      <c r="C362" s="403" t="s">
        <v>468</v>
      </c>
      <c r="D362" s="404">
        <v>3</v>
      </c>
      <c r="E362" s="408" t="s">
        <v>465</v>
      </c>
      <c r="F362" s="406" t="s">
        <v>466</v>
      </c>
    </row>
    <row r="363" s="14" customFormat="1" customHeight="1" spans="1:6">
      <c r="A363" s="401">
        <v>361</v>
      </c>
      <c r="B363" s="407" t="s">
        <v>696</v>
      </c>
      <c r="C363" s="403" t="s">
        <v>468</v>
      </c>
      <c r="D363" s="404">
        <v>4</v>
      </c>
      <c r="E363" s="408" t="s">
        <v>465</v>
      </c>
      <c r="F363" s="406" t="s">
        <v>466</v>
      </c>
    </row>
    <row r="364" s="14" customFormat="1" customHeight="1" spans="1:6">
      <c r="A364" s="401">
        <v>362</v>
      </c>
      <c r="B364" s="407" t="s">
        <v>696</v>
      </c>
      <c r="C364" s="403" t="s">
        <v>468</v>
      </c>
      <c r="D364" s="404">
        <v>4</v>
      </c>
      <c r="E364" s="408" t="s">
        <v>465</v>
      </c>
      <c r="F364" s="406" t="s">
        <v>466</v>
      </c>
    </row>
    <row r="365" s="14" customFormat="1" customHeight="1" spans="1:6">
      <c r="A365" s="401">
        <v>363</v>
      </c>
      <c r="B365" s="407" t="s">
        <v>697</v>
      </c>
      <c r="C365" s="403" t="s">
        <v>468</v>
      </c>
      <c r="D365" s="404">
        <v>2</v>
      </c>
      <c r="E365" s="408" t="s">
        <v>465</v>
      </c>
      <c r="F365" s="406" t="s">
        <v>466</v>
      </c>
    </row>
    <row r="366" s="14" customFormat="1" customHeight="1" spans="1:6">
      <c r="A366" s="401">
        <v>364</v>
      </c>
      <c r="B366" s="407" t="s">
        <v>698</v>
      </c>
      <c r="C366" s="403" t="s">
        <v>468</v>
      </c>
      <c r="D366" s="404">
        <v>1</v>
      </c>
      <c r="E366" s="405" t="s">
        <v>465</v>
      </c>
      <c r="F366" s="406" t="s">
        <v>466</v>
      </c>
    </row>
    <row r="367" s="14" customFormat="1" customHeight="1" spans="1:6">
      <c r="A367" s="401">
        <v>365</v>
      </c>
      <c r="B367" s="407" t="s">
        <v>699</v>
      </c>
      <c r="C367" s="403" t="s">
        <v>468</v>
      </c>
      <c r="D367" s="404">
        <v>1</v>
      </c>
      <c r="E367" s="405" t="s">
        <v>465</v>
      </c>
      <c r="F367" s="406" t="s">
        <v>466</v>
      </c>
    </row>
    <row r="368" s="14" customFormat="1" customHeight="1" spans="1:6">
      <c r="A368" s="401">
        <v>366</v>
      </c>
      <c r="B368" s="407" t="s">
        <v>700</v>
      </c>
      <c r="C368" s="403" t="s">
        <v>468</v>
      </c>
      <c r="D368" s="404">
        <v>1</v>
      </c>
      <c r="E368" s="408" t="s">
        <v>465</v>
      </c>
      <c r="F368" s="406" t="s">
        <v>466</v>
      </c>
    </row>
    <row r="369" s="14" customFormat="1" customHeight="1" spans="1:6">
      <c r="A369" s="401">
        <v>367</v>
      </c>
      <c r="B369" s="407" t="s">
        <v>701</v>
      </c>
      <c r="C369" s="403" t="s">
        <v>468</v>
      </c>
      <c r="D369" s="404">
        <v>1</v>
      </c>
      <c r="E369" s="408" t="s">
        <v>465</v>
      </c>
      <c r="F369" s="406" t="s">
        <v>466</v>
      </c>
    </row>
    <row r="370" s="14" customFormat="1" customHeight="1" spans="1:6">
      <c r="A370" s="401">
        <v>368</v>
      </c>
      <c r="B370" s="407" t="s">
        <v>702</v>
      </c>
      <c r="C370" s="403" t="s">
        <v>468</v>
      </c>
      <c r="D370" s="404">
        <v>1</v>
      </c>
      <c r="E370" s="408" t="s">
        <v>465</v>
      </c>
      <c r="F370" s="406" t="s">
        <v>466</v>
      </c>
    </row>
    <row r="371" s="14" customFormat="1" customHeight="1" spans="1:6">
      <c r="A371" s="401">
        <v>369</v>
      </c>
      <c r="B371" s="407" t="s">
        <v>702</v>
      </c>
      <c r="C371" s="403" t="s">
        <v>468</v>
      </c>
      <c r="D371" s="404">
        <v>1</v>
      </c>
      <c r="E371" s="408" t="s">
        <v>465</v>
      </c>
      <c r="F371" s="406" t="s">
        <v>466</v>
      </c>
    </row>
    <row r="372" s="14" customFormat="1" customHeight="1" spans="1:6">
      <c r="A372" s="401">
        <v>370</v>
      </c>
      <c r="B372" s="407" t="s">
        <v>702</v>
      </c>
      <c r="C372" s="403" t="s">
        <v>468</v>
      </c>
      <c r="D372" s="404">
        <v>1</v>
      </c>
      <c r="E372" s="408" t="s">
        <v>465</v>
      </c>
      <c r="F372" s="406" t="s">
        <v>466</v>
      </c>
    </row>
    <row r="373" s="14" customFormat="1" customHeight="1" spans="1:6">
      <c r="A373" s="401">
        <v>371</v>
      </c>
      <c r="B373" s="407" t="s">
        <v>703</v>
      </c>
      <c r="C373" s="403" t="s">
        <v>468</v>
      </c>
      <c r="D373" s="404">
        <v>1</v>
      </c>
      <c r="E373" s="408" t="s">
        <v>490</v>
      </c>
      <c r="F373" s="409" t="s">
        <v>491</v>
      </c>
    </row>
    <row r="374" s="14" customFormat="1" customHeight="1" spans="1:6">
      <c r="A374" s="401">
        <v>372</v>
      </c>
      <c r="B374" s="407" t="s">
        <v>703</v>
      </c>
      <c r="C374" s="403" t="s">
        <v>468</v>
      </c>
      <c r="D374" s="404">
        <v>1</v>
      </c>
      <c r="E374" s="408" t="s">
        <v>490</v>
      </c>
      <c r="F374" s="409" t="s">
        <v>491</v>
      </c>
    </row>
    <row r="375" s="14" customFormat="1" customHeight="1" spans="1:6">
      <c r="A375" s="401">
        <v>373</v>
      </c>
      <c r="B375" s="407" t="s">
        <v>704</v>
      </c>
      <c r="C375" s="403" t="s">
        <v>468</v>
      </c>
      <c r="D375" s="404">
        <v>1</v>
      </c>
      <c r="E375" s="408" t="s">
        <v>465</v>
      </c>
      <c r="F375" s="406" t="s">
        <v>466</v>
      </c>
    </row>
    <row r="376" s="14" customFormat="1" customHeight="1" spans="1:6">
      <c r="A376" s="401">
        <v>374</v>
      </c>
      <c r="B376" s="407" t="s">
        <v>705</v>
      </c>
      <c r="C376" s="403" t="s">
        <v>468</v>
      </c>
      <c r="D376" s="404">
        <v>1</v>
      </c>
      <c r="E376" s="408" t="s">
        <v>465</v>
      </c>
      <c r="F376" s="406" t="s">
        <v>466</v>
      </c>
    </row>
    <row r="377" s="14" customFormat="1" customHeight="1" spans="1:6">
      <c r="A377" s="401">
        <v>375</v>
      </c>
      <c r="B377" s="407" t="s">
        <v>705</v>
      </c>
      <c r="C377" s="403" t="s">
        <v>468</v>
      </c>
      <c r="D377" s="404">
        <v>1</v>
      </c>
      <c r="E377" s="408" t="s">
        <v>465</v>
      </c>
      <c r="F377" s="406" t="s">
        <v>466</v>
      </c>
    </row>
    <row r="378" s="14" customFormat="1" customHeight="1" spans="1:6">
      <c r="A378" s="401">
        <v>376</v>
      </c>
      <c r="B378" s="407" t="s">
        <v>705</v>
      </c>
      <c r="C378" s="403" t="s">
        <v>468</v>
      </c>
      <c r="D378" s="404">
        <v>1</v>
      </c>
      <c r="E378" s="408" t="s">
        <v>465</v>
      </c>
      <c r="F378" s="406" t="s">
        <v>466</v>
      </c>
    </row>
    <row r="379" s="14" customFormat="1" customHeight="1" spans="1:6">
      <c r="A379" s="401">
        <v>377</v>
      </c>
      <c r="B379" s="407" t="s">
        <v>706</v>
      </c>
      <c r="C379" s="403" t="s">
        <v>468</v>
      </c>
      <c r="D379" s="404">
        <v>1</v>
      </c>
      <c r="E379" s="408" t="s">
        <v>465</v>
      </c>
      <c r="F379" s="406" t="s">
        <v>466</v>
      </c>
    </row>
    <row r="380" s="14" customFormat="1" customHeight="1" spans="1:6">
      <c r="A380" s="401">
        <v>378</v>
      </c>
      <c r="B380" s="407" t="s">
        <v>707</v>
      </c>
      <c r="C380" s="403" t="s">
        <v>468</v>
      </c>
      <c r="D380" s="404">
        <v>3</v>
      </c>
      <c r="E380" s="408" t="s">
        <v>465</v>
      </c>
      <c r="F380" s="406" t="s">
        <v>466</v>
      </c>
    </row>
    <row r="381" s="14" customFormat="1" customHeight="1" spans="1:6">
      <c r="A381" s="401">
        <v>379</v>
      </c>
      <c r="B381" s="407" t="s">
        <v>708</v>
      </c>
      <c r="C381" s="403" t="s">
        <v>468</v>
      </c>
      <c r="D381" s="404">
        <v>1</v>
      </c>
      <c r="E381" s="405" t="s">
        <v>465</v>
      </c>
      <c r="F381" s="406" t="s">
        <v>466</v>
      </c>
    </row>
    <row r="382" s="14" customFormat="1" customHeight="1" spans="1:6">
      <c r="A382" s="401">
        <v>380</v>
      </c>
      <c r="B382" s="407" t="s">
        <v>709</v>
      </c>
      <c r="C382" s="403" t="s">
        <v>493</v>
      </c>
      <c r="D382" s="404">
        <v>1</v>
      </c>
      <c r="E382" s="408" t="s">
        <v>465</v>
      </c>
      <c r="F382" s="406" t="s">
        <v>466</v>
      </c>
    </row>
    <row r="383" s="14" customFormat="1" customHeight="1" spans="1:6">
      <c r="A383" s="401">
        <v>381</v>
      </c>
      <c r="B383" s="407" t="s">
        <v>710</v>
      </c>
      <c r="C383" s="403" t="s">
        <v>468</v>
      </c>
      <c r="D383" s="404">
        <v>2</v>
      </c>
      <c r="E383" s="408" t="s">
        <v>490</v>
      </c>
      <c r="F383" s="409" t="s">
        <v>491</v>
      </c>
    </row>
    <row r="384" s="14" customFormat="1" customHeight="1" spans="1:6">
      <c r="A384" s="401">
        <v>382</v>
      </c>
      <c r="B384" s="407" t="s">
        <v>711</v>
      </c>
      <c r="C384" s="403" t="s">
        <v>468</v>
      </c>
      <c r="D384" s="404">
        <v>1</v>
      </c>
      <c r="E384" s="405" t="s">
        <v>465</v>
      </c>
      <c r="F384" s="406" t="s">
        <v>466</v>
      </c>
    </row>
    <row r="385" s="14" customFormat="1" customHeight="1" spans="1:6">
      <c r="A385" s="401">
        <v>383</v>
      </c>
      <c r="B385" s="407" t="s">
        <v>710</v>
      </c>
      <c r="C385" s="403" t="s">
        <v>468</v>
      </c>
      <c r="D385" s="404">
        <v>3</v>
      </c>
      <c r="E385" s="408" t="s">
        <v>465</v>
      </c>
      <c r="F385" s="406" t="s">
        <v>466</v>
      </c>
    </row>
    <row r="386" s="14" customFormat="1" customHeight="1" spans="1:6">
      <c r="A386" s="401">
        <v>384</v>
      </c>
      <c r="B386" s="407" t="s">
        <v>710</v>
      </c>
      <c r="C386" s="403" t="s">
        <v>468</v>
      </c>
      <c r="D386" s="404">
        <v>3</v>
      </c>
      <c r="E386" s="408" t="s">
        <v>465</v>
      </c>
      <c r="F386" s="406" t="s">
        <v>466</v>
      </c>
    </row>
    <row r="387" s="14" customFormat="1" customHeight="1" spans="1:6">
      <c r="A387" s="401">
        <v>385</v>
      </c>
      <c r="B387" s="407" t="s">
        <v>710</v>
      </c>
      <c r="C387" s="403" t="s">
        <v>468</v>
      </c>
      <c r="D387" s="404">
        <v>3</v>
      </c>
      <c r="E387" s="408" t="s">
        <v>465</v>
      </c>
      <c r="F387" s="406" t="s">
        <v>466</v>
      </c>
    </row>
    <row r="388" s="14" customFormat="1" customHeight="1" spans="1:6">
      <c r="A388" s="401">
        <v>386</v>
      </c>
      <c r="B388" s="407" t="s">
        <v>710</v>
      </c>
      <c r="C388" s="403" t="s">
        <v>468</v>
      </c>
      <c r="D388" s="404">
        <v>1</v>
      </c>
      <c r="E388" s="408" t="s">
        <v>465</v>
      </c>
      <c r="F388" s="406" t="s">
        <v>466</v>
      </c>
    </row>
    <row r="389" s="14" customFormat="1" customHeight="1" spans="1:6">
      <c r="A389" s="401">
        <v>387</v>
      </c>
      <c r="B389" s="407" t="s">
        <v>710</v>
      </c>
      <c r="C389" s="403" t="s">
        <v>468</v>
      </c>
      <c r="D389" s="404">
        <v>1</v>
      </c>
      <c r="E389" s="408" t="s">
        <v>465</v>
      </c>
      <c r="F389" s="406" t="s">
        <v>466</v>
      </c>
    </row>
    <row r="390" s="14" customFormat="1" customHeight="1" spans="1:6">
      <c r="A390" s="401">
        <v>388</v>
      </c>
      <c r="B390" s="407" t="s">
        <v>712</v>
      </c>
      <c r="C390" s="403" t="s">
        <v>468</v>
      </c>
      <c r="D390" s="404">
        <v>1</v>
      </c>
      <c r="E390" s="408" t="s">
        <v>465</v>
      </c>
      <c r="F390" s="406" t="s">
        <v>466</v>
      </c>
    </row>
    <row r="391" s="14" customFormat="1" customHeight="1" spans="1:6">
      <c r="A391" s="401">
        <v>389</v>
      </c>
      <c r="B391" s="407" t="s">
        <v>713</v>
      </c>
      <c r="C391" s="403" t="s">
        <v>493</v>
      </c>
      <c r="D391" s="404">
        <v>2</v>
      </c>
      <c r="E391" s="408" t="s">
        <v>465</v>
      </c>
      <c r="F391" s="406" t="s">
        <v>466</v>
      </c>
    </row>
    <row r="392" s="14" customFormat="1" customHeight="1" spans="1:6">
      <c r="A392" s="401">
        <v>390</v>
      </c>
      <c r="B392" s="407" t="s">
        <v>714</v>
      </c>
      <c r="C392" s="403" t="s">
        <v>468</v>
      </c>
      <c r="D392" s="404">
        <v>1</v>
      </c>
      <c r="E392" s="405" t="s">
        <v>465</v>
      </c>
      <c r="F392" s="406" t="s">
        <v>466</v>
      </c>
    </row>
    <row r="393" s="14" customFormat="1" customHeight="1" spans="1:6">
      <c r="A393" s="401">
        <v>391</v>
      </c>
      <c r="B393" s="407" t="s">
        <v>715</v>
      </c>
      <c r="C393" s="403" t="s">
        <v>468</v>
      </c>
      <c r="D393" s="404">
        <v>1</v>
      </c>
      <c r="E393" s="408" t="s">
        <v>465</v>
      </c>
      <c r="F393" s="406" t="s">
        <v>466</v>
      </c>
    </row>
    <row r="394" s="14" customFormat="1" customHeight="1" spans="1:6">
      <c r="A394" s="401">
        <v>392</v>
      </c>
      <c r="B394" s="407" t="s">
        <v>715</v>
      </c>
      <c r="C394" s="403" t="s">
        <v>468</v>
      </c>
      <c r="D394" s="404">
        <v>1</v>
      </c>
      <c r="E394" s="408" t="s">
        <v>465</v>
      </c>
      <c r="F394" s="406" t="s">
        <v>466</v>
      </c>
    </row>
    <row r="395" s="14" customFormat="1" customHeight="1" spans="1:6">
      <c r="A395" s="401">
        <v>393</v>
      </c>
      <c r="B395" s="407" t="s">
        <v>716</v>
      </c>
      <c r="C395" s="403" t="s">
        <v>468</v>
      </c>
      <c r="D395" s="404">
        <v>1</v>
      </c>
      <c r="E395" s="408" t="s">
        <v>465</v>
      </c>
      <c r="F395" s="406" t="s">
        <v>466</v>
      </c>
    </row>
    <row r="396" s="14" customFormat="1" customHeight="1" spans="1:6">
      <c r="A396" s="401">
        <v>394</v>
      </c>
      <c r="B396" s="407" t="s">
        <v>716</v>
      </c>
      <c r="C396" s="403" t="s">
        <v>468</v>
      </c>
      <c r="D396" s="404">
        <v>1</v>
      </c>
      <c r="E396" s="408" t="s">
        <v>465</v>
      </c>
      <c r="F396" s="406" t="s">
        <v>466</v>
      </c>
    </row>
    <row r="397" s="14" customFormat="1" customHeight="1" spans="1:6">
      <c r="A397" s="401">
        <v>395</v>
      </c>
      <c r="B397" s="407" t="s">
        <v>717</v>
      </c>
      <c r="C397" s="403" t="s">
        <v>493</v>
      </c>
      <c r="D397" s="404">
        <v>2</v>
      </c>
      <c r="E397" s="408" t="s">
        <v>465</v>
      </c>
      <c r="F397" s="406" t="s">
        <v>466</v>
      </c>
    </row>
    <row r="398" s="14" customFormat="1" customHeight="1" spans="1:6">
      <c r="A398" s="401">
        <v>396</v>
      </c>
      <c r="B398" s="407" t="s">
        <v>718</v>
      </c>
      <c r="C398" s="403" t="s">
        <v>468</v>
      </c>
      <c r="D398" s="404">
        <v>8</v>
      </c>
      <c r="E398" s="405" t="s">
        <v>465</v>
      </c>
      <c r="F398" s="406" t="s">
        <v>466</v>
      </c>
    </row>
    <row r="399" s="14" customFormat="1" customHeight="1" spans="1:6">
      <c r="A399" s="401">
        <v>397</v>
      </c>
      <c r="B399" s="407" t="s">
        <v>719</v>
      </c>
      <c r="C399" s="403" t="s">
        <v>468</v>
      </c>
      <c r="D399" s="404">
        <v>1</v>
      </c>
      <c r="E399" s="408" t="s">
        <v>465</v>
      </c>
      <c r="F399" s="406" t="s">
        <v>466</v>
      </c>
    </row>
    <row r="400" s="14" customFormat="1" customHeight="1" spans="1:6">
      <c r="A400" s="401">
        <v>398</v>
      </c>
      <c r="B400" s="407" t="s">
        <v>720</v>
      </c>
      <c r="C400" s="403" t="s">
        <v>468</v>
      </c>
      <c r="D400" s="404">
        <v>2</v>
      </c>
      <c r="E400" s="405" t="s">
        <v>465</v>
      </c>
      <c r="F400" s="406" t="s">
        <v>466</v>
      </c>
    </row>
    <row r="401" s="14" customFormat="1" customHeight="1" spans="1:6">
      <c r="A401" s="401">
        <v>399</v>
      </c>
      <c r="B401" s="407" t="s">
        <v>721</v>
      </c>
      <c r="C401" s="403" t="s">
        <v>468</v>
      </c>
      <c r="D401" s="404">
        <v>1</v>
      </c>
      <c r="E401" s="408" t="s">
        <v>465</v>
      </c>
      <c r="F401" s="406" t="s">
        <v>466</v>
      </c>
    </row>
    <row r="402" s="14" customFormat="1" customHeight="1" spans="1:6">
      <c r="A402" s="401">
        <v>400</v>
      </c>
      <c r="B402" s="407" t="s">
        <v>721</v>
      </c>
      <c r="C402" s="403" t="s">
        <v>468</v>
      </c>
      <c r="D402" s="404">
        <v>1</v>
      </c>
      <c r="E402" s="408" t="s">
        <v>465</v>
      </c>
      <c r="F402" s="406" t="s">
        <v>466</v>
      </c>
    </row>
    <row r="403" s="14" customFormat="1" customHeight="1" spans="1:6">
      <c r="A403" s="401">
        <v>401</v>
      </c>
      <c r="B403" s="407" t="s">
        <v>722</v>
      </c>
      <c r="C403" s="403" t="s">
        <v>468</v>
      </c>
      <c r="D403" s="404">
        <v>1</v>
      </c>
      <c r="E403" s="408" t="s">
        <v>504</v>
      </c>
      <c r="F403" s="409" t="s">
        <v>505</v>
      </c>
    </row>
    <row r="404" s="14" customFormat="1" customHeight="1" spans="1:6">
      <c r="A404" s="401">
        <v>402</v>
      </c>
      <c r="B404" s="407" t="s">
        <v>723</v>
      </c>
      <c r="C404" s="403" t="s">
        <v>468</v>
      </c>
      <c r="D404" s="404">
        <v>1</v>
      </c>
      <c r="E404" s="408" t="s">
        <v>476</v>
      </c>
      <c r="F404" s="409" t="s">
        <v>477</v>
      </c>
    </row>
    <row r="405" s="14" customFormat="1" customHeight="1" spans="1:6">
      <c r="A405" s="401">
        <v>403</v>
      </c>
      <c r="B405" s="407" t="s">
        <v>724</v>
      </c>
      <c r="C405" s="403" t="s">
        <v>468</v>
      </c>
      <c r="D405" s="404">
        <v>1</v>
      </c>
      <c r="E405" s="408" t="s">
        <v>476</v>
      </c>
      <c r="F405" s="409" t="s">
        <v>477</v>
      </c>
    </row>
    <row r="406" s="14" customFormat="1" customHeight="1" spans="1:6">
      <c r="A406" s="401">
        <v>404</v>
      </c>
      <c r="B406" s="407" t="s">
        <v>725</v>
      </c>
      <c r="C406" s="403" t="s">
        <v>468</v>
      </c>
      <c r="D406" s="404">
        <v>1</v>
      </c>
      <c r="E406" s="408" t="s">
        <v>469</v>
      </c>
      <c r="F406" s="409" t="s">
        <v>470</v>
      </c>
    </row>
    <row r="407" s="14" customFormat="1" customHeight="1" spans="1:6">
      <c r="A407" s="401">
        <v>405</v>
      </c>
      <c r="B407" s="407" t="s">
        <v>726</v>
      </c>
      <c r="C407" s="403" t="s">
        <v>468</v>
      </c>
      <c r="D407" s="404">
        <v>1</v>
      </c>
      <c r="E407" s="408" t="s">
        <v>469</v>
      </c>
      <c r="F407" s="409" t="s">
        <v>470</v>
      </c>
    </row>
    <row r="408" s="14" customFormat="1" customHeight="1" spans="1:6">
      <c r="A408" s="401">
        <v>406</v>
      </c>
      <c r="B408" s="407" t="s">
        <v>727</v>
      </c>
      <c r="C408" s="403" t="s">
        <v>468</v>
      </c>
      <c r="D408" s="404">
        <v>1</v>
      </c>
      <c r="E408" s="408" t="s">
        <v>476</v>
      </c>
      <c r="F408" s="409" t="s">
        <v>477</v>
      </c>
    </row>
    <row r="409" s="14" customFormat="1" customHeight="1" spans="1:6">
      <c r="A409" s="401">
        <v>407</v>
      </c>
      <c r="B409" s="407" t="s">
        <v>728</v>
      </c>
      <c r="C409" s="403" t="s">
        <v>468</v>
      </c>
      <c r="D409" s="404">
        <v>1</v>
      </c>
      <c r="E409" s="408" t="s">
        <v>469</v>
      </c>
      <c r="F409" s="409" t="s">
        <v>470</v>
      </c>
    </row>
    <row r="410" s="14" customFormat="1" customHeight="1" spans="1:6">
      <c r="A410" s="401">
        <v>408</v>
      </c>
      <c r="B410" s="407" t="s">
        <v>729</v>
      </c>
      <c r="C410" s="403" t="s">
        <v>479</v>
      </c>
      <c r="D410" s="404">
        <v>1</v>
      </c>
      <c r="E410" s="408" t="s">
        <v>504</v>
      </c>
      <c r="F410" s="409" t="s">
        <v>505</v>
      </c>
    </row>
    <row r="411" s="14" customFormat="1" customHeight="1" spans="1:6">
      <c r="A411" s="401">
        <v>409</v>
      </c>
      <c r="B411" s="407" t="s">
        <v>730</v>
      </c>
      <c r="C411" s="403" t="s">
        <v>468</v>
      </c>
      <c r="D411" s="404">
        <v>2</v>
      </c>
      <c r="E411" s="408" t="s">
        <v>469</v>
      </c>
      <c r="F411" s="409" t="s">
        <v>470</v>
      </c>
    </row>
    <row r="412" s="14" customFormat="1" customHeight="1" spans="1:6">
      <c r="A412" s="401">
        <v>410</v>
      </c>
      <c r="B412" s="407" t="s">
        <v>731</v>
      </c>
      <c r="C412" s="403" t="s">
        <v>468</v>
      </c>
      <c r="D412" s="404">
        <v>1</v>
      </c>
      <c r="E412" s="408" t="s">
        <v>469</v>
      </c>
      <c r="F412" s="409" t="s">
        <v>470</v>
      </c>
    </row>
    <row r="413" s="14" customFormat="1" customHeight="1" spans="1:6">
      <c r="A413" s="401">
        <v>411</v>
      </c>
      <c r="B413" s="407" t="s">
        <v>731</v>
      </c>
      <c r="C413" s="403" t="s">
        <v>468</v>
      </c>
      <c r="D413" s="404">
        <v>1</v>
      </c>
      <c r="E413" s="408" t="s">
        <v>504</v>
      </c>
      <c r="F413" s="409" t="s">
        <v>505</v>
      </c>
    </row>
    <row r="414" s="14" customFormat="1" customHeight="1" spans="1:6">
      <c r="A414" s="401">
        <v>412</v>
      </c>
      <c r="B414" s="407" t="s">
        <v>732</v>
      </c>
      <c r="C414" s="403" t="s">
        <v>468</v>
      </c>
      <c r="D414" s="404">
        <v>1</v>
      </c>
      <c r="E414" s="408" t="s">
        <v>469</v>
      </c>
      <c r="F414" s="409" t="s">
        <v>470</v>
      </c>
    </row>
    <row r="415" s="14" customFormat="1" customHeight="1" spans="1:6">
      <c r="A415" s="401">
        <v>413</v>
      </c>
      <c r="B415" s="407" t="s">
        <v>732</v>
      </c>
      <c r="C415" s="403" t="s">
        <v>468</v>
      </c>
      <c r="D415" s="404">
        <v>1</v>
      </c>
      <c r="E415" s="408" t="s">
        <v>504</v>
      </c>
      <c r="F415" s="409" t="s">
        <v>505</v>
      </c>
    </row>
    <row r="416" s="14" customFormat="1" customHeight="1" spans="1:6">
      <c r="A416" s="401">
        <v>414</v>
      </c>
      <c r="B416" s="407" t="s">
        <v>733</v>
      </c>
      <c r="C416" s="403" t="s">
        <v>493</v>
      </c>
      <c r="D416" s="404">
        <v>2</v>
      </c>
      <c r="E416" s="408" t="s">
        <v>504</v>
      </c>
      <c r="F416" s="409" t="s">
        <v>505</v>
      </c>
    </row>
    <row r="417" s="14" customFormat="1" customHeight="1" spans="1:6">
      <c r="A417" s="401">
        <v>415</v>
      </c>
      <c r="B417" s="407" t="s">
        <v>734</v>
      </c>
      <c r="C417" s="403" t="s">
        <v>468</v>
      </c>
      <c r="D417" s="404">
        <v>2</v>
      </c>
      <c r="E417" s="408" t="s">
        <v>469</v>
      </c>
      <c r="F417" s="409" t="s">
        <v>470</v>
      </c>
    </row>
    <row r="418" s="14" customFormat="1" customHeight="1" spans="1:6">
      <c r="A418" s="401">
        <v>416</v>
      </c>
      <c r="B418" s="407" t="s">
        <v>735</v>
      </c>
      <c r="C418" s="403" t="s">
        <v>468</v>
      </c>
      <c r="D418" s="404">
        <v>1</v>
      </c>
      <c r="E418" s="408" t="s">
        <v>469</v>
      </c>
      <c r="F418" s="409" t="s">
        <v>470</v>
      </c>
    </row>
    <row r="419" s="14" customFormat="1" customHeight="1" spans="1:6">
      <c r="A419" s="401">
        <v>417</v>
      </c>
      <c r="B419" s="407" t="s">
        <v>736</v>
      </c>
      <c r="C419" s="403" t="s">
        <v>468</v>
      </c>
      <c r="D419" s="404">
        <v>1</v>
      </c>
      <c r="E419" s="408" t="s">
        <v>469</v>
      </c>
      <c r="F419" s="409" t="s">
        <v>470</v>
      </c>
    </row>
    <row r="420" s="14" customFormat="1" customHeight="1" spans="1:6">
      <c r="A420" s="401">
        <v>418</v>
      </c>
      <c r="B420" s="407" t="s">
        <v>737</v>
      </c>
      <c r="C420" s="403" t="s">
        <v>468</v>
      </c>
      <c r="D420" s="404">
        <v>1</v>
      </c>
      <c r="E420" s="408" t="s">
        <v>469</v>
      </c>
      <c r="F420" s="409" t="s">
        <v>470</v>
      </c>
    </row>
    <row r="421" s="14" customFormat="1" customHeight="1" spans="1:6">
      <c r="A421" s="401">
        <v>419</v>
      </c>
      <c r="B421" s="407" t="s">
        <v>738</v>
      </c>
      <c r="C421" s="403" t="s">
        <v>468</v>
      </c>
      <c r="D421" s="404">
        <v>1</v>
      </c>
      <c r="E421" s="408" t="s">
        <v>469</v>
      </c>
      <c r="F421" s="409" t="s">
        <v>470</v>
      </c>
    </row>
    <row r="422" s="14" customFormat="1" customHeight="1" spans="1:6">
      <c r="A422" s="401">
        <v>420</v>
      </c>
      <c r="B422" s="407" t="s">
        <v>739</v>
      </c>
      <c r="C422" s="403" t="s">
        <v>468</v>
      </c>
      <c r="D422" s="404">
        <v>1</v>
      </c>
      <c r="E422" s="408" t="s">
        <v>490</v>
      </c>
      <c r="F422" s="409" t="s">
        <v>491</v>
      </c>
    </row>
    <row r="423" s="14" customFormat="1" customHeight="1" spans="1:6">
      <c r="A423" s="401">
        <v>421</v>
      </c>
      <c r="B423" s="407" t="s">
        <v>740</v>
      </c>
      <c r="C423" s="403" t="s">
        <v>493</v>
      </c>
      <c r="D423" s="404">
        <v>1</v>
      </c>
      <c r="E423" s="408" t="s">
        <v>476</v>
      </c>
      <c r="F423" s="409" t="s">
        <v>477</v>
      </c>
    </row>
    <row r="424" s="14" customFormat="1" customHeight="1" spans="1:6">
      <c r="A424" s="401">
        <v>422</v>
      </c>
      <c r="B424" s="407" t="s">
        <v>741</v>
      </c>
      <c r="C424" s="403" t="s">
        <v>493</v>
      </c>
      <c r="D424" s="404">
        <v>1</v>
      </c>
      <c r="E424" s="408" t="s">
        <v>476</v>
      </c>
      <c r="F424" s="409" t="s">
        <v>477</v>
      </c>
    </row>
    <row r="425" s="14" customFormat="1" customHeight="1" spans="1:6">
      <c r="A425" s="401">
        <v>423</v>
      </c>
      <c r="B425" s="407" t="s">
        <v>742</v>
      </c>
      <c r="C425" s="403" t="s">
        <v>493</v>
      </c>
      <c r="D425" s="404">
        <v>1</v>
      </c>
      <c r="E425" s="408" t="s">
        <v>476</v>
      </c>
      <c r="F425" s="409" t="s">
        <v>477</v>
      </c>
    </row>
    <row r="426" s="14" customFormat="1" customHeight="1" spans="1:6">
      <c r="A426" s="401">
        <v>424</v>
      </c>
      <c r="B426" s="407" t="s">
        <v>743</v>
      </c>
      <c r="C426" s="403" t="s">
        <v>468</v>
      </c>
      <c r="D426" s="404">
        <v>1</v>
      </c>
      <c r="E426" s="408" t="s">
        <v>469</v>
      </c>
      <c r="F426" s="409" t="s">
        <v>470</v>
      </c>
    </row>
    <row r="427" s="14" customFormat="1" customHeight="1" spans="1:6">
      <c r="A427" s="401">
        <v>425</v>
      </c>
      <c r="B427" s="407" t="s">
        <v>744</v>
      </c>
      <c r="C427" s="403" t="s">
        <v>468</v>
      </c>
      <c r="D427" s="404">
        <v>1</v>
      </c>
      <c r="E427" s="408" t="s">
        <v>465</v>
      </c>
      <c r="F427" s="406" t="s">
        <v>466</v>
      </c>
    </row>
    <row r="428" s="14" customFormat="1" customHeight="1" spans="1:6">
      <c r="A428" s="401">
        <v>426</v>
      </c>
      <c r="B428" s="407" t="s">
        <v>507</v>
      </c>
      <c r="C428" s="403" t="s">
        <v>468</v>
      </c>
      <c r="D428" s="404">
        <v>1</v>
      </c>
      <c r="E428" s="408" t="s">
        <v>465</v>
      </c>
      <c r="F428" s="406" t="s">
        <v>466</v>
      </c>
    </row>
    <row r="429" s="14" customFormat="1" customHeight="1" spans="1:6">
      <c r="A429" s="401">
        <v>427</v>
      </c>
      <c r="B429" s="407" t="s">
        <v>745</v>
      </c>
      <c r="C429" s="403" t="s">
        <v>468</v>
      </c>
      <c r="D429" s="404">
        <v>1</v>
      </c>
      <c r="E429" s="408" t="s">
        <v>465</v>
      </c>
      <c r="F429" s="406" t="s">
        <v>466</v>
      </c>
    </row>
    <row r="430" s="14" customFormat="1" customHeight="1" spans="1:6">
      <c r="A430" s="401">
        <v>428</v>
      </c>
      <c r="B430" s="407" t="s">
        <v>746</v>
      </c>
      <c r="C430" s="403" t="s">
        <v>468</v>
      </c>
      <c r="D430" s="404">
        <v>1</v>
      </c>
      <c r="E430" s="408" t="s">
        <v>504</v>
      </c>
      <c r="F430" s="409" t="s">
        <v>505</v>
      </c>
    </row>
    <row r="431" s="14" customFormat="1" customHeight="1" spans="1:6">
      <c r="A431" s="401">
        <v>429</v>
      </c>
      <c r="B431" s="407" t="s">
        <v>747</v>
      </c>
      <c r="C431" s="403" t="s">
        <v>493</v>
      </c>
      <c r="D431" s="404">
        <v>1</v>
      </c>
      <c r="E431" s="408" t="s">
        <v>469</v>
      </c>
      <c r="F431" s="409" t="s">
        <v>470</v>
      </c>
    </row>
    <row r="432" s="14" customFormat="1" customHeight="1" spans="1:6">
      <c r="A432" s="401">
        <v>430</v>
      </c>
      <c r="B432" s="407" t="s">
        <v>748</v>
      </c>
      <c r="C432" s="403" t="s">
        <v>468</v>
      </c>
      <c r="D432" s="404">
        <v>1</v>
      </c>
      <c r="E432" s="408" t="s">
        <v>469</v>
      </c>
      <c r="F432" s="409" t="s">
        <v>470</v>
      </c>
    </row>
    <row r="433" s="14" customFormat="1" customHeight="1" spans="1:6">
      <c r="A433" s="401">
        <v>431</v>
      </c>
      <c r="B433" s="407" t="s">
        <v>749</v>
      </c>
      <c r="C433" s="403" t="s">
        <v>468</v>
      </c>
      <c r="D433" s="404">
        <v>1</v>
      </c>
      <c r="E433" s="408" t="s">
        <v>504</v>
      </c>
      <c r="F433" s="409" t="s">
        <v>505</v>
      </c>
    </row>
    <row r="434" s="14" customFormat="1" customHeight="1" spans="1:6">
      <c r="A434" s="401">
        <v>432</v>
      </c>
      <c r="B434" s="407" t="s">
        <v>750</v>
      </c>
      <c r="C434" s="403" t="s">
        <v>468</v>
      </c>
      <c r="D434" s="404">
        <v>1</v>
      </c>
      <c r="E434" s="408" t="s">
        <v>465</v>
      </c>
      <c r="F434" s="406" t="s">
        <v>466</v>
      </c>
    </row>
    <row r="435" s="14" customFormat="1" customHeight="1" spans="1:6">
      <c r="A435" s="401">
        <v>433</v>
      </c>
      <c r="B435" s="407" t="s">
        <v>751</v>
      </c>
      <c r="C435" s="403" t="s">
        <v>493</v>
      </c>
      <c r="D435" s="404">
        <v>1</v>
      </c>
      <c r="E435" s="408" t="s">
        <v>469</v>
      </c>
      <c r="F435" s="409" t="s">
        <v>470</v>
      </c>
    </row>
    <row r="436" s="14" customFormat="1" customHeight="1" spans="1:6">
      <c r="A436" s="401">
        <v>434</v>
      </c>
      <c r="B436" s="407" t="s">
        <v>752</v>
      </c>
      <c r="C436" s="403" t="s">
        <v>468</v>
      </c>
      <c r="D436" s="404">
        <v>1</v>
      </c>
      <c r="E436" s="408" t="s">
        <v>469</v>
      </c>
      <c r="F436" s="409" t="s">
        <v>470</v>
      </c>
    </row>
    <row r="437" s="14" customFormat="1" customHeight="1" spans="1:6">
      <c r="A437" s="401">
        <v>435</v>
      </c>
      <c r="B437" s="407" t="s">
        <v>753</v>
      </c>
      <c r="C437" s="403" t="s">
        <v>493</v>
      </c>
      <c r="D437" s="404">
        <v>1</v>
      </c>
      <c r="E437" s="408" t="s">
        <v>469</v>
      </c>
      <c r="F437" s="409" t="s">
        <v>470</v>
      </c>
    </row>
    <row r="438" s="14" customFormat="1" customHeight="1" spans="1:6">
      <c r="A438" s="401">
        <v>436</v>
      </c>
      <c r="B438" s="407" t="s">
        <v>754</v>
      </c>
      <c r="C438" s="403" t="s">
        <v>493</v>
      </c>
      <c r="D438" s="404">
        <v>1</v>
      </c>
      <c r="E438" s="408" t="s">
        <v>469</v>
      </c>
      <c r="F438" s="409" t="s">
        <v>470</v>
      </c>
    </row>
    <row r="439" s="14" customFormat="1" customHeight="1" spans="1:6">
      <c r="A439" s="401">
        <v>437</v>
      </c>
      <c r="B439" s="407" t="s">
        <v>755</v>
      </c>
      <c r="C439" s="403" t="s">
        <v>468</v>
      </c>
      <c r="D439" s="404">
        <v>1</v>
      </c>
      <c r="E439" s="408" t="s">
        <v>504</v>
      </c>
      <c r="F439" s="409" t="s">
        <v>505</v>
      </c>
    </row>
    <row r="440" s="14" customFormat="1" customHeight="1" spans="1:6">
      <c r="A440" s="401">
        <v>438</v>
      </c>
      <c r="B440" s="407" t="s">
        <v>755</v>
      </c>
      <c r="C440" s="403" t="s">
        <v>468</v>
      </c>
      <c r="D440" s="404">
        <v>1</v>
      </c>
      <c r="E440" s="408" t="s">
        <v>469</v>
      </c>
      <c r="F440" s="409" t="s">
        <v>470</v>
      </c>
    </row>
    <row r="441" s="14" customFormat="1" customHeight="1" spans="1:6">
      <c r="A441" s="401">
        <v>439</v>
      </c>
      <c r="B441" s="407" t="s">
        <v>756</v>
      </c>
      <c r="C441" s="403" t="s">
        <v>468</v>
      </c>
      <c r="D441" s="404">
        <v>2</v>
      </c>
      <c r="E441" s="408" t="s">
        <v>485</v>
      </c>
      <c r="F441" s="409" t="s">
        <v>486</v>
      </c>
    </row>
    <row r="442" s="14" customFormat="1" customHeight="1" spans="1:6">
      <c r="A442" s="401">
        <v>440</v>
      </c>
      <c r="B442" s="407" t="s">
        <v>754</v>
      </c>
      <c r="C442" s="403" t="s">
        <v>493</v>
      </c>
      <c r="D442" s="404">
        <v>1</v>
      </c>
      <c r="E442" s="408" t="s">
        <v>504</v>
      </c>
      <c r="F442" s="409" t="s">
        <v>505</v>
      </c>
    </row>
    <row r="443" s="14" customFormat="1" customHeight="1" spans="1:6">
      <c r="A443" s="401">
        <v>441</v>
      </c>
      <c r="B443" s="407" t="s">
        <v>757</v>
      </c>
      <c r="C443" s="413" t="s">
        <v>758</v>
      </c>
      <c r="D443" s="404">
        <v>2.337</v>
      </c>
      <c r="E443" s="408" t="s">
        <v>759</v>
      </c>
      <c r="F443" s="409" t="s">
        <v>760</v>
      </c>
    </row>
    <row r="444" s="14" customFormat="1" customHeight="1" spans="1:6">
      <c r="A444" s="401">
        <v>442</v>
      </c>
      <c r="B444" s="407" t="s">
        <v>761</v>
      </c>
      <c r="C444" s="403" t="s">
        <v>468</v>
      </c>
      <c r="D444" s="404">
        <v>2</v>
      </c>
      <c r="E444" s="408" t="s">
        <v>465</v>
      </c>
      <c r="F444" s="406" t="s">
        <v>466</v>
      </c>
    </row>
    <row r="445" s="14" customFormat="1" customHeight="1" spans="1:6">
      <c r="A445" s="401">
        <v>443</v>
      </c>
      <c r="B445" s="407" t="s">
        <v>761</v>
      </c>
      <c r="C445" s="403" t="s">
        <v>468</v>
      </c>
      <c r="D445" s="404">
        <v>1</v>
      </c>
      <c r="E445" s="408" t="s">
        <v>465</v>
      </c>
      <c r="F445" s="406" t="s">
        <v>466</v>
      </c>
    </row>
    <row r="446" s="14" customFormat="1" customHeight="1" spans="1:6">
      <c r="A446" s="401">
        <v>444</v>
      </c>
      <c r="B446" s="407" t="s">
        <v>762</v>
      </c>
      <c r="C446" s="403" t="s">
        <v>493</v>
      </c>
      <c r="D446" s="404">
        <v>1</v>
      </c>
      <c r="E446" s="408" t="s">
        <v>469</v>
      </c>
      <c r="F446" s="409" t="s">
        <v>470</v>
      </c>
    </row>
    <row r="447" s="14" customFormat="1" customHeight="1" spans="1:6">
      <c r="A447" s="401">
        <v>445</v>
      </c>
      <c r="B447" s="407" t="s">
        <v>763</v>
      </c>
      <c r="C447" s="403" t="s">
        <v>468</v>
      </c>
      <c r="D447" s="404">
        <v>2</v>
      </c>
      <c r="E447" s="408" t="s">
        <v>476</v>
      </c>
      <c r="F447" s="409" t="s">
        <v>477</v>
      </c>
    </row>
    <row r="448" s="14" customFormat="1" customHeight="1" spans="1:6">
      <c r="A448" s="401">
        <v>446</v>
      </c>
      <c r="B448" s="407" t="s">
        <v>764</v>
      </c>
      <c r="C448" s="403" t="s">
        <v>468</v>
      </c>
      <c r="D448" s="404">
        <v>5</v>
      </c>
      <c r="E448" s="408" t="s">
        <v>465</v>
      </c>
      <c r="F448" s="406" t="s">
        <v>466</v>
      </c>
    </row>
    <row r="449" s="14" customFormat="1" customHeight="1" spans="1:6">
      <c r="A449" s="401">
        <v>447</v>
      </c>
      <c r="B449" s="407" t="s">
        <v>765</v>
      </c>
      <c r="C449" s="403" t="s">
        <v>468</v>
      </c>
      <c r="D449" s="404">
        <v>1</v>
      </c>
      <c r="E449" s="408" t="s">
        <v>504</v>
      </c>
      <c r="F449" s="409" t="s">
        <v>505</v>
      </c>
    </row>
    <row r="450" s="14" customFormat="1" customHeight="1" spans="1:6">
      <c r="A450" s="401">
        <v>448</v>
      </c>
      <c r="B450" s="407" t="s">
        <v>766</v>
      </c>
      <c r="C450" s="403" t="s">
        <v>468</v>
      </c>
      <c r="D450" s="404">
        <v>1</v>
      </c>
      <c r="E450" s="408" t="s">
        <v>504</v>
      </c>
      <c r="F450" s="409" t="s">
        <v>505</v>
      </c>
    </row>
    <row r="451" s="14" customFormat="1" customHeight="1" spans="1:6">
      <c r="A451" s="401">
        <v>449</v>
      </c>
      <c r="B451" s="407" t="s">
        <v>767</v>
      </c>
      <c r="C451" s="403" t="s">
        <v>493</v>
      </c>
      <c r="D451" s="404">
        <v>4</v>
      </c>
      <c r="E451" s="408" t="s">
        <v>504</v>
      </c>
      <c r="F451" s="409" t="s">
        <v>505</v>
      </c>
    </row>
    <row r="452" s="14" customFormat="1" customHeight="1" spans="1:6">
      <c r="A452" s="401">
        <v>450</v>
      </c>
      <c r="B452" s="407" t="s">
        <v>768</v>
      </c>
      <c r="C452" s="413" t="s">
        <v>468</v>
      </c>
      <c r="D452" s="404">
        <v>24</v>
      </c>
      <c r="E452" s="408" t="s">
        <v>759</v>
      </c>
      <c r="F452" s="409" t="s">
        <v>760</v>
      </c>
    </row>
    <row r="453" s="14" customFormat="1" customHeight="1" spans="1:6">
      <c r="A453" s="401">
        <v>451</v>
      </c>
      <c r="B453" s="407" t="s">
        <v>769</v>
      </c>
      <c r="C453" s="413" t="s">
        <v>468</v>
      </c>
      <c r="D453" s="404">
        <v>27</v>
      </c>
      <c r="E453" s="408" t="s">
        <v>759</v>
      </c>
      <c r="F453" s="409" t="s">
        <v>760</v>
      </c>
    </row>
    <row r="454" s="14" customFormat="1" customHeight="1" spans="1:6">
      <c r="A454" s="401">
        <v>452</v>
      </c>
      <c r="B454" s="407" t="s">
        <v>770</v>
      </c>
      <c r="C454" s="403" t="s">
        <v>493</v>
      </c>
      <c r="D454" s="404">
        <v>8</v>
      </c>
      <c r="E454" s="408" t="s">
        <v>469</v>
      </c>
      <c r="F454" s="409" t="s">
        <v>470</v>
      </c>
    </row>
    <row r="455" s="14" customFormat="1" customHeight="1" spans="1:6">
      <c r="A455" s="401">
        <v>453</v>
      </c>
      <c r="B455" s="407" t="s">
        <v>771</v>
      </c>
      <c r="C455" s="403" t="s">
        <v>468</v>
      </c>
      <c r="D455" s="404">
        <v>17</v>
      </c>
      <c r="E455" s="408" t="s">
        <v>490</v>
      </c>
      <c r="F455" s="409" t="s">
        <v>491</v>
      </c>
    </row>
    <row r="456" s="14" customFormat="1" customHeight="1" spans="1:6">
      <c r="A456" s="401">
        <v>454</v>
      </c>
      <c r="B456" s="407" t="s">
        <v>772</v>
      </c>
      <c r="C456" s="403" t="s">
        <v>468</v>
      </c>
      <c r="D456" s="404">
        <v>18</v>
      </c>
      <c r="E456" s="408" t="s">
        <v>490</v>
      </c>
      <c r="F456" s="409" t="s">
        <v>491</v>
      </c>
    </row>
    <row r="457" s="14" customFormat="1" customHeight="1" spans="1:6">
      <c r="A457" s="401">
        <v>455</v>
      </c>
      <c r="B457" s="407" t="s">
        <v>773</v>
      </c>
      <c r="C457" s="413" t="s">
        <v>468</v>
      </c>
      <c r="D457" s="404">
        <v>5</v>
      </c>
      <c r="E457" s="408" t="s">
        <v>759</v>
      </c>
      <c r="F457" s="409" t="s">
        <v>760</v>
      </c>
    </row>
    <row r="458" s="14" customFormat="1" customHeight="1" spans="1:6">
      <c r="A458" s="401">
        <v>456</v>
      </c>
      <c r="B458" s="407" t="s">
        <v>774</v>
      </c>
      <c r="C458" s="413" t="s">
        <v>468</v>
      </c>
      <c r="D458" s="404">
        <v>3</v>
      </c>
      <c r="E458" s="408" t="s">
        <v>759</v>
      </c>
      <c r="F458" s="409" t="s">
        <v>760</v>
      </c>
    </row>
    <row r="459" s="14" customFormat="1" customHeight="1" spans="1:6">
      <c r="A459" s="401">
        <v>457</v>
      </c>
      <c r="B459" s="407" t="s">
        <v>775</v>
      </c>
      <c r="C459" s="403" t="s">
        <v>493</v>
      </c>
      <c r="D459" s="404">
        <v>1</v>
      </c>
      <c r="E459" s="408" t="s">
        <v>469</v>
      </c>
      <c r="F459" s="409" t="s">
        <v>470</v>
      </c>
    </row>
    <row r="460" s="14" customFormat="1" customHeight="1" spans="1:6">
      <c r="A460" s="401">
        <v>458</v>
      </c>
      <c r="B460" s="407" t="s">
        <v>775</v>
      </c>
      <c r="C460" s="403" t="s">
        <v>493</v>
      </c>
      <c r="D460" s="404">
        <v>1</v>
      </c>
      <c r="E460" s="408" t="s">
        <v>504</v>
      </c>
      <c r="F460" s="409" t="s">
        <v>505</v>
      </c>
    </row>
    <row r="461" s="14" customFormat="1" customHeight="1" spans="1:6">
      <c r="A461" s="401">
        <v>459</v>
      </c>
      <c r="B461" s="407" t="s">
        <v>776</v>
      </c>
      <c r="C461" s="403" t="s">
        <v>493</v>
      </c>
      <c r="D461" s="404">
        <v>2</v>
      </c>
      <c r="E461" s="408" t="s">
        <v>469</v>
      </c>
      <c r="F461" s="409" t="s">
        <v>470</v>
      </c>
    </row>
    <row r="462" s="14" customFormat="1" customHeight="1" spans="1:6">
      <c r="A462" s="401">
        <v>460</v>
      </c>
      <c r="B462" s="407" t="s">
        <v>777</v>
      </c>
      <c r="C462" s="403" t="s">
        <v>493</v>
      </c>
      <c r="D462" s="404">
        <v>1</v>
      </c>
      <c r="E462" s="408" t="s">
        <v>469</v>
      </c>
      <c r="F462" s="409" t="s">
        <v>470</v>
      </c>
    </row>
    <row r="463" s="14" customFormat="1" customHeight="1" spans="1:6">
      <c r="A463" s="401">
        <v>461</v>
      </c>
      <c r="B463" s="407" t="s">
        <v>778</v>
      </c>
      <c r="C463" s="403" t="s">
        <v>493</v>
      </c>
      <c r="D463" s="404">
        <v>2</v>
      </c>
      <c r="E463" s="408" t="s">
        <v>469</v>
      </c>
      <c r="F463" s="409" t="s">
        <v>470</v>
      </c>
    </row>
    <row r="464" s="14" customFormat="1" customHeight="1" spans="1:6">
      <c r="A464" s="401">
        <v>462</v>
      </c>
      <c r="B464" s="407" t="s">
        <v>779</v>
      </c>
      <c r="C464" s="403" t="s">
        <v>493</v>
      </c>
      <c r="D464" s="404">
        <v>1</v>
      </c>
      <c r="E464" s="408" t="s">
        <v>469</v>
      </c>
      <c r="F464" s="409" t="s">
        <v>470</v>
      </c>
    </row>
    <row r="465" s="14" customFormat="1" customHeight="1" spans="1:6">
      <c r="A465" s="401">
        <v>463</v>
      </c>
      <c r="B465" s="407" t="s">
        <v>780</v>
      </c>
      <c r="C465" s="403" t="s">
        <v>493</v>
      </c>
      <c r="D465" s="404">
        <v>1</v>
      </c>
      <c r="E465" s="408" t="s">
        <v>469</v>
      </c>
      <c r="F465" s="409" t="s">
        <v>470</v>
      </c>
    </row>
    <row r="466" s="14" customFormat="1" customHeight="1" spans="1:6">
      <c r="A466" s="401">
        <v>464</v>
      </c>
      <c r="B466" s="407" t="s">
        <v>781</v>
      </c>
      <c r="C466" s="403" t="s">
        <v>493</v>
      </c>
      <c r="D466" s="404">
        <v>2</v>
      </c>
      <c r="E466" s="408" t="s">
        <v>469</v>
      </c>
      <c r="F466" s="409" t="s">
        <v>470</v>
      </c>
    </row>
    <row r="467" s="14" customFormat="1" customHeight="1" spans="1:6">
      <c r="A467" s="401">
        <v>465</v>
      </c>
      <c r="B467" s="407" t="s">
        <v>782</v>
      </c>
      <c r="C467" s="403" t="s">
        <v>493</v>
      </c>
      <c r="D467" s="404">
        <v>1</v>
      </c>
      <c r="E467" s="408" t="s">
        <v>469</v>
      </c>
      <c r="F467" s="409" t="s">
        <v>470</v>
      </c>
    </row>
    <row r="468" s="14" customFormat="1" customHeight="1" spans="1:6">
      <c r="A468" s="401">
        <v>466</v>
      </c>
      <c r="B468" s="407" t="s">
        <v>783</v>
      </c>
      <c r="C468" s="403" t="s">
        <v>493</v>
      </c>
      <c r="D468" s="404">
        <v>2</v>
      </c>
      <c r="E468" s="408" t="s">
        <v>469</v>
      </c>
      <c r="F468" s="409" t="s">
        <v>470</v>
      </c>
    </row>
    <row r="469" s="14" customFormat="1" customHeight="1" spans="1:6">
      <c r="A469" s="401">
        <v>467</v>
      </c>
      <c r="B469" s="407" t="s">
        <v>784</v>
      </c>
      <c r="C469" s="403" t="s">
        <v>493</v>
      </c>
      <c r="D469" s="404">
        <v>1</v>
      </c>
      <c r="E469" s="408" t="s">
        <v>504</v>
      </c>
      <c r="F469" s="409" t="s">
        <v>505</v>
      </c>
    </row>
    <row r="470" s="14" customFormat="1" customHeight="1" spans="1:6">
      <c r="A470" s="401">
        <v>468</v>
      </c>
      <c r="B470" s="407" t="s">
        <v>785</v>
      </c>
      <c r="C470" s="403" t="s">
        <v>493</v>
      </c>
      <c r="D470" s="404">
        <v>1</v>
      </c>
      <c r="E470" s="408" t="s">
        <v>504</v>
      </c>
      <c r="F470" s="409" t="s">
        <v>505</v>
      </c>
    </row>
    <row r="471" s="14" customFormat="1" customHeight="1" spans="1:6">
      <c r="A471" s="401">
        <v>469</v>
      </c>
      <c r="B471" s="407" t="s">
        <v>786</v>
      </c>
      <c r="C471" s="403" t="s">
        <v>493</v>
      </c>
      <c r="D471" s="404">
        <v>1</v>
      </c>
      <c r="E471" s="408" t="s">
        <v>504</v>
      </c>
      <c r="F471" s="409" t="s">
        <v>505</v>
      </c>
    </row>
    <row r="472" s="14" customFormat="1" customHeight="1" spans="1:6">
      <c r="A472" s="401">
        <v>470</v>
      </c>
      <c r="B472" s="407" t="s">
        <v>783</v>
      </c>
      <c r="C472" s="403" t="s">
        <v>493</v>
      </c>
      <c r="D472" s="404">
        <v>1</v>
      </c>
      <c r="E472" s="408" t="s">
        <v>504</v>
      </c>
      <c r="F472" s="409" t="s">
        <v>505</v>
      </c>
    </row>
    <row r="473" s="14" customFormat="1" customHeight="1" spans="1:6">
      <c r="A473" s="401">
        <v>471</v>
      </c>
      <c r="B473" s="407" t="s">
        <v>787</v>
      </c>
      <c r="C473" s="403" t="s">
        <v>493</v>
      </c>
      <c r="D473" s="404">
        <v>1</v>
      </c>
      <c r="E473" s="408" t="s">
        <v>504</v>
      </c>
      <c r="F473" s="409" t="s">
        <v>505</v>
      </c>
    </row>
    <row r="474" s="14" customFormat="1" customHeight="1" spans="1:6">
      <c r="A474" s="401">
        <v>472</v>
      </c>
      <c r="B474" s="407" t="s">
        <v>788</v>
      </c>
      <c r="C474" s="403" t="s">
        <v>468</v>
      </c>
      <c r="D474" s="404">
        <v>9</v>
      </c>
      <c r="E474" s="408" t="s">
        <v>469</v>
      </c>
      <c r="F474" s="409" t="s">
        <v>470</v>
      </c>
    </row>
    <row r="475" s="14" customFormat="1" customHeight="1" spans="1:6">
      <c r="A475" s="401">
        <v>473</v>
      </c>
      <c r="B475" s="407" t="s">
        <v>789</v>
      </c>
      <c r="C475" s="403" t="s">
        <v>468</v>
      </c>
      <c r="D475" s="404">
        <v>9</v>
      </c>
      <c r="E475" s="408" t="s">
        <v>469</v>
      </c>
      <c r="F475" s="409" t="s">
        <v>470</v>
      </c>
    </row>
    <row r="476" s="14" customFormat="1" customHeight="1" spans="1:6">
      <c r="A476" s="401">
        <v>474</v>
      </c>
      <c r="B476" s="407" t="s">
        <v>790</v>
      </c>
      <c r="C476" s="403" t="s">
        <v>468</v>
      </c>
      <c r="D476" s="404">
        <v>9</v>
      </c>
      <c r="E476" s="408" t="s">
        <v>469</v>
      </c>
      <c r="F476" s="409" t="s">
        <v>470</v>
      </c>
    </row>
    <row r="477" s="14" customFormat="1" customHeight="1" spans="1:6">
      <c r="A477" s="401">
        <v>475</v>
      </c>
      <c r="B477" s="407" t="s">
        <v>791</v>
      </c>
      <c r="C477" s="403" t="s">
        <v>468</v>
      </c>
      <c r="D477" s="404">
        <v>2</v>
      </c>
      <c r="E477" s="408" t="s">
        <v>469</v>
      </c>
      <c r="F477" s="409" t="s">
        <v>470</v>
      </c>
    </row>
    <row r="478" s="14" customFormat="1" customHeight="1" spans="1:6">
      <c r="A478" s="401">
        <v>476</v>
      </c>
      <c r="B478" s="407" t="s">
        <v>792</v>
      </c>
      <c r="C478" s="403" t="s">
        <v>468</v>
      </c>
      <c r="D478" s="404">
        <v>2</v>
      </c>
      <c r="E478" s="408" t="s">
        <v>469</v>
      </c>
      <c r="F478" s="409" t="s">
        <v>470</v>
      </c>
    </row>
    <row r="479" s="14" customFormat="1" customHeight="1" spans="1:6">
      <c r="A479" s="401">
        <v>477</v>
      </c>
      <c r="B479" s="407" t="s">
        <v>791</v>
      </c>
      <c r="C479" s="403" t="s">
        <v>468</v>
      </c>
      <c r="D479" s="404">
        <v>4</v>
      </c>
      <c r="E479" s="408" t="s">
        <v>504</v>
      </c>
      <c r="F479" s="409" t="s">
        <v>505</v>
      </c>
    </row>
    <row r="480" s="14" customFormat="1" customHeight="1" spans="1:6">
      <c r="A480" s="401">
        <v>478</v>
      </c>
      <c r="B480" s="407" t="s">
        <v>792</v>
      </c>
      <c r="C480" s="403" t="s">
        <v>468</v>
      </c>
      <c r="D480" s="404">
        <v>4</v>
      </c>
      <c r="E480" s="408" t="s">
        <v>504</v>
      </c>
      <c r="F480" s="409" t="s">
        <v>505</v>
      </c>
    </row>
    <row r="481" s="14" customFormat="1" customHeight="1" spans="1:6">
      <c r="A481" s="401">
        <v>479</v>
      </c>
      <c r="B481" s="407" t="s">
        <v>793</v>
      </c>
      <c r="C481" s="403" t="s">
        <v>468</v>
      </c>
      <c r="D481" s="404">
        <v>1</v>
      </c>
      <c r="E481" s="408" t="s">
        <v>504</v>
      </c>
      <c r="F481" s="409" t="s">
        <v>505</v>
      </c>
    </row>
    <row r="482" s="14" customFormat="1" customHeight="1" spans="1:6">
      <c r="A482" s="401">
        <v>480</v>
      </c>
      <c r="B482" s="407" t="s">
        <v>794</v>
      </c>
      <c r="C482" s="403" t="s">
        <v>468</v>
      </c>
      <c r="D482" s="404">
        <v>100</v>
      </c>
      <c r="E482" s="408" t="s">
        <v>469</v>
      </c>
      <c r="F482" s="409" t="s">
        <v>470</v>
      </c>
    </row>
    <row r="483" s="14" customFormat="1" customHeight="1" spans="1:6">
      <c r="A483" s="401">
        <v>481</v>
      </c>
      <c r="B483" s="407" t="s">
        <v>795</v>
      </c>
      <c r="C483" s="403" t="s">
        <v>468</v>
      </c>
      <c r="D483" s="404">
        <v>1</v>
      </c>
      <c r="E483" s="408" t="s">
        <v>469</v>
      </c>
      <c r="F483" s="409" t="s">
        <v>470</v>
      </c>
    </row>
    <row r="484" s="14" customFormat="1" customHeight="1" spans="1:6">
      <c r="A484" s="401">
        <v>482</v>
      </c>
      <c r="B484" s="407" t="s">
        <v>794</v>
      </c>
      <c r="C484" s="403" t="s">
        <v>468</v>
      </c>
      <c r="D484" s="404">
        <v>110</v>
      </c>
      <c r="E484" s="408" t="s">
        <v>469</v>
      </c>
      <c r="F484" s="409" t="s">
        <v>470</v>
      </c>
    </row>
    <row r="485" s="14" customFormat="1" customHeight="1" spans="1:6">
      <c r="A485" s="401">
        <v>483</v>
      </c>
      <c r="B485" s="407" t="s">
        <v>796</v>
      </c>
      <c r="C485" s="403" t="s">
        <v>464</v>
      </c>
      <c r="D485" s="404">
        <v>6</v>
      </c>
      <c r="E485" s="408" t="s">
        <v>469</v>
      </c>
      <c r="F485" s="409" t="s">
        <v>470</v>
      </c>
    </row>
    <row r="486" s="14" customFormat="1" customHeight="1" spans="1:6">
      <c r="A486" s="401">
        <v>484</v>
      </c>
      <c r="B486" s="407" t="s">
        <v>797</v>
      </c>
      <c r="C486" s="403" t="s">
        <v>468</v>
      </c>
      <c r="D486" s="404">
        <v>2</v>
      </c>
      <c r="E486" s="408" t="s">
        <v>465</v>
      </c>
      <c r="F486" s="406" t="s">
        <v>466</v>
      </c>
    </row>
    <row r="487" s="14" customFormat="1" customHeight="1" spans="1:6">
      <c r="A487" s="401">
        <v>485</v>
      </c>
      <c r="B487" s="407" t="s">
        <v>798</v>
      </c>
      <c r="C487" s="403" t="s">
        <v>468</v>
      </c>
      <c r="D487" s="404">
        <v>1</v>
      </c>
      <c r="E487" s="408" t="s">
        <v>465</v>
      </c>
      <c r="F487" s="406" t="s">
        <v>466</v>
      </c>
    </row>
    <row r="488" s="14" customFormat="1" customHeight="1" spans="1:6">
      <c r="A488" s="401">
        <v>486</v>
      </c>
      <c r="B488" s="407" t="s">
        <v>799</v>
      </c>
      <c r="C488" s="403" t="s">
        <v>468</v>
      </c>
      <c r="D488" s="404">
        <v>200</v>
      </c>
      <c r="E488" s="408" t="s">
        <v>469</v>
      </c>
      <c r="F488" s="409" t="s">
        <v>470</v>
      </c>
    </row>
    <row r="489" s="14" customFormat="1" customHeight="1" spans="1:6">
      <c r="A489" s="401">
        <v>487</v>
      </c>
      <c r="B489" s="407" t="s">
        <v>800</v>
      </c>
      <c r="C489" s="403" t="s">
        <v>468</v>
      </c>
      <c r="D489" s="404">
        <v>8</v>
      </c>
      <c r="E489" s="408" t="s">
        <v>476</v>
      </c>
      <c r="F489" s="409" t="s">
        <v>477</v>
      </c>
    </row>
    <row r="490" s="14" customFormat="1" customHeight="1" spans="1:6">
      <c r="A490" s="401">
        <v>488</v>
      </c>
      <c r="B490" s="407" t="s">
        <v>801</v>
      </c>
      <c r="C490" s="403" t="s">
        <v>468</v>
      </c>
      <c r="D490" s="404">
        <v>4</v>
      </c>
      <c r="E490" s="408" t="s">
        <v>469</v>
      </c>
      <c r="F490" s="409" t="s">
        <v>470</v>
      </c>
    </row>
    <row r="491" s="14" customFormat="1" customHeight="1" spans="1:6">
      <c r="A491" s="401">
        <v>489</v>
      </c>
      <c r="B491" s="407" t="s">
        <v>802</v>
      </c>
      <c r="C491" s="403" t="s">
        <v>468</v>
      </c>
      <c r="D491" s="404">
        <v>4</v>
      </c>
      <c r="E491" s="408" t="s">
        <v>469</v>
      </c>
      <c r="F491" s="409" t="s">
        <v>470</v>
      </c>
    </row>
    <row r="492" s="14" customFormat="1" customHeight="1" spans="1:6">
      <c r="A492" s="401">
        <v>490</v>
      </c>
      <c r="B492" s="407" t="s">
        <v>803</v>
      </c>
      <c r="C492" s="403" t="s">
        <v>468</v>
      </c>
      <c r="D492" s="404">
        <v>1</v>
      </c>
      <c r="E492" s="408" t="s">
        <v>469</v>
      </c>
      <c r="F492" s="409" t="s">
        <v>470</v>
      </c>
    </row>
    <row r="493" s="14" customFormat="1" customHeight="1" spans="1:6">
      <c r="A493" s="401">
        <v>491</v>
      </c>
      <c r="B493" s="407" t="s">
        <v>804</v>
      </c>
      <c r="C493" s="403" t="s">
        <v>468</v>
      </c>
      <c r="D493" s="404">
        <v>2</v>
      </c>
      <c r="E493" s="408" t="s">
        <v>469</v>
      </c>
      <c r="F493" s="409" t="s">
        <v>470</v>
      </c>
    </row>
    <row r="494" s="14" customFormat="1" customHeight="1" spans="1:6">
      <c r="A494" s="401">
        <v>492</v>
      </c>
      <c r="B494" s="407" t="s">
        <v>805</v>
      </c>
      <c r="C494" s="403" t="s">
        <v>468</v>
      </c>
      <c r="D494" s="404">
        <v>5</v>
      </c>
      <c r="E494" s="408" t="s">
        <v>469</v>
      </c>
      <c r="F494" s="409" t="s">
        <v>470</v>
      </c>
    </row>
    <row r="495" s="14" customFormat="1" customHeight="1" spans="1:6">
      <c r="A495" s="401">
        <v>493</v>
      </c>
      <c r="B495" s="407" t="s">
        <v>806</v>
      </c>
      <c r="C495" s="403" t="s">
        <v>468</v>
      </c>
      <c r="D495" s="404">
        <v>2</v>
      </c>
      <c r="E495" s="408" t="s">
        <v>469</v>
      </c>
      <c r="F495" s="409" t="s">
        <v>470</v>
      </c>
    </row>
    <row r="496" s="14" customFormat="1" customHeight="1" spans="1:6">
      <c r="A496" s="401">
        <v>494</v>
      </c>
      <c r="B496" s="407" t="s">
        <v>807</v>
      </c>
      <c r="C496" s="403" t="s">
        <v>468</v>
      </c>
      <c r="D496" s="404">
        <v>4</v>
      </c>
      <c r="E496" s="408" t="s">
        <v>469</v>
      </c>
      <c r="F496" s="409" t="s">
        <v>470</v>
      </c>
    </row>
    <row r="497" s="14" customFormat="1" customHeight="1" spans="1:6">
      <c r="A497" s="401">
        <v>495</v>
      </c>
      <c r="B497" s="407" t="s">
        <v>808</v>
      </c>
      <c r="C497" s="403" t="s">
        <v>468</v>
      </c>
      <c r="D497" s="404">
        <v>6</v>
      </c>
      <c r="E497" s="408" t="s">
        <v>469</v>
      </c>
      <c r="F497" s="409" t="s">
        <v>470</v>
      </c>
    </row>
    <row r="498" s="14" customFormat="1" customHeight="1" spans="1:6">
      <c r="A498" s="401">
        <v>496</v>
      </c>
      <c r="B498" s="407" t="s">
        <v>808</v>
      </c>
      <c r="C498" s="403" t="s">
        <v>468</v>
      </c>
      <c r="D498" s="404">
        <v>2</v>
      </c>
      <c r="E498" s="408" t="s">
        <v>490</v>
      </c>
      <c r="F498" s="409" t="s">
        <v>491</v>
      </c>
    </row>
    <row r="499" s="14" customFormat="1" customHeight="1" spans="1:6">
      <c r="A499" s="401">
        <v>497</v>
      </c>
      <c r="B499" s="407" t="s">
        <v>809</v>
      </c>
      <c r="C499" s="413" t="s">
        <v>464</v>
      </c>
      <c r="D499" s="404">
        <v>1</v>
      </c>
      <c r="E499" s="408" t="s">
        <v>759</v>
      </c>
      <c r="F499" s="409" t="s">
        <v>760</v>
      </c>
    </row>
    <row r="500" s="14" customFormat="1" customHeight="1" spans="1:6">
      <c r="A500" s="401">
        <v>498</v>
      </c>
      <c r="B500" s="407" t="s">
        <v>810</v>
      </c>
      <c r="C500" s="403" t="s">
        <v>468</v>
      </c>
      <c r="D500" s="404">
        <v>17</v>
      </c>
      <c r="E500" s="408" t="s">
        <v>490</v>
      </c>
      <c r="F500" s="409" t="s">
        <v>491</v>
      </c>
    </row>
    <row r="501" s="14" customFormat="1" customHeight="1" spans="1:6">
      <c r="A501" s="401">
        <v>499</v>
      </c>
      <c r="B501" s="407" t="s">
        <v>811</v>
      </c>
      <c r="C501" s="403" t="s">
        <v>468</v>
      </c>
      <c r="D501" s="404">
        <v>10</v>
      </c>
      <c r="E501" s="408" t="s">
        <v>490</v>
      </c>
      <c r="F501" s="409" t="s">
        <v>491</v>
      </c>
    </row>
    <row r="502" s="14" customFormat="1" customHeight="1" spans="1:6">
      <c r="A502" s="401">
        <v>500</v>
      </c>
      <c r="B502" s="407" t="s">
        <v>812</v>
      </c>
      <c r="C502" s="413" t="s">
        <v>468</v>
      </c>
      <c r="D502" s="404">
        <v>1</v>
      </c>
      <c r="E502" s="408" t="s">
        <v>759</v>
      </c>
      <c r="F502" s="409" t="s">
        <v>760</v>
      </c>
    </row>
    <row r="503" s="14" customFormat="1" customHeight="1" spans="1:6">
      <c r="A503" s="401">
        <v>501</v>
      </c>
      <c r="B503" s="407" t="s">
        <v>813</v>
      </c>
      <c r="C503" s="403" t="s">
        <v>468</v>
      </c>
      <c r="D503" s="404">
        <v>1</v>
      </c>
      <c r="E503" s="408" t="s">
        <v>469</v>
      </c>
      <c r="F503" s="409" t="s">
        <v>470</v>
      </c>
    </row>
    <row r="504" s="14" customFormat="1" customHeight="1" spans="1:6">
      <c r="A504" s="401">
        <v>502</v>
      </c>
      <c r="B504" s="407" t="s">
        <v>814</v>
      </c>
      <c r="C504" s="403" t="s">
        <v>468</v>
      </c>
      <c r="D504" s="404">
        <v>2</v>
      </c>
      <c r="E504" s="408" t="s">
        <v>490</v>
      </c>
      <c r="F504" s="409" t="s">
        <v>491</v>
      </c>
    </row>
    <row r="505" s="14" customFormat="1" customHeight="1" spans="1:6">
      <c r="A505" s="401">
        <v>503</v>
      </c>
      <c r="B505" s="407" t="s">
        <v>815</v>
      </c>
      <c r="C505" s="403" t="s">
        <v>468</v>
      </c>
      <c r="D505" s="404">
        <v>1</v>
      </c>
      <c r="E505" s="408" t="s">
        <v>490</v>
      </c>
      <c r="F505" s="409" t="s">
        <v>491</v>
      </c>
    </row>
    <row r="506" s="14" customFormat="1" customHeight="1" spans="1:6">
      <c r="A506" s="401">
        <v>504</v>
      </c>
      <c r="B506" s="407" t="s">
        <v>816</v>
      </c>
      <c r="C506" s="403" t="s">
        <v>479</v>
      </c>
      <c r="D506" s="404">
        <v>1</v>
      </c>
      <c r="E506" s="408" t="s">
        <v>504</v>
      </c>
      <c r="F506" s="409" t="s">
        <v>505</v>
      </c>
    </row>
    <row r="507" s="14" customFormat="1" customHeight="1" spans="1:6">
      <c r="A507" s="401">
        <v>505</v>
      </c>
      <c r="B507" s="407" t="s">
        <v>817</v>
      </c>
      <c r="C507" s="403" t="s">
        <v>493</v>
      </c>
      <c r="D507" s="404">
        <v>2</v>
      </c>
      <c r="E507" s="408" t="s">
        <v>469</v>
      </c>
      <c r="F507" s="409" t="s">
        <v>470</v>
      </c>
    </row>
    <row r="508" s="14" customFormat="1" customHeight="1" spans="1:6">
      <c r="A508" s="401">
        <v>506</v>
      </c>
      <c r="B508" s="407" t="s">
        <v>818</v>
      </c>
      <c r="C508" s="403" t="s">
        <v>468</v>
      </c>
      <c r="D508" s="404">
        <v>2</v>
      </c>
      <c r="E508" s="408" t="s">
        <v>469</v>
      </c>
      <c r="F508" s="409" t="s">
        <v>470</v>
      </c>
    </row>
    <row r="509" s="14" customFormat="1" customHeight="1" spans="1:6">
      <c r="A509" s="401">
        <v>507</v>
      </c>
      <c r="B509" s="407" t="s">
        <v>819</v>
      </c>
      <c r="C509" s="403" t="s">
        <v>468</v>
      </c>
      <c r="D509" s="404">
        <v>5</v>
      </c>
      <c r="E509" s="408" t="s">
        <v>469</v>
      </c>
      <c r="F509" s="409" t="s">
        <v>470</v>
      </c>
    </row>
    <row r="510" s="14" customFormat="1" customHeight="1" spans="1:6">
      <c r="A510" s="401">
        <v>508</v>
      </c>
      <c r="B510" s="407" t="s">
        <v>820</v>
      </c>
      <c r="C510" s="403" t="s">
        <v>493</v>
      </c>
      <c r="D510" s="404">
        <v>2</v>
      </c>
      <c r="E510" s="408" t="s">
        <v>469</v>
      </c>
      <c r="F510" s="409" t="s">
        <v>470</v>
      </c>
    </row>
    <row r="511" s="14" customFormat="1" customHeight="1" spans="1:6">
      <c r="A511" s="401">
        <v>509</v>
      </c>
      <c r="B511" s="407" t="s">
        <v>821</v>
      </c>
      <c r="C511" s="403" t="s">
        <v>468</v>
      </c>
      <c r="D511" s="404">
        <v>20</v>
      </c>
      <c r="E511" s="408" t="s">
        <v>469</v>
      </c>
      <c r="F511" s="409" t="s">
        <v>470</v>
      </c>
    </row>
    <row r="512" s="14" customFormat="1" customHeight="1" spans="1:6">
      <c r="A512" s="401">
        <v>510</v>
      </c>
      <c r="B512" s="407" t="s">
        <v>822</v>
      </c>
      <c r="C512" s="403" t="s">
        <v>493</v>
      </c>
      <c r="D512" s="404">
        <v>1</v>
      </c>
      <c r="E512" s="408" t="s">
        <v>469</v>
      </c>
      <c r="F512" s="409" t="s">
        <v>470</v>
      </c>
    </row>
    <row r="513" s="14" customFormat="1" customHeight="1" spans="1:6">
      <c r="A513" s="401">
        <v>511</v>
      </c>
      <c r="B513" s="407" t="s">
        <v>823</v>
      </c>
      <c r="C513" s="403" t="s">
        <v>468</v>
      </c>
      <c r="D513" s="404">
        <v>20</v>
      </c>
      <c r="E513" s="408" t="s">
        <v>469</v>
      </c>
      <c r="F513" s="409" t="s">
        <v>470</v>
      </c>
    </row>
    <row r="514" s="14" customFormat="1" customHeight="1" spans="1:6">
      <c r="A514" s="401">
        <v>512</v>
      </c>
      <c r="B514" s="407" t="s">
        <v>824</v>
      </c>
      <c r="C514" s="403" t="s">
        <v>468</v>
      </c>
      <c r="D514" s="404">
        <v>20</v>
      </c>
      <c r="E514" s="408" t="s">
        <v>469</v>
      </c>
      <c r="F514" s="409" t="s">
        <v>470</v>
      </c>
    </row>
    <row r="515" s="14" customFormat="1" customHeight="1" spans="1:6">
      <c r="A515" s="401">
        <v>513</v>
      </c>
      <c r="B515" s="407" t="s">
        <v>825</v>
      </c>
      <c r="C515" s="403" t="s">
        <v>468</v>
      </c>
      <c r="D515" s="404">
        <v>20</v>
      </c>
      <c r="E515" s="408" t="s">
        <v>469</v>
      </c>
      <c r="F515" s="409" t="s">
        <v>470</v>
      </c>
    </row>
    <row r="516" s="14" customFormat="1" customHeight="1" spans="1:6">
      <c r="A516" s="401">
        <v>514</v>
      </c>
      <c r="B516" s="407" t="s">
        <v>826</v>
      </c>
      <c r="C516" s="403" t="s">
        <v>468</v>
      </c>
      <c r="D516" s="404">
        <v>19</v>
      </c>
      <c r="E516" s="408" t="s">
        <v>469</v>
      </c>
      <c r="F516" s="409" t="s">
        <v>470</v>
      </c>
    </row>
    <row r="517" s="14" customFormat="1" customHeight="1" spans="1:6">
      <c r="A517" s="401">
        <v>515</v>
      </c>
      <c r="B517" s="407" t="s">
        <v>818</v>
      </c>
      <c r="C517" s="403" t="s">
        <v>468</v>
      </c>
      <c r="D517" s="404">
        <v>4</v>
      </c>
      <c r="E517" s="408" t="s">
        <v>469</v>
      </c>
      <c r="F517" s="409" t="s">
        <v>470</v>
      </c>
    </row>
    <row r="518" s="14" customFormat="1" customHeight="1" spans="1:6">
      <c r="A518" s="401">
        <v>516</v>
      </c>
      <c r="B518" s="407" t="s">
        <v>827</v>
      </c>
      <c r="C518" s="403" t="s">
        <v>493</v>
      </c>
      <c r="D518" s="404">
        <v>2</v>
      </c>
      <c r="E518" s="408" t="s">
        <v>469</v>
      </c>
      <c r="F518" s="409" t="s">
        <v>470</v>
      </c>
    </row>
    <row r="519" s="14" customFormat="1" customHeight="1" spans="1:6">
      <c r="A519" s="401">
        <v>517</v>
      </c>
      <c r="B519" s="407" t="s">
        <v>828</v>
      </c>
      <c r="C519" s="403" t="s">
        <v>468</v>
      </c>
      <c r="D519" s="404">
        <v>2</v>
      </c>
      <c r="E519" s="408" t="s">
        <v>469</v>
      </c>
      <c r="F519" s="409" t="s">
        <v>470</v>
      </c>
    </row>
    <row r="520" s="14" customFormat="1" customHeight="1" spans="1:6">
      <c r="A520" s="401">
        <v>518</v>
      </c>
      <c r="B520" s="407" t="s">
        <v>829</v>
      </c>
      <c r="C520" s="403" t="s">
        <v>493</v>
      </c>
      <c r="D520" s="404">
        <v>1</v>
      </c>
      <c r="E520" s="408" t="s">
        <v>469</v>
      </c>
      <c r="F520" s="409" t="s">
        <v>470</v>
      </c>
    </row>
    <row r="521" s="14" customFormat="1" customHeight="1" spans="1:6">
      <c r="A521" s="401">
        <v>519</v>
      </c>
      <c r="B521" s="407" t="s">
        <v>830</v>
      </c>
      <c r="C521" s="403" t="s">
        <v>468</v>
      </c>
      <c r="D521" s="404">
        <v>2</v>
      </c>
      <c r="E521" s="408" t="s">
        <v>469</v>
      </c>
      <c r="F521" s="409" t="s">
        <v>470</v>
      </c>
    </row>
    <row r="522" s="14" customFormat="1" customHeight="1" spans="1:6">
      <c r="A522" s="401">
        <v>520</v>
      </c>
      <c r="B522" s="407" t="s">
        <v>831</v>
      </c>
      <c r="C522" s="403" t="s">
        <v>468</v>
      </c>
      <c r="D522" s="404">
        <v>2</v>
      </c>
      <c r="E522" s="408" t="s">
        <v>469</v>
      </c>
      <c r="F522" s="409" t="s">
        <v>470</v>
      </c>
    </row>
    <row r="523" s="14" customFormat="1" customHeight="1" spans="1:6">
      <c r="A523" s="401">
        <v>521</v>
      </c>
      <c r="B523" s="407" t="s">
        <v>832</v>
      </c>
      <c r="C523" s="403" t="s">
        <v>468</v>
      </c>
      <c r="D523" s="404">
        <v>2</v>
      </c>
      <c r="E523" s="408" t="s">
        <v>469</v>
      </c>
      <c r="F523" s="409" t="s">
        <v>470</v>
      </c>
    </row>
    <row r="524" s="14" customFormat="1" customHeight="1" spans="1:6">
      <c r="A524" s="401">
        <v>522</v>
      </c>
      <c r="B524" s="407" t="s">
        <v>833</v>
      </c>
      <c r="C524" s="403" t="s">
        <v>468</v>
      </c>
      <c r="D524" s="404">
        <v>7</v>
      </c>
      <c r="E524" s="408" t="s">
        <v>469</v>
      </c>
      <c r="F524" s="409" t="s">
        <v>470</v>
      </c>
    </row>
    <row r="525" s="14" customFormat="1" customHeight="1" spans="1:6">
      <c r="A525" s="401">
        <v>523</v>
      </c>
      <c r="B525" s="407" t="s">
        <v>834</v>
      </c>
      <c r="C525" s="403" t="s">
        <v>468</v>
      </c>
      <c r="D525" s="404">
        <v>6</v>
      </c>
      <c r="E525" s="408" t="s">
        <v>469</v>
      </c>
      <c r="F525" s="409" t="s">
        <v>470</v>
      </c>
    </row>
    <row r="526" s="14" customFormat="1" customHeight="1" spans="1:6">
      <c r="A526" s="401">
        <v>524</v>
      </c>
      <c r="B526" s="407" t="s">
        <v>820</v>
      </c>
      <c r="C526" s="403" t="s">
        <v>493</v>
      </c>
      <c r="D526" s="404">
        <v>2</v>
      </c>
      <c r="E526" s="408" t="s">
        <v>469</v>
      </c>
      <c r="F526" s="409" t="s">
        <v>470</v>
      </c>
    </row>
    <row r="527" s="14" customFormat="1" customHeight="1" spans="1:6">
      <c r="A527" s="401">
        <v>526</v>
      </c>
      <c r="B527" s="407" t="s">
        <v>835</v>
      </c>
      <c r="C527" s="403" t="s">
        <v>468</v>
      </c>
      <c r="D527" s="404">
        <v>2</v>
      </c>
      <c r="E527" s="408" t="s">
        <v>469</v>
      </c>
      <c r="F527" s="409" t="s">
        <v>470</v>
      </c>
    </row>
    <row r="528" s="14" customFormat="1" customHeight="1" spans="1:6">
      <c r="A528" s="401">
        <v>527</v>
      </c>
      <c r="B528" s="407" t="s">
        <v>836</v>
      </c>
      <c r="C528" s="403" t="s">
        <v>468</v>
      </c>
      <c r="D528" s="404">
        <v>1</v>
      </c>
      <c r="E528" s="408" t="s">
        <v>469</v>
      </c>
      <c r="F528" s="409" t="s">
        <v>470</v>
      </c>
    </row>
    <row r="529" s="14" customFormat="1" customHeight="1" spans="1:6">
      <c r="A529" s="401">
        <v>528</v>
      </c>
      <c r="B529" s="407" t="s">
        <v>837</v>
      </c>
      <c r="C529" s="403" t="s">
        <v>468</v>
      </c>
      <c r="D529" s="404">
        <v>10</v>
      </c>
      <c r="E529" s="408" t="s">
        <v>469</v>
      </c>
      <c r="F529" s="409" t="s">
        <v>470</v>
      </c>
    </row>
    <row r="530" s="14" customFormat="1" customHeight="1" spans="1:6">
      <c r="A530" s="401">
        <v>529</v>
      </c>
      <c r="B530" s="407" t="s">
        <v>821</v>
      </c>
      <c r="C530" s="403" t="s">
        <v>468</v>
      </c>
      <c r="D530" s="404">
        <v>9</v>
      </c>
      <c r="E530" s="408" t="s">
        <v>469</v>
      </c>
      <c r="F530" s="409" t="s">
        <v>470</v>
      </c>
    </row>
    <row r="531" s="14" customFormat="1" customHeight="1" spans="1:6">
      <c r="A531" s="401">
        <v>530</v>
      </c>
      <c r="B531" s="407" t="s">
        <v>822</v>
      </c>
      <c r="C531" s="403" t="s">
        <v>493</v>
      </c>
      <c r="D531" s="404">
        <v>1</v>
      </c>
      <c r="E531" s="408" t="s">
        <v>469</v>
      </c>
      <c r="F531" s="409" t="s">
        <v>470</v>
      </c>
    </row>
    <row r="532" s="14" customFormat="1" customHeight="1" spans="1:6">
      <c r="A532" s="401">
        <v>531</v>
      </c>
      <c r="B532" s="407" t="s">
        <v>823</v>
      </c>
      <c r="C532" s="403" t="s">
        <v>468</v>
      </c>
      <c r="D532" s="404">
        <v>10</v>
      </c>
      <c r="E532" s="408" t="s">
        <v>469</v>
      </c>
      <c r="F532" s="409" t="s">
        <v>470</v>
      </c>
    </row>
    <row r="533" s="14" customFormat="1" customHeight="1" spans="1:6">
      <c r="A533" s="401">
        <v>532</v>
      </c>
      <c r="B533" s="407" t="s">
        <v>824</v>
      </c>
      <c r="C533" s="403" t="s">
        <v>468</v>
      </c>
      <c r="D533" s="404">
        <v>8</v>
      </c>
      <c r="E533" s="408" t="s">
        <v>469</v>
      </c>
      <c r="F533" s="409" t="s">
        <v>470</v>
      </c>
    </row>
    <row r="534" s="14" customFormat="1" customHeight="1" spans="1:6">
      <c r="A534" s="401">
        <v>533</v>
      </c>
      <c r="B534" s="407" t="s">
        <v>825</v>
      </c>
      <c r="C534" s="403" t="s">
        <v>468</v>
      </c>
      <c r="D534" s="404">
        <v>6</v>
      </c>
      <c r="E534" s="408" t="s">
        <v>469</v>
      </c>
      <c r="F534" s="409" t="s">
        <v>470</v>
      </c>
    </row>
    <row r="535" s="14" customFormat="1" customHeight="1" spans="1:6">
      <c r="A535" s="401">
        <v>534</v>
      </c>
      <c r="B535" s="407" t="s">
        <v>826</v>
      </c>
      <c r="C535" s="403" t="s">
        <v>468</v>
      </c>
      <c r="D535" s="404">
        <v>14</v>
      </c>
      <c r="E535" s="408" t="s">
        <v>469</v>
      </c>
      <c r="F535" s="409" t="s">
        <v>470</v>
      </c>
    </row>
    <row r="536" s="14" customFormat="1" customHeight="1" spans="1:6">
      <c r="A536" s="401">
        <v>535</v>
      </c>
      <c r="B536" s="407" t="s">
        <v>818</v>
      </c>
      <c r="C536" s="403" t="s">
        <v>468</v>
      </c>
      <c r="D536" s="404">
        <v>3</v>
      </c>
      <c r="E536" s="408" t="s">
        <v>504</v>
      </c>
      <c r="F536" s="409" t="s">
        <v>505</v>
      </c>
    </row>
    <row r="537" s="14" customFormat="1" customHeight="1" spans="1:6">
      <c r="A537" s="401">
        <v>536</v>
      </c>
      <c r="B537" s="407" t="s">
        <v>832</v>
      </c>
      <c r="C537" s="403" t="s">
        <v>468</v>
      </c>
      <c r="D537" s="404">
        <v>3</v>
      </c>
      <c r="E537" s="408" t="s">
        <v>504</v>
      </c>
      <c r="F537" s="409" t="s">
        <v>505</v>
      </c>
    </row>
    <row r="538" s="14" customFormat="1" customHeight="1" spans="1:6">
      <c r="A538" s="401">
        <v>537</v>
      </c>
      <c r="B538" s="407" t="s">
        <v>838</v>
      </c>
      <c r="C538" s="403" t="s">
        <v>493</v>
      </c>
      <c r="D538" s="404">
        <v>2</v>
      </c>
      <c r="E538" s="408" t="s">
        <v>504</v>
      </c>
      <c r="F538" s="409" t="s">
        <v>505</v>
      </c>
    </row>
    <row r="539" s="14" customFormat="1" customHeight="1" spans="1:6">
      <c r="A539" s="401">
        <v>538</v>
      </c>
      <c r="B539" s="407" t="s">
        <v>819</v>
      </c>
      <c r="C539" s="403" t="s">
        <v>468</v>
      </c>
      <c r="D539" s="404">
        <v>1</v>
      </c>
      <c r="E539" s="408" t="s">
        <v>490</v>
      </c>
      <c r="F539" s="409" t="s">
        <v>491</v>
      </c>
    </row>
    <row r="540" s="14" customFormat="1" customHeight="1" spans="1:6">
      <c r="A540" s="401">
        <v>539</v>
      </c>
      <c r="B540" s="407" t="s">
        <v>839</v>
      </c>
      <c r="C540" s="403" t="s">
        <v>468</v>
      </c>
      <c r="D540" s="404">
        <v>10</v>
      </c>
      <c r="E540" s="408" t="s">
        <v>490</v>
      </c>
      <c r="F540" s="409" t="s">
        <v>491</v>
      </c>
    </row>
    <row r="541" s="14" customFormat="1" customHeight="1" spans="1:6">
      <c r="A541" s="401">
        <v>540</v>
      </c>
      <c r="B541" s="407" t="s">
        <v>840</v>
      </c>
      <c r="C541" s="403" t="s">
        <v>468</v>
      </c>
      <c r="D541" s="404">
        <v>2</v>
      </c>
      <c r="E541" s="408" t="s">
        <v>490</v>
      </c>
      <c r="F541" s="409" t="s">
        <v>491</v>
      </c>
    </row>
    <row r="542" s="14" customFormat="1" customHeight="1" spans="1:6">
      <c r="A542" s="401">
        <v>541</v>
      </c>
      <c r="B542" s="407" t="s">
        <v>841</v>
      </c>
      <c r="C542" s="403" t="s">
        <v>468</v>
      </c>
      <c r="D542" s="404">
        <v>2</v>
      </c>
      <c r="E542" s="408" t="s">
        <v>490</v>
      </c>
      <c r="F542" s="409" t="s">
        <v>491</v>
      </c>
    </row>
    <row r="543" s="14" customFormat="1" customHeight="1" spans="1:6">
      <c r="A543" s="401">
        <v>542</v>
      </c>
      <c r="B543" s="407" t="s">
        <v>841</v>
      </c>
      <c r="C543" s="403" t="s">
        <v>468</v>
      </c>
      <c r="D543" s="404">
        <v>1</v>
      </c>
      <c r="E543" s="408" t="s">
        <v>490</v>
      </c>
      <c r="F543" s="409" t="s">
        <v>491</v>
      </c>
    </row>
    <row r="544" s="14" customFormat="1" customHeight="1" spans="1:6">
      <c r="A544" s="401">
        <v>543</v>
      </c>
      <c r="B544" s="407" t="s">
        <v>837</v>
      </c>
      <c r="C544" s="403" t="s">
        <v>468</v>
      </c>
      <c r="D544" s="404">
        <v>2</v>
      </c>
      <c r="E544" s="408" t="s">
        <v>490</v>
      </c>
      <c r="F544" s="409" t="s">
        <v>491</v>
      </c>
    </row>
    <row r="545" s="14" customFormat="1" customHeight="1" spans="1:6">
      <c r="A545" s="401">
        <v>544</v>
      </c>
      <c r="B545" s="407" t="s">
        <v>837</v>
      </c>
      <c r="C545" s="403" t="s">
        <v>468</v>
      </c>
      <c r="D545" s="404">
        <v>3</v>
      </c>
      <c r="E545" s="408" t="s">
        <v>490</v>
      </c>
      <c r="F545" s="409" t="s">
        <v>491</v>
      </c>
    </row>
    <row r="546" s="14" customFormat="1" customHeight="1" spans="1:6">
      <c r="A546" s="401">
        <v>545</v>
      </c>
      <c r="B546" s="407" t="s">
        <v>842</v>
      </c>
      <c r="C546" s="403" t="s">
        <v>468</v>
      </c>
      <c r="D546" s="404">
        <v>5</v>
      </c>
      <c r="E546" s="408" t="s">
        <v>469</v>
      </c>
      <c r="F546" s="409" t="s">
        <v>470</v>
      </c>
    </row>
    <row r="547" s="14" customFormat="1" customHeight="1" spans="1:6">
      <c r="A547" s="401">
        <v>546</v>
      </c>
      <c r="B547" s="407" t="s">
        <v>843</v>
      </c>
      <c r="C547" s="403" t="s">
        <v>468</v>
      </c>
      <c r="D547" s="404">
        <v>2</v>
      </c>
      <c r="E547" s="408" t="s">
        <v>469</v>
      </c>
      <c r="F547" s="409" t="s">
        <v>470</v>
      </c>
    </row>
    <row r="548" s="14" customFormat="1" customHeight="1" spans="1:6">
      <c r="A548" s="401">
        <v>547</v>
      </c>
      <c r="B548" s="407" t="s">
        <v>844</v>
      </c>
      <c r="C548" s="403" t="s">
        <v>468</v>
      </c>
      <c r="D548" s="404">
        <v>2</v>
      </c>
      <c r="E548" s="408" t="s">
        <v>476</v>
      </c>
      <c r="F548" s="409" t="s">
        <v>477</v>
      </c>
    </row>
    <row r="549" s="14" customFormat="1" customHeight="1" spans="1:6">
      <c r="A549" s="401">
        <v>548</v>
      </c>
      <c r="B549" s="407" t="s">
        <v>845</v>
      </c>
      <c r="C549" s="403" t="s">
        <v>493</v>
      </c>
      <c r="D549" s="404">
        <v>1</v>
      </c>
      <c r="E549" s="408" t="s">
        <v>469</v>
      </c>
      <c r="F549" s="409" t="s">
        <v>470</v>
      </c>
    </row>
    <row r="550" s="14" customFormat="1" customHeight="1" spans="1:6">
      <c r="A550" s="401">
        <v>549</v>
      </c>
      <c r="B550" s="407" t="s">
        <v>846</v>
      </c>
      <c r="C550" s="403" t="s">
        <v>493</v>
      </c>
      <c r="D550" s="404">
        <v>4</v>
      </c>
      <c r="E550" s="408" t="s">
        <v>469</v>
      </c>
      <c r="F550" s="409" t="s">
        <v>470</v>
      </c>
    </row>
    <row r="551" s="14" customFormat="1" customHeight="1" spans="1:6">
      <c r="A551" s="401">
        <v>550</v>
      </c>
      <c r="B551" s="407" t="s">
        <v>847</v>
      </c>
      <c r="C551" s="403" t="s">
        <v>468</v>
      </c>
      <c r="D551" s="404">
        <v>3</v>
      </c>
      <c r="E551" s="408" t="s">
        <v>469</v>
      </c>
      <c r="F551" s="409" t="s">
        <v>470</v>
      </c>
    </row>
    <row r="552" s="14" customFormat="1" customHeight="1" spans="1:6">
      <c r="A552" s="401">
        <v>551</v>
      </c>
      <c r="B552" s="407" t="s">
        <v>848</v>
      </c>
      <c r="C552" s="403" t="s">
        <v>468</v>
      </c>
      <c r="D552" s="404">
        <v>2</v>
      </c>
      <c r="E552" s="408" t="s">
        <v>469</v>
      </c>
      <c r="F552" s="409" t="s">
        <v>470</v>
      </c>
    </row>
    <row r="553" s="14" customFormat="1" customHeight="1" spans="1:6">
      <c r="A553" s="401">
        <v>552</v>
      </c>
      <c r="B553" s="407" t="s">
        <v>849</v>
      </c>
      <c r="C553" s="403" t="s">
        <v>468</v>
      </c>
      <c r="D553" s="404">
        <v>3</v>
      </c>
      <c r="E553" s="408" t="s">
        <v>469</v>
      </c>
      <c r="F553" s="409" t="s">
        <v>470</v>
      </c>
    </row>
    <row r="554" s="14" customFormat="1" customHeight="1" spans="1:6">
      <c r="A554" s="401">
        <v>553</v>
      </c>
      <c r="B554" s="407" t="s">
        <v>850</v>
      </c>
      <c r="C554" s="403" t="s">
        <v>468</v>
      </c>
      <c r="D554" s="404">
        <v>3</v>
      </c>
      <c r="E554" s="408" t="s">
        <v>469</v>
      </c>
      <c r="F554" s="409" t="s">
        <v>470</v>
      </c>
    </row>
    <row r="555" s="14" customFormat="1" customHeight="1" spans="1:6">
      <c r="A555" s="401">
        <v>554</v>
      </c>
      <c r="B555" s="407" t="s">
        <v>851</v>
      </c>
      <c r="C555" s="403" t="s">
        <v>468</v>
      </c>
      <c r="D555" s="404">
        <v>1</v>
      </c>
      <c r="E555" s="408" t="s">
        <v>469</v>
      </c>
      <c r="F555" s="409" t="s">
        <v>470</v>
      </c>
    </row>
    <row r="556" s="14" customFormat="1" customHeight="1" spans="1:6">
      <c r="A556" s="401">
        <v>555</v>
      </c>
      <c r="B556" s="407" t="s">
        <v>852</v>
      </c>
      <c r="C556" s="403" t="s">
        <v>468</v>
      </c>
      <c r="D556" s="404">
        <v>1</v>
      </c>
      <c r="E556" s="408" t="s">
        <v>469</v>
      </c>
      <c r="F556" s="409" t="s">
        <v>470</v>
      </c>
    </row>
    <row r="557" s="14" customFormat="1" customHeight="1" spans="1:6">
      <c r="A557" s="401">
        <v>556</v>
      </c>
      <c r="B557" s="407" t="s">
        <v>853</v>
      </c>
      <c r="C557" s="403" t="s">
        <v>468</v>
      </c>
      <c r="D557" s="404">
        <v>5</v>
      </c>
      <c r="E557" s="408" t="s">
        <v>469</v>
      </c>
      <c r="F557" s="409" t="s">
        <v>470</v>
      </c>
    </row>
    <row r="558" s="14" customFormat="1" customHeight="1" spans="1:6">
      <c r="A558" s="401">
        <v>557</v>
      </c>
      <c r="B558" s="407" t="s">
        <v>854</v>
      </c>
      <c r="C558" s="403" t="s">
        <v>468</v>
      </c>
      <c r="D558" s="404">
        <v>2</v>
      </c>
      <c r="E558" s="408" t="s">
        <v>469</v>
      </c>
      <c r="F558" s="409" t="s">
        <v>470</v>
      </c>
    </row>
    <row r="559" s="14" customFormat="1" customHeight="1" spans="1:6">
      <c r="A559" s="401">
        <v>558</v>
      </c>
      <c r="B559" s="407" t="s">
        <v>855</v>
      </c>
      <c r="C559" s="403" t="s">
        <v>468</v>
      </c>
      <c r="D559" s="404">
        <v>2</v>
      </c>
      <c r="E559" s="408" t="s">
        <v>469</v>
      </c>
      <c r="F559" s="409" t="s">
        <v>470</v>
      </c>
    </row>
    <row r="560" s="14" customFormat="1" customHeight="1" spans="1:6">
      <c r="A560" s="401">
        <v>559</v>
      </c>
      <c r="B560" s="407" t="s">
        <v>856</v>
      </c>
      <c r="C560" s="403" t="s">
        <v>468</v>
      </c>
      <c r="D560" s="404">
        <v>3</v>
      </c>
      <c r="E560" s="408" t="s">
        <v>469</v>
      </c>
      <c r="F560" s="409" t="s">
        <v>470</v>
      </c>
    </row>
    <row r="561" s="14" customFormat="1" customHeight="1" spans="1:6">
      <c r="A561" s="401">
        <v>560</v>
      </c>
      <c r="B561" s="407" t="s">
        <v>857</v>
      </c>
      <c r="C561" s="403" t="s">
        <v>468</v>
      </c>
      <c r="D561" s="404">
        <v>3</v>
      </c>
      <c r="E561" s="408" t="s">
        <v>469</v>
      </c>
      <c r="F561" s="409" t="s">
        <v>470</v>
      </c>
    </row>
    <row r="562" s="14" customFormat="1" customHeight="1" spans="1:6">
      <c r="A562" s="401">
        <v>561</v>
      </c>
      <c r="B562" s="407" t="s">
        <v>858</v>
      </c>
      <c r="C562" s="403" t="s">
        <v>493</v>
      </c>
      <c r="D562" s="404">
        <v>2</v>
      </c>
      <c r="E562" s="408" t="s">
        <v>504</v>
      </c>
      <c r="F562" s="409" t="s">
        <v>505</v>
      </c>
    </row>
    <row r="563" s="14" customFormat="1" customHeight="1" spans="1:6">
      <c r="A563" s="401">
        <v>562</v>
      </c>
      <c r="B563" s="407" t="s">
        <v>859</v>
      </c>
      <c r="C563" s="403" t="s">
        <v>493</v>
      </c>
      <c r="D563" s="404">
        <v>4</v>
      </c>
      <c r="E563" s="408" t="s">
        <v>504</v>
      </c>
      <c r="F563" s="409" t="s">
        <v>505</v>
      </c>
    </row>
    <row r="564" s="14" customFormat="1" customHeight="1" spans="1:6">
      <c r="A564" s="401">
        <v>563</v>
      </c>
      <c r="B564" s="407" t="s">
        <v>854</v>
      </c>
      <c r="C564" s="403" t="s">
        <v>468</v>
      </c>
      <c r="D564" s="404">
        <v>4</v>
      </c>
      <c r="E564" s="408" t="s">
        <v>504</v>
      </c>
      <c r="F564" s="409" t="s">
        <v>505</v>
      </c>
    </row>
    <row r="565" s="14" customFormat="1" customHeight="1" spans="1:6">
      <c r="A565" s="401">
        <v>564</v>
      </c>
      <c r="B565" s="407" t="s">
        <v>856</v>
      </c>
      <c r="C565" s="403" t="s">
        <v>468</v>
      </c>
      <c r="D565" s="404">
        <v>4</v>
      </c>
      <c r="E565" s="408" t="s">
        <v>504</v>
      </c>
      <c r="F565" s="409" t="s">
        <v>505</v>
      </c>
    </row>
    <row r="566" s="14" customFormat="1" customHeight="1" spans="1:6">
      <c r="A566" s="401">
        <v>565</v>
      </c>
      <c r="B566" s="407" t="s">
        <v>855</v>
      </c>
      <c r="C566" s="403" t="s">
        <v>468</v>
      </c>
      <c r="D566" s="404">
        <v>4</v>
      </c>
      <c r="E566" s="408" t="s">
        <v>504</v>
      </c>
      <c r="F566" s="409" t="s">
        <v>505</v>
      </c>
    </row>
    <row r="567" s="14" customFormat="1" customHeight="1" spans="1:6">
      <c r="A567" s="401">
        <v>566</v>
      </c>
      <c r="B567" s="407" t="s">
        <v>860</v>
      </c>
      <c r="C567" s="403" t="s">
        <v>468</v>
      </c>
      <c r="D567" s="404">
        <v>2</v>
      </c>
      <c r="E567" s="408" t="s">
        <v>469</v>
      </c>
      <c r="F567" s="409" t="s">
        <v>470</v>
      </c>
    </row>
    <row r="568" s="14" customFormat="1" customHeight="1" spans="1:6">
      <c r="A568" s="401">
        <v>567</v>
      </c>
      <c r="B568" s="407" t="s">
        <v>861</v>
      </c>
      <c r="C568" s="403" t="s">
        <v>464</v>
      </c>
      <c r="D568" s="404">
        <v>2</v>
      </c>
      <c r="E568" s="408" t="s">
        <v>504</v>
      </c>
      <c r="F568" s="409" t="s">
        <v>505</v>
      </c>
    </row>
    <row r="569" s="14" customFormat="1" customHeight="1" spans="1:6">
      <c r="A569" s="401">
        <v>568</v>
      </c>
      <c r="B569" s="407" t="s">
        <v>862</v>
      </c>
      <c r="C569" s="403" t="s">
        <v>464</v>
      </c>
      <c r="D569" s="404">
        <v>50</v>
      </c>
      <c r="E569" s="408" t="s">
        <v>504</v>
      </c>
      <c r="F569" s="409" t="s">
        <v>505</v>
      </c>
    </row>
    <row r="570" s="14" customFormat="1" customHeight="1" spans="1:6">
      <c r="A570" s="401">
        <v>569</v>
      </c>
      <c r="B570" s="407" t="s">
        <v>861</v>
      </c>
      <c r="C570" s="403" t="s">
        <v>464</v>
      </c>
      <c r="D570" s="404">
        <v>29</v>
      </c>
      <c r="E570" s="408" t="s">
        <v>504</v>
      </c>
      <c r="F570" s="409" t="s">
        <v>505</v>
      </c>
    </row>
    <row r="571" s="14" customFormat="1" customHeight="1" spans="1:6">
      <c r="A571" s="401">
        <v>570</v>
      </c>
      <c r="B571" s="407" t="s">
        <v>863</v>
      </c>
      <c r="C571" s="403" t="s">
        <v>493</v>
      </c>
      <c r="D571" s="404">
        <v>1</v>
      </c>
      <c r="E571" s="408" t="s">
        <v>476</v>
      </c>
      <c r="F571" s="409" t="s">
        <v>477</v>
      </c>
    </row>
    <row r="572" s="14" customFormat="1" customHeight="1" spans="1:6">
      <c r="A572" s="401">
        <v>571</v>
      </c>
      <c r="B572" s="407" t="s">
        <v>864</v>
      </c>
      <c r="C572" s="403" t="s">
        <v>468</v>
      </c>
      <c r="D572" s="404">
        <v>1</v>
      </c>
      <c r="E572" s="408" t="s">
        <v>504</v>
      </c>
      <c r="F572" s="409" t="s">
        <v>505</v>
      </c>
    </row>
    <row r="573" s="14" customFormat="1" customHeight="1" spans="1:6">
      <c r="A573" s="401">
        <v>572</v>
      </c>
      <c r="B573" s="407" t="s">
        <v>865</v>
      </c>
      <c r="C573" s="403" t="s">
        <v>493</v>
      </c>
      <c r="D573" s="404">
        <v>1</v>
      </c>
      <c r="E573" s="408" t="s">
        <v>469</v>
      </c>
      <c r="F573" s="409" t="s">
        <v>470</v>
      </c>
    </row>
    <row r="574" s="14" customFormat="1" customHeight="1" spans="1:6">
      <c r="A574" s="401">
        <v>573</v>
      </c>
      <c r="B574" s="407" t="s">
        <v>866</v>
      </c>
      <c r="C574" s="403" t="s">
        <v>468</v>
      </c>
      <c r="D574" s="404">
        <v>1</v>
      </c>
      <c r="E574" s="408" t="s">
        <v>490</v>
      </c>
      <c r="F574" s="409" t="s">
        <v>491</v>
      </c>
    </row>
    <row r="575" s="14" customFormat="1" customHeight="1" spans="1:6">
      <c r="A575" s="401">
        <v>574</v>
      </c>
      <c r="B575" s="407" t="s">
        <v>867</v>
      </c>
      <c r="C575" s="403" t="s">
        <v>468</v>
      </c>
      <c r="D575" s="404">
        <v>1</v>
      </c>
      <c r="E575" s="408" t="s">
        <v>469</v>
      </c>
      <c r="F575" s="409" t="s">
        <v>470</v>
      </c>
    </row>
    <row r="576" s="14" customFormat="1" customHeight="1" spans="1:6">
      <c r="A576" s="401">
        <v>575</v>
      </c>
      <c r="B576" s="407" t="s">
        <v>868</v>
      </c>
      <c r="C576" s="403" t="s">
        <v>468</v>
      </c>
      <c r="D576" s="404">
        <v>5</v>
      </c>
      <c r="E576" s="408" t="s">
        <v>469</v>
      </c>
      <c r="F576" s="409" t="s">
        <v>470</v>
      </c>
    </row>
    <row r="577" s="14" customFormat="1" customHeight="1" spans="1:6">
      <c r="A577" s="401">
        <v>576</v>
      </c>
      <c r="B577" s="407" t="s">
        <v>869</v>
      </c>
      <c r="C577" s="403" t="s">
        <v>468</v>
      </c>
      <c r="D577" s="404">
        <v>3</v>
      </c>
      <c r="E577" s="408" t="s">
        <v>469</v>
      </c>
      <c r="F577" s="409" t="s">
        <v>470</v>
      </c>
    </row>
    <row r="578" s="14" customFormat="1" customHeight="1" spans="1:6">
      <c r="A578" s="401">
        <v>577</v>
      </c>
      <c r="B578" s="407" t="s">
        <v>870</v>
      </c>
      <c r="C578" s="403" t="s">
        <v>468</v>
      </c>
      <c r="D578" s="404">
        <v>1</v>
      </c>
      <c r="E578" s="408" t="s">
        <v>504</v>
      </c>
      <c r="F578" s="409" t="s">
        <v>505</v>
      </c>
    </row>
    <row r="579" s="14" customFormat="1" customHeight="1" spans="1:6">
      <c r="A579" s="401">
        <v>578</v>
      </c>
      <c r="B579" s="407" t="s">
        <v>868</v>
      </c>
      <c r="C579" s="403" t="s">
        <v>468</v>
      </c>
      <c r="D579" s="404">
        <v>4</v>
      </c>
      <c r="E579" s="408" t="s">
        <v>504</v>
      </c>
      <c r="F579" s="409" t="s">
        <v>505</v>
      </c>
    </row>
    <row r="580" s="14" customFormat="1" customHeight="1" spans="1:6">
      <c r="A580" s="401">
        <v>579</v>
      </c>
      <c r="B580" s="407" t="s">
        <v>871</v>
      </c>
      <c r="C580" s="403" t="s">
        <v>468</v>
      </c>
      <c r="D580" s="404">
        <v>2</v>
      </c>
      <c r="E580" s="408" t="s">
        <v>504</v>
      </c>
      <c r="F580" s="409" t="s">
        <v>505</v>
      </c>
    </row>
    <row r="581" s="14" customFormat="1" customHeight="1" spans="1:6">
      <c r="A581" s="401">
        <v>580</v>
      </c>
      <c r="B581" s="407" t="s">
        <v>872</v>
      </c>
      <c r="C581" s="403" t="s">
        <v>468</v>
      </c>
      <c r="D581" s="404">
        <v>1</v>
      </c>
      <c r="E581" s="408" t="s">
        <v>469</v>
      </c>
      <c r="F581" s="409" t="s">
        <v>470</v>
      </c>
    </row>
    <row r="582" s="14" customFormat="1" customHeight="1" spans="1:6">
      <c r="A582" s="401">
        <v>581</v>
      </c>
      <c r="B582" s="407" t="s">
        <v>873</v>
      </c>
      <c r="C582" s="403" t="s">
        <v>468</v>
      </c>
      <c r="D582" s="404">
        <v>1</v>
      </c>
      <c r="E582" s="408" t="s">
        <v>469</v>
      </c>
      <c r="F582" s="409" t="s">
        <v>470</v>
      </c>
    </row>
    <row r="583" s="14" customFormat="1" customHeight="1" spans="1:6">
      <c r="A583" s="401">
        <v>582</v>
      </c>
      <c r="B583" s="407" t="s">
        <v>874</v>
      </c>
      <c r="C583" s="403" t="s">
        <v>468</v>
      </c>
      <c r="D583" s="404">
        <v>1</v>
      </c>
      <c r="E583" s="408" t="s">
        <v>469</v>
      </c>
      <c r="F583" s="409" t="s">
        <v>470</v>
      </c>
    </row>
    <row r="584" s="14" customFormat="1" customHeight="1" spans="1:6">
      <c r="A584" s="401">
        <v>583</v>
      </c>
      <c r="B584" s="407" t="s">
        <v>875</v>
      </c>
      <c r="C584" s="403" t="s">
        <v>464</v>
      </c>
      <c r="D584" s="404">
        <v>3</v>
      </c>
      <c r="E584" s="408" t="s">
        <v>504</v>
      </c>
      <c r="F584" s="409" t="s">
        <v>505</v>
      </c>
    </row>
    <row r="585" s="14" customFormat="1" customHeight="1" spans="1:6">
      <c r="A585" s="401">
        <v>584</v>
      </c>
      <c r="B585" s="407" t="s">
        <v>876</v>
      </c>
      <c r="C585" s="403" t="s">
        <v>464</v>
      </c>
      <c r="D585" s="404">
        <v>3</v>
      </c>
      <c r="E585" s="408" t="s">
        <v>504</v>
      </c>
      <c r="F585" s="409" t="s">
        <v>505</v>
      </c>
    </row>
    <row r="586" s="14" customFormat="1" customHeight="1" spans="1:6">
      <c r="A586" s="401">
        <v>585</v>
      </c>
      <c r="B586" s="407" t="s">
        <v>877</v>
      </c>
      <c r="C586" s="403" t="s">
        <v>468</v>
      </c>
      <c r="D586" s="404">
        <v>1</v>
      </c>
      <c r="E586" s="408" t="s">
        <v>469</v>
      </c>
      <c r="F586" s="409" t="s">
        <v>470</v>
      </c>
    </row>
    <row r="587" s="14" customFormat="1" customHeight="1" spans="1:6">
      <c r="A587" s="401">
        <v>586</v>
      </c>
      <c r="B587" s="407" t="s">
        <v>878</v>
      </c>
      <c r="C587" s="403" t="s">
        <v>468</v>
      </c>
      <c r="D587" s="404">
        <v>1</v>
      </c>
      <c r="E587" s="408" t="s">
        <v>469</v>
      </c>
      <c r="F587" s="409" t="s">
        <v>470</v>
      </c>
    </row>
    <row r="588" s="14" customFormat="1" customHeight="1" spans="1:6">
      <c r="A588" s="401">
        <v>587</v>
      </c>
      <c r="B588" s="407" t="s">
        <v>879</v>
      </c>
      <c r="C588" s="413" t="s">
        <v>468</v>
      </c>
      <c r="D588" s="404">
        <v>1</v>
      </c>
      <c r="E588" s="408" t="s">
        <v>759</v>
      </c>
      <c r="F588" s="409" t="s">
        <v>760</v>
      </c>
    </row>
    <row r="589" s="14" customFormat="1" customHeight="1" spans="1:6">
      <c r="A589" s="401">
        <v>588</v>
      </c>
      <c r="B589" s="407" t="s">
        <v>879</v>
      </c>
      <c r="C589" s="413" t="s">
        <v>468</v>
      </c>
      <c r="D589" s="404">
        <v>1</v>
      </c>
      <c r="E589" s="408" t="s">
        <v>759</v>
      </c>
      <c r="F589" s="409" t="s">
        <v>760</v>
      </c>
    </row>
    <row r="590" s="14" customFormat="1" customHeight="1" spans="1:6">
      <c r="A590" s="401">
        <v>589</v>
      </c>
      <c r="B590" s="407" t="s">
        <v>880</v>
      </c>
      <c r="C590" s="413" t="s">
        <v>468</v>
      </c>
      <c r="D590" s="404">
        <v>2</v>
      </c>
      <c r="E590" s="408" t="s">
        <v>759</v>
      </c>
      <c r="F590" s="409" t="s">
        <v>760</v>
      </c>
    </row>
    <row r="591" s="14" customFormat="1" customHeight="1" spans="1:6">
      <c r="A591" s="401">
        <v>590</v>
      </c>
      <c r="B591" s="407" t="s">
        <v>880</v>
      </c>
      <c r="C591" s="413" t="s">
        <v>468</v>
      </c>
      <c r="D591" s="404">
        <v>2</v>
      </c>
      <c r="E591" s="408" t="s">
        <v>759</v>
      </c>
      <c r="F591" s="409" t="s">
        <v>760</v>
      </c>
    </row>
    <row r="592" s="14" customFormat="1" customHeight="1" spans="1:6">
      <c r="A592" s="401">
        <v>591</v>
      </c>
      <c r="B592" s="407" t="s">
        <v>881</v>
      </c>
      <c r="C592" s="413" t="s">
        <v>468</v>
      </c>
      <c r="D592" s="404">
        <v>2</v>
      </c>
      <c r="E592" s="408" t="s">
        <v>759</v>
      </c>
      <c r="F592" s="409" t="s">
        <v>760</v>
      </c>
    </row>
    <row r="593" s="14" customFormat="1" customHeight="1" spans="1:6">
      <c r="A593" s="401">
        <v>592</v>
      </c>
      <c r="B593" s="407" t="s">
        <v>881</v>
      </c>
      <c r="C593" s="413" t="s">
        <v>468</v>
      </c>
      <c r="D593" s="404">
        <v>2</v>
      </c>
      <c r="E593" s="408" t="s">
        <v>759</v>
      </c>
      <c r="F593" s="409" t="s">
        <v>760</v>
      </c>
    </row>
    <row r="594" s="14" customFormat="1" customHeight="1" spans="1:6">
      <c r="A594" s="401">
        <v>593</v>
      </c>
      <c r="B594" s="407" t="s">
        <v>881</v>
      </c>
      <c r="C594" s="413" t="s">
        <v>468</v>
      </c>
      <c r="D594" s="404">
        <v>1</v>
      </c>
      <c r="E594" s="408" t="s">
        <v>759</v>
      </c>
      <c r="F594" s="409" t="s">
        <v>760</v>
      </c>
    </row>
    <row r="595" s="14" customFormat="1" customHeight="1" spans="1:6">
      <c r="A595" s="401">
        <v>594</v>
      </c>
      <c r="B595" s="407" t="s">
        <v>881</v>
      </c>
      <c r="C595" s="413" t="s">
        <v>468</v>
      </c>
      <c r="D595" s="404">
        <v>1</v>
      </c>
      <c r="E595" s="408" t="s">
        <v>759</v>
      </c>
      <c r="F595" s="409" t="s">
        <v>760</v>
      </c>
    </row>
    <row r="596" s="14" customFormat="1" customHeight="1" spans="1:6">
      <c r="A596" s="401">
        <v>595</v>
      </c>
      <c r="B596" s="407" t="s">
        <v>882</v>
      </c>
      <c r="C596" s="413" t="s">
        <v>468</v>
      </c>
      <c r="D596" s="404">
        <v>1</v>
      </c>
      <c r="E596" s="408" t="s">
        <v>759</v>
      </c>
      <c r="F596" s="409" t="s">
        <v>760</v>
      </c>
    </row>
    <row r="597" s="14" customFormat="1" customHeight="1" spans="1:6">
      <c r="A597" s="401">
        <v>596</v>
      </c>
      <c r="B597" s="407" t="s">
        <v>883</v>
      </c>
      <c r="C597" s="413" t="s">
        <v>468</v>
      </c>
      <c r="D597" s="404">
        <v>2</v>
      </c>
      <c r="E597" s="408" t="s">
        <v>759</v>
      </c>
      <c r="F597" s="409" t="s">
        <v>760</v>
      </c>
    </row>
    <row r="598" s="14" customFormat="1" customHeight="1" spans="1:6">
      <c r="A598" s="401">
        <v>597</v>
      </c>
      <c r="B598" s="407" t="s">
        <v>884</v>
      </c>
      <c r="C598" s="413" t="s">
        <v>468</v>
      </c>
      <c r="D598" s="404">
        <v>1</v>
      </c>
      <c r="E598" s="408" t="s">
        <v>759</v>
      </c>
      <c r="F598" s="409" t="s">
        <v>760</v>
      </c>
    </row>
    <row r="599" s="14" customFormat="1" customHeight="1" spans="1:6">
      <c r="A599" s="401">
        <v>598</v>
      </c>
      <c r="B599" s="407" t="s">
        <v>885</v>
      </c>
      <c r="C599" s="413" t="s">
        <v>468</v>
      </c>
      <c r="D599" s="404">
        <v>1</v>
      </c>
      <c r="E599" s="408" t="s">
        <v>759</v>
      </c>
      <c r="F599" s="409" t="s">
        <v>760</v>
      </c>
    </row>
    <row r="600" s="14" customFormat="1" customHeight="1" spans="1:6">
      <c r="A600" s="401">
        <v>599</v>
      </c>
      <c r="B600" s="407" t="s">
        <v>886</v>
      </c>
      <c r="C600" s="413" t="s">
        <v>468</v>
      </c>
      <c r="D600" s="404">
        <v>1</v>
      </c>
      <c r="E600" s="408" t="s">
        <v>759</v>
      </c>
      <c r="F600" s="409" t="s">
        <v>760</v>
      </c>
    </row>
    <row r="601" s="14" customFormat="1" customHeight="1" spans="1:6">
      <c r="A601" s="401">
        <v>600</v>
      </c>
      <c r="B601" s="407" t="s">
        <v>887</v>
      </c>
      <c r="C601" s="413" t="s">
        <v>468</v>
      </c>
      <c r="D601" s="404">
        <v>1</v>
      </c>
      <c r="E601" s="408" t="s">
        <v>759</v>
      </c>
      <c r="F601" s="409" t="s">
        <v>760</v>
      </c>
    </row>
    <row r="602" s="14" customFormat="1" customHeight="1" spans="1:6">
      <c r="A602" s="401">
        <v>601</v>
      </c>
      <c r="B602" s="407" t="s">
        <v>887</v>
      </c>
      <c r="C602" s="413" t="s">
        <v>468</v>
      </c>
      <c r="D602" s="404">
        <v>1</v>
      </c>
      <c r="E602" s="408" t="s">
        <v>759</v>
      </c>
      <c r="F602" s="409" t="s">
        <v>760</v>
      </c>
    </row>
    <row r="603" s="14" customFormat="1" customHeight="1" spans="1:6">
      <c r="A603" s="401">
        <v>602</v>
      </c>
      <c r="B603" s="407" t="s">
        <v>887</v>
      </c>
      <c r="C603" s="413" t="s">
        <v>468</v>
      </c>
      <c r="D603" s="404">
        <v>2</v>
      </c>
      <c r="E603" s="408" t="s">
        <v>759</v>
      </c>
      <c r="F603" s="409" t="s">
        <v>760</v>
      </c>
    </row>
    <row r="604" s="14" customFormat="1" customHeight="1" spans="1:6">
      <c r="A604" s="401">
        <v>603</v>
      </c>
      <c r="B604" s="407" t="s">
        <v>888</v>
      </c>
      <c r="C604" s="413" t="s">
        <v>468</v>
      </c>
      <c r="D604" s="404">
        <v>5</v>
      </c>
      <c r="E604" s="408" t="s">
        <v>759</v>
      </c>
      <c r="F604" s="409" t="s">
        <v>760</v>
      </c>
    </row>
    <row r="605" s="14" customFormat="1" customHeight="1" spans="1:6">
      <c r="A605" s="401">
        <v>604</v>
      </c>
      <c r="B605" s="407" t="s">
        <v>888</v>
      </c>
      <c r="C605" s="413" t="s">
        <v>468</v>
      </c>
      <c r="D605" s="404">
        <v>5</v>
      </c>
      <c r="E605" s="408" t="s">
        <v>759</v>
      </c>
      <c r="F605" s="409" t="s">
        <v>760</v>
      </c>
    </row>
    <row r="606" s="14" customFormat="1" customHeight="1" spans="1:6">
      <c r="A606" s="401">
        <v>605</v>
      </c>
      <c r="B606" s="407" t="s">
        <v>889</v>
      </c>
      <c r="C606" s="413" t="s">
        <v>468</v>
      </c>
      <c r="D606" s="404">
        <v>1</v>
      </c>
      <c r="E606" s="408" t="s">
        <v>759</v>
      </c>
      <c r="F606" s="409" t="s">
        <v>760</v>
      </c>
    </row>
    <row r="607" s="14" customFormat="1" customHeight="1" spans="1:6">
      <c r="A607" s="401">
        <v>606</v>
      </c>
      <c r="B607" s="407" t="s">
        <v>890</v>
      </c>
      <c r="C607" s="413" t="s">
        <v>468</v>
      </c>
      <c r="D607" s="404">
        <v>1</v>
      </c>
      <c r="E607" s="408" t="s">
        <v>759</v>
      </c>
      <c r="F607" s="409" t="s">
        <v>760</v>
      </c>
    </row>
    <row r="608" s="14" customFormat="1" customHeight="1" spans="1:6">
      <c r="A608" s="401">
        <v>607</v>
      </c>
      <c r="B608" s="407" t="s">
        <v>889</v>
      </c>
      <c r="C608" s="413" t="s">
        <v>468</v>
      </c>
      <c r="D608" s="404">
        <v>1</v>
      </c>
      <c r="E608" s="408" t="s">
        <v>759</v>
      </c>
      <c r="F608" s="409" t="s">
        <v>760</v>
      </c>
    </row>
    <row r="609" s="14" customFormat="1" customHeight="1" spans="1:6">
      <c r="A609" s="401">
        <v>608</v>
      </c>
      <c r="B609" s="407" t="s">
        <v>891</v>
      </c>
      <c r="C609" s="403" t="s">
        <v>892</v>
      </c>
      <c r="D609" s="404">
        <v>800</v>
      </c>
      <c r="E609" s="408" t="s">
        <v>476</v>
      </c>
      <c r="F609" s="409" t="s">
        <v>477</v>
      </c>
    </row>
    <row r="610" s="14" customFormat="1" ht="18" customHeight="1" spans="1:6">
      <c r="A610" s="401">
        <v>609</v>
      </c>
      <c r="B610" s="407" t="s">
        <v>891</v>
      </c>
      <c r="C610" s="403" t="s">
        <v>892</v>
      </c>
      <c r="D610" s="404">
        <v>400</v>
      </c>
      <c r="E610" s="408" t="s">
        <v>893</v>
      </c>
      <c r="F610" s="409" t="s">
        <v>894</v>
      </c>
    </row>
    <row r="611" s="14" customFormat="1" customHeight="1" spans="1:6">
      <c r="A611" s="401">
        <v>610</v>
      </c>
      <c r="B611" s="407" t="s">
        <v>895</v>
      </c>
      <c r="C611" s="403" t="s">
        <v>468</v>
      </c>
      <c r="D611" s="404">
        <v>8</v>
      </c>
      <c r="E611" s="408" t="s">
        <v>469</v>
      </c>
      <c r="F611" s="409" t="s">
        <v>470</v>
      </c>
    </row>
    <row r="612" s="14" customFormat="1" customHeight="1" spans="1:6">
      <c r="A612" s="401">
        <v>611</v>
      </c>
      <c r="B612" s="407" t="s">
        <v>896</v>
      </c>
      <c r="C612" s="403" t="s">
        <v>468</v>
      </c>
      <c r="D612" s="404">
        <v>2</v>
      </c>
      <c r="E612" s="408" t="s">
        <v>469</v>
      </c>
      <c r="F612" s="409" t="s">
        <v>470</v>
      </c>
    </row>
    <row r="613" s="14" customFormat="1" customHeight="1" spans="1:6">
      <c r="A613" s="401">
        <v>612</v>
      </c>
      <c r="B613" s="407" t="s">
        <v>897</v>
      </c>
      <c r="C613" s="403" t="s">
        <v>468</v>
      </c>
      <c r="D613" s="404">
        <v>2</v>
      </c>
      <c r="E613" s="408" t="s">
        <v>469</v>
      </c>
      <c r="F613" s="409" t="s">
        <v>470</v>
      </c>
    </row>
    <row r="614" s="14" customFormat="1" customHeight="1" spans="1:6">
      <c r="A614" s="401">
        <v>613</v>
      </c>
      <c r="B614" s="407" t="s">
        <v>896</v>
      </c>
      <c r="C614" s="403" t="s">
        <v>468</v>
      </c>
      <c r="D614" s="404">
        <v>4</v>
      </c>
      <c r="E614" s="408" t="s">
        <v>469</v>
      </c>
      <c r="F614" s="409" t="s">
        <v>470</v>
      </c>
    </row>
    <row r="615" s="14" customFormat="1" customHeight="1" spans="1:6">
      <c r="A615" s="401">
        <v>614</v>
      </c>
      <c r="B615" s="407" t="s">
        <v>898</v>
      </c>
      <c r="C615" s="403" t="s">
        <v>468</v>
      </c>
      <c r="D615" s="404">
        <v>29</v>
      </c>
      <c r="E615" s="408" t="s">
        <v>469</v>
      </c>
      <c r="F615" s="409" t="s">
        <v>470</v>
      </c>
    </row>
    <row r="616" s="14" customFormat="1" customHeight="1" spans="1:6">
      <c r="A616" s="401">
        <v>615</v>
      </c>
      <c r="B616" s="407" t="s">
        <v>899</v>
      </c>
      <c r="C616" s="403" t="s">
        <v>468</v>
      </c>
      <c r="D616" s="404">
        <v>3</v>
      </c>
      <c r="E616" s="408" t="s">
        <v>469</v>
      </c>
      <c r="F616" s="409" t="s">
        <v>470</v>
      </c>
    </row>
    <row r="617" s="14" customFormat="1" customHeight="1" spans="1:6">
      <c r="A617" s="401">
        <v>616</v>
      </c>
      <c r="B617" s="407" t="s">
        <v>900</v>
      </c>
      <c r="C617" s="403" t="s">
        <v>468</v>
      </c>
      <c r="D617" s="404">
        <v>2</v>
      </c>
      <c r="E617" s="408" t="s">
        <v>469</v>
      </c>
      <c r="F617" s="409" t="s">
        <v>470</v>
      </c>
    </row>
    <row r="618" s="14" customFormat="1" customHeight="1" spans="1:6">
      <c r="A618" s="401">
        <v>617</v>
      </c>
      <c r="B618" s="407" t="s">
        <v>901</v>
      </c>
      <c r="C618" s="403" t="s">
        <v>468</v>
      </c>
      <c r="D618" s="404">
        <v>12</v>
      </c>
      <c r="E618" s="408" t="s">
        <v>469</v>
      </c>
      <c r="F618" s="409" t="s">
        <v>470</v>
      </c>
    </row>
    <row r="619" s="14" customFormat="1" customHeight="1" spans="1:6">
      <c r="A619" s="401">
        <v>618</v>
      </c>
      <c r="B619" s="407" t="s">
        <v>902</v>
      </c>
      <c r="C619" s="403" t="s">
        <v>468</v>
      </c>
      <c r="D619" s="404">
        <v>1</v>
      </c>
      <c r="E619" s="408" t="s">
        <v>490</v>
      </c>
      <c r="F619" s="409" t="s">
        <v>491</v>
      </c>
    </row>
    <row r="620" s="14" customFormat="1" customHeight="1" spans="1:6">
      <c r="A620" s="401">
        <v>619</v>
      </c>
      <c r="B620" s="407" t="s">
        <v>903</v>
      </c>
      <c r="C620" s="403" t="s">
        <v>468</v>
      </c>
      <c r="D620" s="404">
        <v>1</v>
      </c>
      <c r="E620" s="408" t="s">
        <v>469</v>
      </c>
      <c r="F620" s="409" t="s">
        <v>470</v>
      </c>
    </row>
    <row r="621" s="14" customFormat="1" customHeight="1" spans="1:6">
      <c r="A621" s="401">
        <v>620</v>
      </c>
      <c r="B621" s="407" t="s">
        <v>904</v>
      </c>
      <c r="C621" s="403" t="s">
        <v>468</v>
      </c>
      <c r="D621" s="404">
        <v>1</v>
      </c>
      <c r="E621" s="408" t="s">
        <v>469</v>
      </c>
      <c r="F621" s="409" t="s">
        <v>470</v>
      </c>
    </row>
    <row r="622" s="14" customFormat="1" customHeight="1" spans="1:6">
      <c r="A622" s="401">
        <v>621</v>
      </c>
      <c r="B622" s="407" t="s">
        <v>905</v>
      </c>
      <c r="C622" s="403" t="s">
        <v>468</v>
      </c>
      <c r="D622" s="404">
        <v>5</v>
      </c>
      <c r="E622" s="408" t="s">
        <v>469</v>
      </c>
      <c r="F622" s="409" t="s">
        <v>470</v>
      </c>
    </row>
    <row r="623" s="14" customFormat="1" customHeight="1" spans="1:6">
      <c r="A623" s="401">
        <v>622</v>
      </c>
      <c r="B623" s="407" t="s">
        <v>906</v>
      </c>
      <c r="C623" s="403" t="s">
        <v>468</v>
      </c>
      <c r="D623" s="404">
        <v>3</v>
      </c>
      <c r="E623" s="408" t="s">
        <v>476</v>
      </c>
      <c r="F623" s="409" t="s">
        <v>477</v>
      </c>
    </row>
    <row r="624" s="14" customFormat="1" customHeight="1" spans="1:6">
      <c r="A624" s="401">
        <v>623</v>
      </c>
      <c r="B624" s="407" t="s">
        <v>907</v>
      </c>
      <c r="C624" s="403" t="s">
        <v>468</v>
      </c>
      <c r="D624" s="404">
        <v>3</v>
      </c>
      <c r="E624" s="408" t="s">
        <v>469</v>
      </c>
      <c r="F624" s="409" t="s">
        <v>470</v>
      </c>
    </row>
    <row r="625" s="14" customFormat="1" customHeight="1" spans="1:6">
      <c r="A625" s="401">
        <v>624</v>
      </c>
      <c r="B625" s="407" t="s">
        <v>908</v>
      </c>
      <c r="C625" s="403" t="s">
        <v>468</v>
      </c>
      <c r="D625" s="404">
        <v>4</v>
      </c>
      <c r="E625" s="408" t="s">
        <v>469</v>
      </c>
      <c r="F625" s="409" t="s">
        <v>470</v>
      </c>
    </row>
    <row r="626" s="14" customFormat="1" customHeight="1" spans="1:6">
      <c r="A626" s="401">
        <v>625</v>
      </c>
      <c r="B626" s="407" t="s">
        <v>909</v>
      </c>
      <c r="C626" s="403" t="s">
        <v>468</v>
      </c>
      <c r="D626" s="404">
        <v>6</v>
      </c>
      <c r="E626" s="408" t="s">
        <v>469</v>
      </c>
      <c r="F626" s="409" t="s">
        <v>470</v>
      </c>
    </row>
    <row r="627" s="14" customFormat="1" customHeight="1" spans="1:6">
      <c r="A627" s="401">
        <v>626</v>
      </c>
      <c r="B627" s="407" t="s">
        <v>910</v>
      </c>
      <c r="C627" s="403" t="s">
        <v>468</v>
      </c>
      <c r="D627" s="404">
        <v>1</v>
      </c>
      <c r="E627" s="408" t="s">
        <v>469</v>
      </c>
      <c r="F627" s="409" t="s">
        <v>470</v>
      </c>
    </row>
    <row r="628" s="14" customFormat="1" customHeight="1" spans="1:6">
      <c r="A628" s="401">
        <v>627</v>
      </c>
      <c r="B628" s="407" t="s">
        <v>911</v>
      </c>
      <c r="C628" s="403" t="s">
        <v>468</v>
      </c>
      <c r="D628" s="404">
        <v>1</v>
      </c>
      <c r="E628" s="408" t="s">
        <v>469</v>
      </c>
      <c r="F628" s="409" t="s">
        <v>470</v>
      </c>
    </row>
    <row r="629" s="14" customFormat="1" customHeight="1" spans="1:6">
      <c r="A629" s="401">
        <v>628</v>
      </c>
      <c r="B629" s="407" t="s">
        <v>912</v>
      </c>
      <c r="C629" s="403" t="s">
        <v>468</v>
      </c>
      <c r="D629" s="404">
        <v>1</v>
      </c>
      <c r="E629" s="408" t="s">
        <v>469</v>
      </c>
      <c r="F629" s="409" t="s">
        <v>470</v>
      </c>
    </row>
    <row r="630" s="14" customFormat="1" customHeight="1" spans="1:6">
      <c r="A630" s="401">
        <v>629</v>
      </c>
      <c r="B630" s="407" t="s">
        <v>913</v>
      </c>
      <c r="C630" s="403" t="s">
        <v>468</v>
      </c>
      <c r="D630" s="404">
        <v>2</v>
      </c>
      <c r="E630" s="408" t="s">
        <v>469</v>
      </c>
      <c r="F630" s="409" t="s">
        <v>470</v>
      </c>
    </row>
    <row r="631" s="14" customFormat="1" customHeight="1" spans="1:6">
      <c r="A631" s="401">
        <v>630</v>
      </c>
      <c r="B631" s="407" t="s">
        <v>914</v>
      </c>
      <c r="C631" s="403" t="s">
        <v>468</v>
      </c>
      <c r="D631" s="404">
        <v>1</v>
      </c>
      <c r="E631" s="408" t="s">
        <v>469</v>
      </c>
      <c r="F631" s="409" t="s">
        <v>470</v>
      </c>
    </row>
    <row r="632" s="14" customFormat="1" customHeight="1" spans="1:6">
      <c r="A632" s="401">
        <v>631</v>
      </c>
      <c r="B632" s="407" t="s">
        <v>905</v>
      </c>
      <c r="C632" s="403" t="s">
        <v>468</v>
      </c>
      <c r="D632" s="404">
        <v>9</v>
      </c>
      <c r="E632" s="408" t="s">
        <v>469</v>
      </c>
      <c r="F632" s="409" t="s">
        <v>470</v>
      </c>
    </row>
    <row r="633" s="14" customFormat="1" customHeight="1" spans="1:6">
      <c r="A633" s="401">
        <v>632</v>
      </c>
      <c r="B633" s="407" t="s">
        <v>915</v>
      </c>
      <c r="C633" s="403" t="s">
        <v>468</v>
      </c>
      <c r="D633" s="404">
        <v>1</v>
      </c>
      <c r="E633" s="408" t="s">
        <v>469</v>
      </c>
      <c r="F633" s="409" t="s">
        <v>470</v>
      </c>
    </row>
    <row r="634" s="14" customFormat="1" customHeight="1" spans="1:6">
      <c r="A634" s="401">
        <v>633</v>
      </c>
      <c r="B634" s="407" t="s">
        <v>916</v>
      </c>
      <c r="C634" s="403" t="s">
        <v>468</v>
      </c>
      <c r="D634" s="404">
        <v>1</v>
      </c>
      <c r="E634" s="408" t="s">
        <v>469</v>
      </c>
      <c r="F634" s="409" t="s">
        <v>470</v>
      </c>
    </row>
    <row r="635" s="14" customFormat="1" customHeight="1" spans="1:6">
      <c r="A635" s="401">
        <v>634</v>
      </c>
      <c r="B635" s="407" t="s">
        <v>917</v>
      </c>
      <c r="C635" s="403" t="s">
        <v>468</v>
      </c>
      <c r="D635" s="404">
        <v>1</v>
      </c>
      <c r="E635" s="408" t="s">
        <v>469</v>
      </c>
      <c r="F635" s="409" t="s">
        <v>470</v>
      </c>
    </row>
    <row r="636" s="14" customFormat="1" customHeight="1" spans="1:6">
      <c r="A636" s="401">
        <v>635</v>
      </c>
      <c r="B636" s="407" t="s">
        <v>918</v>
      </c>
      <c r="C636" s="403" t="s">
        <v>468</v>
      </c>
      <c r="D636" s="404">
        <v>4</v>
      </c>
      <c r="E636" s="408" t="s">
        <v>469</v>
      </c>
      <c r="F636" s="409" t="s">
        <v>470</v>
      </c>
    </row>
    <row r="637" s="14" customFormat="1" customHeight="1" spans="1:6">
      <c r="A637" s="401">
        <v>636</v>
      </c>
      <c r="B637" s="407" t="s">
        <v>919</v>
      </c>
      <c r="C637" s="403" t="s">
        <v>468</v>
      </c>
      <c r="D637" s="404">
        <v>2</v>
      </c>
      <c r="E637" s="408" t="s">
        <v>469</v>
      </c>
      <c r="F637" s="409" t="s">
        <v>470</v>
      </c>
    </row>
    <row r="638" s="14" customFormat="1" customHeight="1" spans="1:6">
      <c r="A638" s="401">
        <v>637</v>
      </c>
      <c r="B638" s="407" t="s">
        <v>920</v>
      </c>
      <c r="C638" s="403" t="s">
        <v>468</v>
      </c>
      <c r="D638" s="404">
        <v>2</v>
      </c>
      <c r="E638" s="408" t="s">
        <v>469</v>
      </c>
      <c r="F638" s="409" t="s">
        <v>470</v>
      </c>
    </row>
    <row r="639" s="14" customFormat="1" customHeight="1" spans="1:6">
      <c r="A639" s="401">
        <v>638</v>
      </c>
      <c r="B639" s="407" t="s">
        <v>921</v>
      </c>
      <c r="C639" s="403" t="s">
        <v>468</v>
      </c>
      <c r="D639" s="404">
        <v>1</v>
      </c>
      <c r="E639" s="408" t="s">
        <v>469</v>
      </c>
      <c r="F639" s="409" t="s">
        <v>470</v>
      </c>
    </row>
    <row r="640" s="14" customFormat="1" customHeight="1" spans="1:6">
      <c r="A640" s="401">
        <v>639</v>
      </c>
      <c r="B640" s="407" t="s">
        <v>922</v>
      </c>
      <c r="C640" s="403" t="s">
        <v>468</v>
      </c>
      <c r="D640" s="404">
        <v>1</v>
      </c>
      <c r="E640" s="408" t="s">
        <v>469</v>
      </c>
      <c r="F640" s="409" t="s">
        <v>470</v>
      </c>
    </row>
    <row r="641" s="14" customFormat="1" customHeight="1" spans="1:6">
      <c r="A641" s="401">
        <v>640</v>
      </c>
      <c r="B641" s="407" t="s">
        <v>923</v>
      </c>
      <c r="C641" s="403" t="s">
        <v>468</v>
      </c>
      <c r="D641" s="404">
        <v>1</v>
      </c>
      <c r="E641" s="408" t="s">
        <v>469</v>
      </c>
      <c r="F641" s="409" t="s">
        <v>470</v>
      </c>
    </row>
    <row r="642" s="14" customFormat="1" customHeight="1" spans="1:6">
      <c r="A642" s="401">
        <v>641</v>
      </c>
      <c r="B642" s="407" t="s">
        <v>924</v>
      </c>
      <c r="C642" s="403" t="s">
        <v>468</v>
      </c>
      <c r="D642" s="404">
        <v>1</v>
      </c>
      <c r="E642" s="408" t="s">
        <v>469</v>
      </c>
      <c r="F642" s="409" t="s">
        <v>470</v>
      </c>
    </row>
    <row r="643" s="14" customFormat="1" customHeight="1" spans="1:6">
      <c r="A643" s="401">
        <v>642</v>
      </c>
      <c r="B643" s="407" t="s">
        <v>925</v>
      </c>
      <c r="C643" s="403" t="s">
        <v>468</v>
      </c>
      <c r="D643" s="404">
        <v>1</v>
      </c>
      <c r="E643" s="408" t="s">
        <v>469</v>
      </c>
      <c r="F643" s="409" t="s">
        <v>470</v>
      </c>
    </row>
    <row r="644" s="14" customFormat="1" customHeight="1" spans="1:6">
      <c r="A644" s="401">
        <v>643</v>
      </c>
      <c r="B644" s="407" t="s">
        <v>926</v>
      </c>
      <c r="C644" s="403" t="s">
        <v>468</v>
      </c>
      <c r="D644" s="404">
        <v>1</v>
      </c>
      <c r="E644" s="408" t="s">
        <v>469</v>
      </c>
      <c r="F644" s="409" t="s">
        <v>470</v>
      </c>
    </row>
    <row r="645" s="14" customFormat="1" customHeight="1" spans="1:6">
      <c r="A645" s="401">
        <v>644</v>
      </c>
      <c r="B645" s="407" t="s">
        <v>927</v>
      </c>
      <c r="C645" s="403" t="s">
        <v>468</v>
      </c>
      <c r="D645" s="404">
        <v>2</v>
      </c>
      <c r="E645" s="408" t="s">
        <v>469</v>
      </c>
      <c r="F645" s="409" t="s">
        <v>470</v>
      </c>
    </row>
    <row r="646" s="14" customFormat="1" customHeight="1" spans="1:6">
      <c r="A646" s="401">
        <v>645</v>
      </c>
      <c r="B646" s="407" t="s">
        <v>928</v>
      </c>
      <c r="C646" s="403" t="s">
        <v>468</v>
      </c>
      <c r="D646" s="404">
        <v>3</v>
      </c>
      <c r="E646" s="408" t="s">
        <v>469</v>
      </c>
      <c r="F646" s="409" t="s">
        <v>470</v>
      </c>
    </row>
    <row r="647" s="14" customFormat="1" customHeight="1" spans="1:6">
      <c r="A647" s="401">
        <v>646</v>
      </c>
      <c r="B647" s="407" t="s">
        <v>929</v>
      </c>
      <c r="C647" s="403" t="s">
        <v>468</v>
      </c>
      <c r="D647" s="404">
        <v>3</v>
      </c>
      <c r="E647" s="408" t="s">
        <v>469</v>
      </c>
      <c r="F647" s="409" t="s">
        <v>470</v>
      </c>
    </row>
    <row r="648" s="14" customFormat="1" customHeight="1" spans="1:6">
      <c r="A648" s="401">
        <v>647</v>
      </c>
      <c r="B648" s="407" t="s">
        <v>930</v>
      </c>
      <c r="C648" s="403" t="s">
        <v>468</v>
      </c>
      <c r="D648" s="404">
        <v>11</v>
      </c>
      <c r="E648" s="408" t="s">
        <v>469</v>
      </c>
      <c r="F648" s="409" t="s">
        <v>470</v>
      </c>
    </row>
    <row r="649" s="14" customFormat="1" customHeight="1" spans="1:6">
      <c r="A649" s="401">
        <v>648</v>
      </c>
      <c r="B649" s="407" t="s">
        <v>931</v>
      </c>
      <c r="C649" s="403" t="s">
        <v>468</v>
      </c>
      <c r="D649" s="404">
        <v>1</v>
      </c>
      <c r="E649" s="408" t="s">
        <v>504</v>
      </c>
      <c r="F649" s="409" t="s">
        <v>505</v>
      </c>
    </row>
    <row r="650" s="14" customFormat="1" customHeight="1" spans="1:6">
      <c r="A650" s="401">
        <v>649</v>
      </c>
      <c r="B650" s="407" t="s">
        <v>932</v>
      </c>
      <c r="C650" s="403" t="s">
        <v>468</v>
      </c>
      <c r="D650" s="404">
        <v>3</v>
      </c>
      <c r="E650" s="408" t="s">
        <v>504</v>
      </c>
      <c r="F650" s="409" t="s">
        <v>505</v>
      </c>
    </row>
    <row r="651" s="14" customFormat="1" customHeight="1" spans="1:6">
      <c r="A651" s="401">
        <v>650</v>
      </c>
      <c r="B651" s="407" t="s">
        <v>933</v>
      </c>
      <c r="C651" s="403" t="s">
        <v>468</v>
      </c>
      <c r="D651" s="404">
        <v>2</v>
      </c>
      <c r="E651" s="408" t="s">
        <v>504</v>
      </c>
      <c r="F651" s="409" t="s">
        <v>505</v>
      </c>
    </row>
    <row r="652" s="14" customFormat="1" customHeight="1" spans="1:6">
      <c r="A652" s="401">
        <v>651</v>
      </c>
      <c r="B652" s="407" t="s">
        <v>933</v>
      </c>
      <c r="C652" s="403" t="s">
        <v>468</v>
      </c>
      <c r="D652" s="404">
        <v>1</v>
      </c>
      <c r="E652" s="408" t="s">
        <v>504</v>
      </c>
      <c r="F652" s="409" t="s">
        <v>505</v>
      </c>
    </row>
    <row r="653" s="14" customFormat="1" customHeight="1" spans="1:6">
      <c r="A653" s="401">
        <v>652</v>
      </c>
      <c r="B653" s="407" t="s">
        <v>934</v>
      </c>
      <c r="C653" s="403" t="s">
        <v>468</v>
      </c>
      <c r="D653" s="404">
        <v>1</v>
      </c>
      <c r="E653" s="408" t="s">
        <v>504</v>
      </c>
      <c r="F653" s="409" t="s">
        <v>505</v>
      </c>
    </row>
    <row r="654" s="14" customFormat="1" customHeight="1" spans="1:6">
      <c r="A654" s="401">
        <v>653</v>
      </c>
      <c r="B654" s="407" t="s">
        <v>910</v>
      </c>
      <c r="C654" s="403" t="s">
        <v>468</v>
      </c>
      <c r="D654" s="404">
        <v>2</v>
      </c>
      <c r="E654" s="408" t="s">
        <v>504</v>
      </c>
      <c r="F654" s="409" t="s">
        <v>505</v>
      </c>
    </row>
    <row r="655" s="14" customFormat="1" customHeight="1" spans="1:6">
      <c r="A655" s="401">
        <v>654</v>
      </c>
      <c r="B655" s="407" t="s">
        <v>935</v>
      </c>
      <c r="C655" s="403" t="s">
        <v>468</v>
      </c>
      <c r="D655" s="404">
        <v>1</v>
      </c>
      <c r="E655" s="408" t="s">
        <v>504</v>
      </c>
      <c r="F655" s="409" t="s">
        <v>505</v>
      </c>
    </row>
    <row r="656" s="14" customFormat="1" customHeight="1" spans="1:6">
      <c r="A656" s="401">
        <v>655</v>
      </c>
      <c r="B656" s="407" t="s">
        <v>936</v>
      </c>
      <c r="C656" s="403" t="s">
        <v>468</v>
      </c>
      <c r="D656" s="404">
        <v>1</v>
      </c>
      <c r="E656" s="408" t="s">
        <v>504</v>
      </c>
      <c r="F656" s="409" t="s">
        <v>505</v>
      </c>
    </row>
    <row r="657" s="14" customFormat="1" customHeight="1" spans="1:6">
      <c r="A657" s="401">
        <v>656</v>
      </c>
      <c r="B657" s="407" t="s">
        <v>937</v>
      </c>
      <c r="C657" s="403" t="s">
        <v>468</v>
      </c>
      <c r="D657" s="404">
        <v>2</v>
      </c>
      <c r="E657" s="408" t="s">
        <v>504</v>
      </c>
      <c r="F657" s="409" t="s">
        <v>505</v>
      </c>
    </row>
    <row r="658" s="14" customFormat="1" customHeight="1" spans="1:6">
      <c r="A658" s="401">
        <v>657</v>
      </c>
      <c r="B658" s="407" t="s">
        <v>938</v>
      </c>
      <c r="C658" s="403" t="s">
        <v>468</v>
      </c>
      <c r="D658" s="404">
        <v>2</v>
      </c>
      <c r="E658" s="408" t="s">
        <v>504</v>
      </c>
      <c r="F658" s="409" t="s">
        <v>505</v>
      </c>
    </row>
    <row r="659" s="14" customFormat="1" customHeight="1" spans="1:6">
      <c r="A659" s="401">
        <v>658</v>
      </c>
      <c r="B659" s="407" t="s">
        <v>905</v>
      </c>
      <c r="C659" s="403" t="s">
        <v>468</v>
      </c>
      <c r="D659" s="404">
        <v>11</v>
      </c>
      <c r="E659" s="408" t="s">
        <v>504</v>
      </c>
      <c r="F659" s="409" t="s">
        <v>505</v>
      </c>
    </row>
    <row r="660" s="14" customFormat="1" customHeight="1" spans="1:6">
      <c r="A660" s="401">
        <v>659</v>
      </c>
      <c r="B660" s="407" t="s">
        <v>939</v>
      </c>
      <c r="C660" s="403" t="s">
        <v>468</v>
      </c>
      <c r="D660" s="404">
        <v>8</v>
      </c>
      <c r="E660" s="408" t="s">
        <v>504</v>
      </c>
      <c r="F660" s="409" t="s">
        <v>505</v>
      </c>
    </row>
    <row r="661" s="14" customFormat="1" customHeight="1" spans="1:6">
      <c r="A661" s="401">
        <v>660</v>
      </c>
      <c r="B661" s="407" t="s">
        <v>907</v>
      </c>
      <c r="C661" s="403" t="s">
        <v>468</v>
      </c>
      <c r="D661" s="404">
        <v>4</v>
      </c>
      <c r="E661" s="408" t="s">
        <v>504</v>
      </c>
      <c r="F661" s="409" t="s">
        <v>505</v>
      </c>
    </row>
    <row r="662" s="14" customFormat="1" customHeight="1" spans="1:6">
      <c r="A662" s="401">
        <v>661</v>
      </c>
      <c r="B662" s="407" t="s">
        <v>940</v>
      </c>
      <c r="C662" s="403" t="s">
        <v>468</v>
      </c>
      <c r="D662" s="404">
        <v>1</v>
      </c>
      <c r="E662" s="408" t="s">
        <v>504</v>
      </c>
      <c r="F662" s="409" t="s">
        <v>505</v>
      </c>
    </row>
    <row r="663" s="14" customFormat="1" customHeight="1" spans="1:6">
      <c r="A663" s="401">
        <v>662</v>
      </c>
      <c r="B663" s="407" t="s">
        <v>941</v>
      </c>
      <c r="C663" s="403" t="s">
        <v>468</v>
      </c>
      <c r="D663" s="404">
        <v>1</v>
      </c>
      <c r="E663" s="408" t="s">
        <v>504</v>
      </c>
      <c r="F663" s="409" t="s">
        <v>505</v>
      </c>
    </row>
    <row r="664" s="14" customFormat="1" customHeight="1" spans="1:6">
      <c r="A664" s="401">
        <v>663</v>
      </c>
      <c r="B664" s="407" t="s">
        <v>942</v>
      </c>
      <c r="C664" s="403" t="s">
        <v>468</v>
      </c>
      <c r="D664" s="404">
        <v>1</v>
      </c>
      <c r="E664" s="408" t="s">
        <v>504</v>
      </c>
      <c r="F664" s="409" t="s">
        <v>505</v>
      </c>
    </row>
    <row r="665" s="14" customFormat="1" customHeight="1" spans="1:6">
      <c r="A665" s="401">
        <v>664</v>
      </c>
      <c r="B665" s="407" t="s">
        <v>923</v>
      </c>
      <c r="C665" s="403" t="s">
        <v>468</v>
      </c>
      <c r="D665" s="404">
        <v>9</v>
      </c>
      <c r="E665" s="408" t="s">
        <v>504</v>
      </c>
      <c r="F665" s="409" t="s">
        <v>505</v>
      </c>
    </row>
    <row r="666" s="14" customFormat="1" customHeight="1" spans="1:6">
      <c r="A666" s="401">
        <v>665</v>
      </c>
      <c r="B666" s="407" t="s">
        <v>943</v>
      </c>
      <c r="C666" s="403" t="s">
        <v>468</v>
      </c>
      <c r="D666" s="404">
        <v>1</v>
      </c>
      <c r="E666" s="408" t="s">
        <v>504</v>
      </c>
      <c r="F666" s="409" t="s">
        <v>505</v>
      </c>
    </row>
    <row r="667" s="14" customFormat="1" customHeight="1" spans="1:6">
      <c r="A667" s="401">
        <v>666</v>
      </c>
      <c r="B667" s="407" t="s">
        <v>920</v>
      </c>
      <c r="C667" s="403" t="s">
        <v>468</v>
      </c>
      <c r="D667" s="404">
        <v>4</v>
      </c>
      <c r="E667" s="408" t="s">
        <v>504</v>
      </c>
      <c r="F667" s="409" t="s">
        <v>505</v>
      </c>
    </row>
    <row r="668" s="14" customFormat="1" customHeight="1" spans="1:6">
      <c r="A668" s="401">
        <v>667</v>
      </c>
      <c r="B668" s="407" t="s">
        <v>926</v>
      </c>
      <c r="C668" s="403" t="s">
        <v>468</v>
      </c>
      <c r="D668" s="404">
        <v>10</v>
      </c>
      <c r="E668" s="408" t="s">
        <v>504</v>
      </c>
      <c r="F668" s="409" t="s">
        <v>505</v>
      </c>
    </row>
    <row r="669" s="14" customFormat="1" customHeight="1" spans="1:6">
      <c r="A669" s="401">
        <v>668</v>
      </c>
      <c r="B669" s="407" t="s">
        <v>944</v>
      </c>
      <c r="C669" s="403" t="s">
        <v>468</v>
      </c>
      <c r="D669" s="404">
        <v>10</v>
      </c>
      <c r="E669" s="408" t="s">
        <v>504</v>
      </c>
      <c r="F669" s="409" t="s">
        <v>505</v>
      </c>
    </row>
    <row r="670" s="14" customFormat="1" customHeight="1" spans="1:6">
      <c r="A670" s="401">
        <v>669</v>
      </c>
      <c r="B670" s="407" t="s">
        <v>945</v>
      </c>
      <c r="C670" s="403" t="s">
        <v>468</v>
      </c>
      <c r="D670" s="404">
        <v>4</v>
      </c>
      <c r="E670" s="408" t="s">
        <v>504</v>
      </c>
      <c r="F670" s="409" t="s">
        <v>505</v>
      </c>
    </row>
    <row r="671" s="14" customFormat="1" customHeight="1" spans="1:6">
      <c r="A671" s="401">
        <v>670</v>
      </c>
      <c r="B671" s="407" t="s">
        <v>946</v>
      </c>
      <c r="C671" s="403" t="s">
        <v>468</v>
      </c>
      <c r="D671" s="404">
        <v>1</v>
      </c>
      <c r="E671" s="408" t="s">
        <v>504</v>
      </c>
      <c r="F671" s="409" t="s">
        <v>505</v>
      </c>
    </row>
    <row r="672" s="14" customFormat="1" customHeight="1" spans="1:6">
      <c r="A672" s="401">
        <v>671</v>
      </c>
      <c r="B672" s="407" t="s">
        <v>947</v>
      </c>
      <c r="C672" s="403" t="s">
        <v>468</v>
      </c>
      <c r="D672" s="404">
        <v>1</v>
      </c>
      <c r="E672" s="408" t="s">
        <v>504</v>
      </c>
      <c r="F672" s="409" t="s">
        <v>505</v>
      </c>
    </row>
    <row r="673" s="14" customFormat="1" customHeight="1" spans="1:6">
      <c r="A673" s="401">
        <v>672</v>
      </c>
      <c r="B673" s="407" t="s">
        <v>948</v>
      </c>
      <c r="C673" s="403" t="s">
        <v>468</v>
      </c>
      <c r="D673" s="404">
        <v>2</v>
      </c>
      <c r="E673" s="408" t="s">
        <v>485</v>
      </c>
      <c r="F673" s="409" t="s">
        <v>486</v>
      </c>
    </row>
    <row r="674" s="14" customFormat="1" customHeight="1" spans="1:6">
      <c r="A674" s="401">
        <v>673</v>
      </c>
      <c r="B674" s="407" t="s">
        <v>949</v>
      </c>
      <c r="C674" s="403" t="s">
        <v>468</v>
      </c>
      <c r="D674" s="404">
        <v>5</v>
      </c>
      <c r="E674" s="408" t="s">
        <v>485</v>
      </c>
      <c r="F674" s="409" t="s">
        <v>486</v>
      </c>
    </row>
    <row r="675" s="14" customFormat="1" customHeight="1" spans="1:6">
      <c r="A675" s="401">
        <v>674</v>
      </c>
      <c r="B675" s="407" t="s">
        <v>930</v>
      </c>
      <c r="C675" s="403" t="s">
        <v>468</v>
      </c>
      <c r="D675" s="404">
        <v>5</v>
      </c>
      <c r="E675" s="408" t="s">
        <v>485</v>
      </c>
      <c r="F675" s="409" t="s">
        <v>486</v>
      </c>
    </row>
    <row r="676" s="14" customFormat="1" customHeight="1" spans="1:6">
      <c r="A676" s="401">
        <v>675</v>
      </c>
      <c r="B676" s="407" t="s">
        <v>950</v>
      </c>
      <c r="C676" s="403" t="s">
        <v>468</v>
      </c>
      <c r="D676" s="404">
        <v>1</v>
      </c>
      <c r="E676" s="408" t="s">
        <v>469</v>
      </c>
      <c r="F676" s="409" t="s">
        <v>470</v>
      </c>
    </row>
    <row r="677" s="14" customFormat="1" customHeight="1" spans="1:6">
      <c r="A677" s="401">
        <v>676</v>
      </c>
      <c r="B677" s="407" t="s">
        <v>951</v>
      </c>
      <c r="C677" s="403" t="s">
        <v>468</v>
      </c>
      <c r="D677" s="404">
        <v>8</v>
      </c>
      <c r="E677" s="408" t="s">
        <v>469</v>
      </c>
      <c r="F677" s="409" t="s">
        <v>470</v>
      </c>
    </row>
    <row r="678" s="14" customFormat="1" customHeight="1" spans="1:6">
      <c r="A678" s="401">
        <v>677</v>
      </c>
      <c r="B678" s="407" t="s">
        <v>952</v>
      </c>
      <c r="C678" s="403" t="s">
        <v>468</v>
      </c>
      <c r="D678" s="404">
        <v>8</v>
      </c>
      <c r="E678" s="408" t="s">
        <v>469</v>
      </c>
      <c r="F678" s="409" t="s">
        <v>470</v>
      </c>
    </row>
    <row r="679" s="14" customFormat="1" customHeight="1" spans="1:6">
      <c r="A679" s="401">
        <v>678</v>
      </c>
      <c r="B679" s="407" t="s">
        <v>953</v>
      </c>
      <c r="C679" s="403" t="s">
        <v>468</v>
      </c>
      <c r="D679" s="404">
        <v>14</v>
      </c>
      <c r="E679" s="408" t="s">
        <v>469</v>
      </c>
      <c r="F679" s="409" t="s">
        <v>470</v>
      </c>
    </row>
    <row r="680" s="14" customFormat="1" customHeight="1" spans="1:6">
      <c r="A680" s="401">
        <v>679</v>
      </c>
      <c r="B680" s="407" t="s">
        <v>954</v>
      </c>
      <c r="C680" s="403" t="s">
        <v>468</v>
      </c>
      <c r="D680" s="404">
        <v>5</v>
      </c>
      <c r="E680" s="408" t="s">
        <v>469</v>
      </c>
      <c r="F680" s="409" t="s">
        <v>470</v>
      </c>
    </row>
    <row r="681" s="14" customFormat="1" customHeight="1" spans="1:6">
      <c r="A681" s="401">
        <v>680</v>
      </c>
      <c r="B681" s="407" t="s">
        <v>951</v>
      </c>
      <c r="C681" s="403" t="s">
        <v>468</v>
      </c>
      <c r="D681" s="404">
        <v>4</v>
      </c>
      <c r="E681" s="408" t="s">
        <v>469</v>
      </c>
      <c r="F681" s="409" t="s">
        <v>470</v>
      </c>
    </row>
    <row r="682" s="14" customFormat="1" customHeight="1" spans="1:6">
      <c r="A682" s="401">
        <v>681</v>
      </c>
      <c r="B682" s="407" t="s">
        <v>953</v>
      </c>
      <c r="C682" s="403" t="s">
        <v>468</v>
      </c>
      <c r="D682" s="404">
        <v>10</v>
      </c>
      <c r="E682" s="408" t="s">
        <v>469</v>
      </c>
      <c r="F682" s="409" t="s">
        <v>470</v>
      </c>
    </row>
    <row r="683" s="14" customFormat="1" customHeight="1" spans="1:6">
      <c r="A683" s="401">
        <v>682</v>
      </c>
      <c r="B683" s="407" t="s">
        <v>954</v>
      </c>
      <c r="C683" s="403" t="s">
        <v>468</v>
      </c>
      <c r="D683" s="404">
        <v>7</v>
      </c>
      <c r="E683" s="408" t="s">
        <v>504</v>
      </c>
      <c r="F683" s="409" t="s">
        <v>505</v>
      </c>
    </row>
    <row r="684" s="14" customFormat="1" customHeight="1" spans="1:6">
      <c r="A684" s="401">
        <v>683</v>
      </c>
      <c r="B684" s="407" t="s">
        <v>955</v>
      </c>
      <c r="C684" s="403" t="s">
        <v>468</v>
      </c>
      <c r="D684" s="404">
        <v>9</v>
      </c>
      <c r="E684" s="408" t="s">
        <v>504</v>
      </c>
      <c r="F684" s="409" t="s">
        <v>505</v>
      </c>
    </row>
    <row r="685" s="14" customFormat="1" customHeight="1" spans="1:6">
      <c r="A685" s="401">
        <v>684</v>
      </c>
      <c r="B685" s="407" t="s">
        <v>955</v>
      </c>
      <c r="C685" s="403" t="s">
        <v>468</v>
      </c>
      <c r="D685" s="404">
        <v>4</v>
      </c>
      <c r="E685" s="408" t="s">
        <v>504</v>
      </c>
      <c r="F685" s="409" t="s">
        <v>505</v>
      </c>
    </row>
    <row r="686" s="14" customFormat="1" customHeight="1" spans="1:6">
      <c r="A686" s="401">
        <v>685</v>
      </c>
      <c r="B686" s="407" t="s">
        <v>956</v>
      </c>
      <c r="C686" s="403" t="s">
        <v>468</v>
      </c>
      <c r="D686" s="404">
        <v>3</v>
      </c>
      <c r="E686" s="408" t="s">
        <v>504</v>
      </c>
      <c r="F686" s="409" t="s">
        <v>505</v>
      </c>
    </row>
    <row r="687" s="14" customFormat="1" customHeight="1" spans="1:6">
      <c r="A687" s="401">
        <v>686</v>
      </c>
      <c r="B687" s="407" t="s">
        <v>957</v>
      </c>
      <c r="C687" s="403" t="s">
        <v>468</v>
      </c>
      <c r="D687" s="404">
        <v>1</v>
      </c>
      <c r="E687" s="408" t="s">
        <v>469</v>
      </c>
      <c r="F687" s="409" t="s">
        <v>470</v>
      </c>
    </row>
    <row r="688" s="14" customFormat="1" customHeight="1" spans="1:6">
      <c r="A688" s="401">
        <v>687</v>
      </c>
      <c r="B688" s="407" t="s">
        <v>958</v>
      </c>
      <c r="C688" s="403" t="s">
        <v>468</v>
      </c>
      <c r="D688" s="404">
        <v>1</v>
      </c>
      <c r="E688" s="408" t="s">
        <v>469</v>
      </c>
      <c r="F688" s="409" t="s">
        <v>470</v>
      </c>
    </row>
    <row r="689" s="14" customFormat="1" customHeight="1" spans="1:6">
      <c r="A689" s="401">
        <v>688</v>
      </c>
      <c r="B689" s="407" t="s">
        <v>959</v>
      </c>
      <c r="C689" s="403" t="s">
        <v>468</v>
      </c>
      <c r="D689" s="404">
        <v>2</v>
      </c>
      <c r="E689" s="408" t="s">
        <v>469</v>
      </c>
      <c r="F689" s="409" t="s">
        <v>470</v>
      </c>
    </row>
    <row r="690" s="14" customFormat="1" customHeight="1" spans="1:6">
      <c r="A690" s="401">
        <v>689</v>
      </c>
      <c r="B690" s="407" t="s">
        <v>960</v>
      </c>
      <c r="C690" s="403" t="s">
        <v>468</v>
      </c>
      <c r="D690" s="404">
        <v>1</v>
      </c>
      <c r="E690" s="408" t="s">
        <v>469</v>
      </c>
      <c r="F690" s="409" t="s">
        <v>470</v>
      </c>
    </row>
    <row r="691" s="14" customFormat="1" customHeight="1" spans="1:6">
      <c r="A691" s="401">
        <v>690</v>
      </c>
      <c r="B691" s="407" t="s">
        <v>961</v>
      </c>
      <c r="C691" s="403" t="s">
        <v>468</v>
      </c>
      <c r="D691" s="404">
        <v>2</v>
      </c>
      <c r="E691" s="408" t="s">
        <v>469</v>
      </c>
      <c r="F691" s="409" t="s">
        <v>470</v>
      </c>
    </row>
    <row r="692" s="14" customFormat="1" customHeight="1" spans="1:6">
      <c r="A692" s="401">
        <v>691</v>
      </c>
      <c r="B692" s="407" t="s">
        <v>962</v>
      </c>
      <c r="C692" s="403" t="s">
        <v>468</v>
      </c>
      <c r="D692" s="404">
        <v>1</v>
      </c>
      <c r="E692" s="408" t="s">
        <v>469</v>
      </c>
      <c r="F692" s="409" t="s">
        <v>470</v>
      </c>
    </row>
    <row r="693" s="14" customFormat="1" customHeight="1" spans="1:6">
      <c r="A693" s="401">
        <v>692</v>
      </c>
      <c r="B693" s="407" t="s">
        <v>963</v>
      </c>
      <c r="C693" s="403" t="s">
        <v>468</v>
      </c>
      <c r="D693" s="404">
        <v>1</v>
      </c>
      <c r="E693" s="408" t="s">
        <v>469</v>
      </c>
      <c r="F693" s="409" t="s">
        <v>470</v>
      </c>
    </row>
    <row r="694" s="14" customFormat="1" customHeight="1" spans="1:6">
      <c r="A694" s="401">
        <v>693</v>
      </c>
      <c r="B694" s="407" t="s">
        <v>964</v>
      </c>
      <c r="C694" s="403" t="s">
        <v>468</v>
      </c>
      <c r="D694" s="404">
        <v>1</v>
      </c>
      <c r="E694" s="408" t="s">
        <v>469</v>
      </c>
      <c r="F694" s="409" t="s">
        <v>470</v>
      </c>
    </row>
    <row r="695" s="14" customFormat="1" customHeight="1" spans="1:6">
      <c r="A695" s="401">
        <v>694</v>
      </c>
      <c r="B695" s="407" t="s">
        <v>965</v>
      </c>
      <c r="C695" s="403" t="s">
        <v>468</v>
      </c>
      <c r="D695" s="404">
        <v>1</v>
      </c>
      <c r="E695" s="408" t="s">
        <v>469</v>
      </c>
      <c r="F695" s="409" t="s">
        <v>470</v>
      </c>
    </row>
    <row r="696" s="14" customFormat="1" customHeight="1" spans="1:6">
      <c r="A696" s="401">
        <v>695</v>
      </c>
      <c r="B696" s="407" t="s">
        <v>966</v>
      </c>
      <c r="C696" s="403" t="s">
        <v>468</v>
      </c>
      <c r="D696" s="404">
        <v>1</v>
      </c>
      <c r="E696" s="408" t="s">
        <v>469</v>
      </c>
      <c r="F696" s="409" t="s">
        <v>470</v>
      </c>
    </row>
    <row r="697" s="14" customFormat="1" customHeight="1" spans="1:6">
      <c r="A697" s="401">
        <v>696</v>
      </c>
      <c r="B697" s="407" t="s">
        <v>967</v>
      </c>
      <c r="C697" s="403" t="s">
        <v>468</v>
      </c>
      <c r="D697" s="404">
        <v>1</v>
      </c>
      <c r="E697" s="408" t="s">
        <v>469</v>
      </c>
      <c r="F697" s="409" t="s">
        <v>470</v>
      </c>
    </row>
    <row r="698" s="14" customFormat="1" customHeight="1" spans="1:6">
      <c r="A698" s="401">
        <v>697</v>
      </c>
      <c r="B698" s="407" t="s">
        <v>968</v>
      </c>
      <c r="C698" s="403" t="s">
        <v>468</v>
      </c>
      <c r="D698" s="404">
        <v>10</v>
      </c>
      <c r="E698" s="408" t="s">
        <v>469</v>
      </c>
      <c r="F698" s="409" t="s">
        <v>470</v>
      </c>
    </row>
    <row r="699" s="14" customFormat="1" customHeight="1" spans="1:6">
      <c r="A699" s="401">
        <v>698</v>
      </c>
      <c r="B699" s="407" t="s">
        <v>969</v>
      </c>
      <c r="C699" s="403" t="s">
        <v>468</v>
      </c>
      <c r="D699" s="404">
        <v>1</v>
      </c>
      <c r="E699" s="408" t="s">
        <v>469</v>
      </c>
      <c r="F699" s="409" t="s">
        <v>470</v>
      </c>
    </row>
    <row r="700" s="14" customFormat="1" customHeight="1" spans="1:6">
      <c r="A700" s="401">
        <v>699</v>
      </c>
      <c r="B700" s="407" t="s">
        <v>970</v>
      </c>
      <c r="C700" s="403" t="s">
        <v>468</v>
      </c>
      <c r="D700" s="404">
        <v>2</v>
      </c>
      <c r="E700" s="408" t="s">
        <v>469</v>
      </c>
      <c r="F700" s="409" t="s">
        <v>470</v>
      </c>
    </row>
    <row r="701" s="14" customFormat="1" customHeight="1" spans="1:6">
      <c r="A701" s="401">
        <v>700</v>
      </c>
      <c r="B701" s="407" t="s">
        <v>971</v>
      </c>
      <c r="C701" s="403" t="s">
        <v>468</v>
      </c>
      <c r="D701" s="404">
        <v>2</v>
      </c>
      <c r="E701" s="408" t="s">
        <v>469</v>
      </c>
      <c r="F701" s="409" t="s">
        <v>470</v>
      </c>
    </row>
    <row r="702" s="14" customFormat="1" customHeight="1" spans="1:6">
      <c r="A702" s="401">
        <v>701</v>
      </c>
      <c r="B702" s="407" t="s">
        <v>972</v>
      </c>
      <c r="C702" s="403" t="s">
        <v>468</v>
      </c>
      <c r="D702" s="404">
        <v>2</v>
      </c>
      <c r="E702" s="408" t="s">
        <v>469</v>
      </c>
      <c r="F702" s="409" t="s">
        <v>470</v>
      </c>
    </row>
    <row r="703" s="14" customFormat="1" customHeight="1" spans="1:6">
      <c r="A703" s="401">
        <v>702</v>
      </c>
      <c r="B703" s="407" t="s">
        <v>973</v>
      </c>
      <c r="C703" s="403" t="s">
        <v>468</v>
      </c>
      <c r="D703" s="404">
        <v>0.35</v>
      </c>
      <c r="E703" s="408" t="s">
        <v>476</v>
      </c>
      <c r="F703" s="409" t="s">
        <v>477</v>
      </c>
    </row>
    <row r="704" s="14" customFormat="1" customHeight="1" spans="1:6">
      <c r="A704" s="401">
        <v>703</v>
      </c>
      <c r="B704" s="407" t="s">
        <v>974</v>
      </c>
      <c r="C704" s="403" t="s">
        <v>468</v>
      </c>
      <c r="D704" s="404">
        <v>2</v>
      </c>
      <c r="E704" s="408" t="s">
        <v>469</v>
      </c>
      <c r="F704" s="409" t="s">
        <v>470</v>
      </c>
    </row>
    <row r="705" s="14" customFormat="1" customHeight="1" spans="1:6">
      <c r="A705" s="401">
        <v>704</v>
      </c>
      <c r="B705" s="407" t="s">
        <v>975</v>
      </c>
      <c r="C705" s="403" t="s">
        <v>468</v>
      </c>
      <c r="D705" s="404">
        <v>17</v>
      </c>
      <c r="E705" s="408" t="s">
        <v>469</v>
      </c>
      <c r="F705" s="409" t="s">
        <v>470</v>
      </c>
    </row>
    <row r="706" s="14" customFormat="1" customHeight="1" spans="1:6">
      <c r="A706" s="401">
        <v>705</v>
      </c>
      <c r="B706" s="407" t="s">
        <v>976</v>
      </c>
      <c r="C706" s="403" t="s">
        <v>468</v>
      </c>
      <c r="D706" s="404">
        <v>24</v>
      </c>
      <c r="E706" s="408" t="s">
        <v>469</v>
      </c>
      <c r="F706" s="409" t="s">
        <v>470</v>
      </c>
    </row>
    <row r="707" s="14" customFormat="1" customHeight="1" spans="1:6">
      <c r="A707" s="401">
        <v>706</v>
      </c>
      <c r="B707" s="407" t="s">
        <v>977</v>
      </c>
      <c r="C707" s="403" t="s">
        <v>468</v>
      </c>
      <c r="D707" s="404">
        <v>2</v>
      </c>
      <c r="E707" s="408" t="s">
        <v>469</v>
      </c>
      <c r="F707" s="409" t="s">
        <v>470</v>
      </c>
    </row>
    <row r="708" s="14" customFormat="1" customHeight="1" spans="1:6">
      <c r="A708" s="401">
        <v>707</v>
      </c>
      <c r="B708" s="407" t="s">
        <v>977</v>
      </c>
      <c r="C708" s="403" t="s">
        <v>468</v>
      </c>
      <c r="D708" s="404">
        <v>2</v>
      </c>
      <c r="E708" s="408" t="s">
        <v>469</v>
      </c>
      <c r="F708" s="409" t="s">
        <v>470</v>
      </c>
    </row>
    <row r="709" s="14" customFormat="1" customHeight="1" spans="1:6">
      <c r="A709" s="401">
        <v>708</v>
      </c>
      <c r="B709" s="407" t="s">
        <v>977</v>
      </c>
      <c r="C709" s="403" t="s">
        <v>468</v>
      </c>
      <c r="D709" s="404">
        <v>1</v>
      </c>
      <c r="E709" s="408" t="s">
        <v>469</v>
      </c>
      <c r="F709" s="409" t="s">
        <v>470</v>
      </c>
    </row>
    <row r="710" s="14" customFormat="1" customHeight="1" spans="1:6">
      <c r="A710" s="401">
        <v>709</v>
      </c>
      <c r="B710" s="407" t="s">
        <v>977</v>
      </c>
      <c r="C710" s="403" t="s">
        <v>468</v>
      </c>
      <c r="D710" s="404">
        <v>4</v>
      </c>
      <c r="E710" s="408" t="s">
        <v>504</v>
      </c>
      <c r="F710" s="409" t="s">
        <v>505</v>
      </c>
    </row>
    <row r="711" s="14" customFormat="1" customHeight="1" spans="1:6">
      <c r="A711" s="401">
        <v>710</v>
      </c>
      <c r="B711" s="407" t="s">
        <v>978</v>
      </c>
      <c r="C711" s="403" t="s">
        <v>468</v>
      </c>
      <c r="D711" s="404">
        <v>1</v>
      </c>
      <c r="E711" s="408" t="s">
        <v>469</v>
      </c>
      <c r="F711" s="409" t="s">
        <v>470</v>
      </c>
    </row>
    <row r="712" s="14" customFormat="1" customHeight="1" spans="1:6">
      <c r="A712" s="401">
        <v>711</v>
      </c>
      <c r="B712" s="407" t="s">
        <v>979</v>
      </c>
      <c r="C712" s="403" t="s">
        <v>468</v>
      </c>
      <c r="D712" s="404">
        <v>1</v>
      </c>
      <c r="E712" s="408" t="s">
        <v>469</v>
      </c>
      <c r="F712" s="409" t="s">
        <v>470</v>
      </c>
    </row>
    <row r="713" s="14" customFormat="1" customHeight="1" spans="1:6">
      <c r="A713" s="401">
        <v>712</v>
      </c>
      <c r="B713" s="407" t="s">
        <v>980</v>
      </c>
      <c r="C713" s="403" t="s">
        <v>468</v>
      </c>
      <c r="D713" s="404">
        <v>3</v>
      </c>
      <c r="E713" s="408" t="s">
        <v>469</v>
      </c>
      <c r="F713" s="409" t="s">
        <v>470</v>
      </c>
    </row>
    <row r="714" s="14" customFormat="1" customHeight="1" spans="1:6">
      <c r="A714" s="401">
        <v>713</v>
      </c>
      <c r="B714" s="407" t="s">
        <v>981</v>
      </c>
      <c r="C714" s="403" t="s">
        <v>468</v>
      </c>
      <c r="D714" s="404">
        <v>4</v>
      </c>
      <c r="E714" s="408" t="s">
        <v>469</v>
      </c>
      <c r="F714" s="409" t="s">
        <v>470</v>
      </c>
    </row>
    <row r="715" s="14" customFormat="1" customHeight="1" spans="1:6">
      <c r="A715" s="401">
        <v>714</v>
      </c>
      <c r="B715" s="407" t="s">
        <v>982</v>
      </c>
      <c r="C715" s="403" t="s">
        <v>468</v>
      </c>
      <c r="D715" s="404">
        <v>4</v>
      </c>
      <c r="E715" s="408" t="s">
        <v>469</v>
      </c>
      <c r="F715" s="409" t="s">
        <v>470</v>
      </c>
    </row>
    <row r="716" s="14" customFormat="1" customHeight="1" spans="1:6">
      <c r="A716" s="401">
        <v>715</v>
      </c>
      <c r="B716" s="407" t="s">
        <v>983</v>
      </c>
      <c r="C716" s="403" t="s">
        <v>468</v>
      </c>
      <c r="D716" s="404">
        <v>3</v>
      </c>
      <c r="E716" s="408" t="s">
        <v>469</v>
      </c>
      <c r="F716" s="409" t="s">
        <v>470</v>
      </c>
    </row>
    <row r="717" s="14" customFormat="1" customHeight="1" spans="1:6">
      <c r="A717" s="401">
        <v>716</v>
      </c>
      <c r="B717" s="407" t="s">
        <v>984</v>
      </c>
      <c r="C717" s="403" t="s">
        <v>468</v>
      </c>
      <c r="D717" s="404">
        <v>2</v>
      </c>
      <c r="E717" s="408" t="s">
        <v>469</v>
      </c>
      <c r="F717" s="409" t="s">
        <v>470</v>
      </c>
    </row>
    <row r="718" s="14" customFormat="1" customHeight="1" spans="1:6">
      <c r="A718" s="401">
        <v>717</v>
      </c>
      <c r="B718" s="407" t="s">
        <v>985</v>
      </c>
      <c r="C718" s="403" t="s">
        <v>468</v>
      </c>
      <c r="D718" s="404">
        <v>2</v>
      </c>
      <c r="E718" s="408" t="s">
        <v>469</v>
      </c>
      <c r="F718" s="409" t="s">
        <v>470</v>
      </c>
    </row>
    <row r="719" s="14" customFormat="1" customHeight="1" spans="1:6">
      <c r="A719" s="401">
        <v>718</v>
      </c>
      <c r="B719" s="407" t="s">
        <v>986</v>
      </c>
      <c r="C719" s="403" t="s">
        <v>468</v>
      </c>
      <c r="D719" s="404">
        <v>4</v>
      </c>
      <c r="E719" s="408" t="s">
        <v>469</v>
      </c>
      <c r="F719" s="409" t="s">
        <v>470</v>
      </c>
    </row>
    <row r="720" s="14" customFormat="1" customHeight="1" spans="1:6">
      <c r="A720" s="401">
        <v>719</v>
      </c>
      <c r="B720" s="407" t="s">
        <v>987</v>
      </c>
      <c r="C720" s="403" t="s">
        <v>468</v>
      </c>
      <c r="D720" s="404">
        <v>3</v>
      </c>
      <c r="E720" s="408" t="s">
        <v>469</v>
      </c>
      <c r="F720" s="409" t="s">
        <v>470</v>
      </c>
    </row>
    <row r="721" s="14" customFormat="1" customHeight="1" spans="1:6">
      <c r="A721" s="401">
        <v>720</v>
      </c>
      <c r="B721" s="407" t="s">
        <v>988</v>
      </c>
      <c r="C721" s="403" t="s">
        <v>468</v>
      </c>
      <c r="D721" s="404">
        <v>3</v>
      </c>
      <c r="E721" s="408" t="s">
        <v>469</v>
      </c>
      <c r="F721" s="409" t="s">
        <v>470</v>
      </c>
    </row>
    <row r="722" s="14" customFormat="1" customHeight="1" spans="1:6">
      <c r="A722" s="401">
        <v>721</v>
      </c>
      <c r="B722" s="407" t="s">
        <v>989</v>
      </c>
      <c r="C722" s="403" t="s">
        <v>468</v>
      </c>
      <c r="D722" s="404">
        <v>2</v>
      </c>
      <c r="E722" s="408" t="s">
        <v>469</v>
      </c>
      <c r="F722" s="409" t="s">
        <v>470</v>
      </c>
    </row>
    <row r="723" s="14" customFormat="1" customHeight="1" spans="1:6">
      <c r="A723" s="401">
        <v>722</v>
      </c>
      <c r="B723" s="407" t="s">
        <v>990</v>
      </c>
      <c r="C723" s="403" t="s">
        <v>468</v>
      </c>
      <c r="D723" s="404">
        <v>1</v>
      </c>
      <c r="E723" s="408" t="s">
        <v>469</v>
      </c>
      <c r="F723" s="409" t="s">
        <v>470</v>
      </c>
    </row>
    <row r="724" s="14" customFormat="1" customHeight="1" spans="1:6">
      <c r="A724" s="401">
        <v>723</v>
      </c>
      <c r="B724" s="407" t="s">
        <v>991</v>
      </c>
      <c r="C724" s="403" t="s">
        <v>468</v>
      </c>
      <c r="D724" s="404">
        <v>2</v>
      </c>
      <c r="E724" s="408" t="s">
        <v>469</v>
      </c>
      <c r="F724" s="409" t="s">
        <v>470</v>
      </c>
    </row>
    <row r="725" s="14" customFormat="1" customHeight="1" spans="1:6">
      <c r="A725" s="401">
        <v>724</v>
      </c>
      <c r="B725" s="407" t="s">
        <v>992</v>
      </c>
      <c r="C725" s="403" t="s">
        <v>468</v>
      </c>
      <c r="D725" s="404">
        <v>5</v>
      </c>
      <c r="E725" s="408" t="s">
        <v>469</v>
      </c>
      <c r="F725" s="409" t="s">
        <v>470</v>
      </c>
    </row>
    <row r="726" s="14" customFormat="1" customHeight="1" spans="1:6">
      <c r="A726" s="401">
        <v>725</v>
      </c>
      <c r="B726" s="407" t="s">
        <v>993</v>
      </c>
      <c r="C726" s="403" t="s">
        <v>468</v>
      </c>
      <c r="D726" s="404">
        <v>3</v>
      </c>
      <c r="E726" s="408" t="s">
        <v>469</v>
      </c>
      <c r="F726" s="409" t="s">
        <v>470</v>
      </c>
    </row>
    <row r="727" s="14" customFormat="1" customHeight="1" spans="1:6">
      <c r="A727" s="401">
        <v>726</v>
      </c>
      <c r="B727" s="407" t="s">
        <v>994</v>
      </c>
      <c r="C727" s="403" t="s">
        <v>468</v>
      </c>
      <c r="D727" s="404">
        <v>3</v>
      </c>
      <c r="E727" s="408" t="s">
        <v>469</v>
      </c>
      <c r="F727" s="409" t="s">
        <v>470</v>
      </c>
    </row>
    <row r="728" s="14" customFormat="1" customHeight="1" spans="1:6">
      <c r="A728" s="401">
        <v>727</v>
      </c>
      <c r="B728" s="407" t="s">
        <v>995</v>
      </c>
      <c r="C728" s="403" t="s">
        <v>468</v>
      </c>
      <c r="D728" s="404">
        <v>2</v>
      </c>
      <c r="E728" s="408" t="s">
        <v>469</v>
      </c>
      <c r="F728" s="409" t="s">
        <v>470</v>
      </c>
    </row>
    <row r="729" s="14" customFormat="1" customHeight="1" spans="1:6">
      <c r="A729" s="401">
        <v>728</v>
      </c>
      <c r="B729" s="407" t="s">
        <v>996</v>
      </c>
      <c r="C729" s="403" t="s">
        <v>468</v>
      </c>
      <c r="D729" s="404">
        <v>1</v>
      </c>
      <c r="E729" s="408" t="s">
        <v>469</v>
      </c>
      <c r="F729" s="409" t="s">
        <v>470</v>
      </c>
    </row>
    <row r="730" s="14" customFormat="1" customHeight="1" spans="1:6">
      <c r="A730" s="401">
        <v>729</v>
      </c>
      <c r="B730" s="407" t="s">
        <v>997</v>
      </c>
      <c r="C730" s="403" t="s">
        <v>468</v>
      </c>
      <c r="D730" s="404">
        <v>2</v>
      </c>
      <c r="E730" s="408" t="s">
        <v>469</v>
      </c>
      <c r="F730" s="409" t="s">
        <v>470</v>
      </c>
    </row>
    <row r="731" s="14" customFormat="1" customHeight="1" spans="1:6">
      <c r="A731" s="401">
        <v>730</v>
      </c>
      <c r="B731" s="407" t="s">
        <v>998</v>
      </c>
      <c r="C731" s="403" t="s">
        <v>468</v>
      </c>
      <c r="D731" s="404">
        <v>4</v>
      </c>
      <c r="E731" s="408" t="s">
        <v>469</v>
      </c>
      <c r="F731" s="409" t="s">
        <v>470</v>
      </c>
    </row>
    <row r="732" s="14" customFormat="1" customHeight="1" spans="1:6">
      <c r="A732" s="401">
        <v>731</v>
      </c>
      <c r="B732" s="407" t="s">
        <v>999</v>
      </c>
      <c r="C732" s="403" t="s">
        <v>493</v>
      </c>
      <c r="D732" s="404">
        <v>1</v>
      </c>
      <c r="E732" s="408" t="s">
        <v>469</v>
      </c>
      <c r="F732" s="409" t="s">
        <v>470</v>
      </c>
    </row>
    <row r="733" s="14" customFormat="1" customHeight="1" spans="1:6">
      <c r="A733" s="401">
        <v>732</v>
      </c>
      <c r="B733" s="407" t="s">
        <v>1000</v>
      </c>
      <c r="C733" s="403" t="s">
        <v>468</v>
      </c>
      <c r="D733" s="404">
        <v>1</v>
      </c>
      <c r="E733" s="408" t="s">
        <v>469</v>
      </c>
      <c r="F733" s="409" t="s">
        <v>470</v>
      </c>
    </row>
    <row r="734" s="14" customFormat="1" customHeight="1" spans="1:6">
      <c r="A734" s="401">
        <v>733</v>
      </c>
      <c r="B734" s="407" t="s">
        <v>1001</v>
      </c>
      <c r="C734" s="403" t="s">
        <v>468</v>
      </c>
      <c r="D734" s="404">
        <v>1</v>
      </c>
      <c r="E734" s="408" t="s">
        <v>469</v>
      </c>
      <c r="F734" s="409" t="s">
        <v>470</v>
      </c>
    </row>
    <row r="735" s="14" customFormat="1" customHeight="1" spans="1:6">
      <c r="A735" s="401">
        <v>734</v>
      </c>
      <c r="B735" s="407" t="s">
        <v>1002</v>
      </c>
      <c r="C735" s="403" t="s">
        <v>468</v>
      </c>
      <c r="D735" s="404">
        <v>1</v>
      </c>
      <c r="E735" s="408" t="s">
        <v>469</v>
      </c>
      <c r="F735" s="409" t="s">
        <v>470</v>
      </c>
    </row>
    <row r="736" s="14" customFormat="1" customHeight="1" spans="1:6">
      <c r="A736" s="401">
        <v>735</v>
      </c>
      <c r="B736" s="407" t="s">
        <v>1003</v>
      </c>
      <c r="C736" s="403" t="s">
        <v>468</v>
      </c>
      <c r="D736" s="404">
        <v>1</v>
      </c>
      <c r="E736" s="408" t="s">
        <v>469</v>
      </c>
      <c r="F736" s="409" t="s">
        <v>470</v>
      </c>
    </row>
    <row r="737" s="14" customFormat="1" customHeight="1" spans="1:6">
      <c r="A737" s="401">
        <v>736</v>
      </c>
      <c r="B737" s="407" t="s">
        <v>1004</v>
      </c>
      <c r="C737" s="403" t="s">
        <v>468</v>
      </c>
      <c r="D737" s="404">
        <v>1</v>
      </c>
      <c r="E737" s="408" t="s">
        <v>469</v>
      </c>
      <c r="F737" s="409" t="s">
        <v>470</v>
      </c>
    </row>
    <row r="738" s="14" customFormat="1" customHeight="1" spans="1:6">
      <c r="A738" s="401">
        <v>737</v>
      </c>
      <c r="B738" s="407" t="s">
        <v>1005</v>
      </c>
      <c r="C738" s="403" t="s">
        <v>493</v>
      </c>
      <c r="D738" s="404">
        <v>1</v>
      </c>
      <c r="E738" s="408" t="s">
        <v>469</v>
      </c>
      <c r="F738" s="409" t="s">
        <v>470</v>
      </c>
    </row>
    <row r="739" s="14" customFormat="1" customHeight="1" spans="1:6">
      <c r="A739" s="401">
        <v>738</v>
      </c>
      <c r="B739" s="407" t="s">
        <v>1006</v>
      </c>
      <c r="C739" s="403" t="s">
        <v>493</v>
      </c>
      <c r="D739" s="404">
        <v>1</v>
      </c>
      <c r="E739" s="408" t="s">
        <v>469</v>
      </c>
      <c r="F739" s="409" t="s">
        <v>470</v>
      </c>
    </row>
    <row r="740" s="14" customFormat="1" customHeight="1" spans="1:6">
      <c r="A740" s="401">
        <v>739</v>
      </c>
      <c r="B740" s="407" t="s">
        <v>1007</v>
      </c>
      <c r="C740" s="403" t="s">
        <v>493</v>
      </c>
      <c r="D740" s="404">
        <v>1</v>
      </c>
      <c r="E740" s="408" t="s">
        <v>469</v>
      </c>
      <c r="F740" s="409" t="s">
        <v>470</v>
      </c>
    </row>
    <row r="741" s="14" customFormat="1" customHeight="1" spans="1:6">
      <c r="A741" s="401">
        <v>740</v>
      </c>
      <c r="B741" s="407" t="s">
        <v>1008</v>
      </c>
      <c r="C741" s="403" t="s">
        <v>493</v>
      </c>
      <c r="D741" s="404">
        <v>2</v>
      </c>
      <c r="E741" s="408" t="s">
        <v>469</v>
      </c>
      <c r="F741" s="409" t="s">
        <v>470</v>
      </c>
    </row>
    <row r="742" s="14" customFormat="1" customHeight="1" spans="1:6">
      <c r="A742" s="401">
        <v>741</v>
      </c>
      <c r="B742" s="407" t="s">
        <v>1009</v>
      </c>
      <c r="C742" s="403" t="s">
        <v>468</v>
      </c>
      <c r="D742" s="404">
        <v>1</v>
      </c>
      <c r="E742" s="408" t="s">
        <v>469</v>
      </c>
      <c r="F742" s="409" t="s">
        <v>470</v>
      </c>
    </row>
    <row r="743" s="14" customFormat="1" customHeight="1" spans="1:6">
      <c r="A743" s="401">
        <v>742</v>
      </c>
      <c r="B743" s="407" t="s">
        <v>1010</v>
      </c>
      <c r="C743" s="403" t="s">
        <v>468</v>
      </c>
      <c r="D743" s="404">
        <v>1</v>
      </c>
      <c r="E743" s="408" t="s">
        <v>469</v>
      </c>
      <c r="F743" s="409" t="s">
        <v>470</v>
      </c>
    </row>
    <row r="744" s="14" customFormat="1" customHeight="1" spans="1:6">
      <c r="A744" s="401">
        <v>743</v>
      </c>
      <c r="B744" s="407" t="s">
        <v>1011</v>
      </c>
      <c r="C744" s="403" t="s">
        <v>468</v>
      </c>
      <c r="D744" s="404">
        <v>2</v>
      </c>
      <c r="E744" s="408" t="s">
        <v>469</v>
      </c>
      <c r="F744" s="409" t="s">
        <v>470</v>
      </c>
    </row>
    <row r="745" s="14" customFormat="1" customHeight="1" spans="1:6">
      <c r="A745" s="401">
        <v>744</v>
      </c>
      <c r="B745" s="407" t="s">
        <v>1012</v>
      </c>
      <c r="C745" s="403" t="s">
        <v>468</v>
      </c>
      <c r="D745" s="404">
        <v>1</v>
      </c>
      <c r="E745" s="408" t="s">
        <v>469</v>
      </c>
      <c r="F745" s="409" t="s">
        <v>470</v>
      </c>
    </row>
    <row r="746" s="14" customFormat="1" customHeight="1" spans="1:6">
      <c r="A746" s="401">
        <v>745</v>
      </c>
      <c r="B746" s="407" t="s">
        <v>1013</v>
      </c>
      <c r="C746" s="403" t="s">
        <v>468</v>
      </c>
      <c r="D746" s="404">
        <v>4</v>
      </c>
      <c r="E746" s="408" t="s">
        <v>469</v>
      </c>
      <c r="F746" s="409" t="s">
        <v>470</v>
      </c>
    </row>
    <row r="747" s="14" customFormat="1" customHeight="1" spans="1:6">
      <c r="A747" s="401">
        <v>746</v>
      </c>
      <c r="B747" s="407" t="s">
        <v>1014</v>
      </c>
      <c r="C747" s="403" t="s">
        <v>468</v>
      </c>
      <c r="D747" s="404">
        <v>10</v>
      </c>
      <c r="E747" s="408" t="s">
        <v>469</v>
      </c>
      <c r="F747" s="409" t="s">
        <v>470</v>
      </c>
    </row>
    <row r="748" s="14" customFormat="1" customHeight="1" spans="1:6">
      <c r="A748" s="401">
        <v>747</v>
      </c>
      <c r="B748" s="407" t="s">
        <v>1015</v>
      </c>
      <c r="C748" s="403" t="s">
        <v>468</v>
      </c>
      <c r="D748" s="404">
        <v>1</v>
      </c>
      <c r="E748" s="408" t="s">
        <v>490</v>
      </c>
      <c r="F748" s="409" t="s">
        <v>491</v>
      </c>
    </row>
    <row r="749" s="14" customFormat="1" customHeight="1" spans="1:6">
      <c r="A749" s="401">
        <v>748</v>
      </c>
      <c r="B749" s="407" t="s">
        <v>1016</v>
      </c>
      <c r="C749" s="403" t="s">
        <v>468</v>
      </c>
      <c r="D749" s="404">
        <v>2</v>
      </c>
      <c r="E749" s="408" t="s">
        <v>485</v>
      </c>
      <c r="F749" s="409" t="s">
        <v>486</v>
      </c>
    </row>
    <row r="750" s="14" customFormat="1" customHeight="1" spans="1:6">
      <c r="A750" s="401">
        <v>749</v>
      </c>
      <c r="B750" s="407" t="s">
        <v>1017</v>
      </c>
      <c r="C750" s="403" t="s">
        <v>468</v>
      </c>
      <c r="D750" s="404">
        <v>4</v>
      </c>
      <c r="E750" s="408" t="s">
        <v>476</v>
      </c>
      <c r="F750" s="409" t="s">
        <v>477</v>
      </c>
    </row>
    <row r="751" s="14" customFormat="1" customHeight="1" spans="1:6">
      <c r="A751" s="401">
        <v>750</v>
      </c>
      <c r="B751" s="407" t="s">
        <v>1018</v>
      </c>
      <c r="C751" s="403" t="s">
        <v>493</v>
      </c>
      <c r="D751" s="404">
        <v>4</v>
      </c>
      <c r="E751" s="408" t="s">
        <v>469</v>
      </c>
      <c r="F751" s="409" t="s">
        <v>470</v>
      </c>
    </row>
    <row r="752" s="14" customFormat="1" customHeight="1" spans="1:6">
      <c r="A752" s="401">
        <v>751</v>
      </c>
      <c r="B752" s="407" t="s">
        <v>1019</v>
      </c>
      <c r="C752" s="403" t="s">
        <v>493</v>
      </c>
      <c r="D752" s="404">
        <v>2</v>
      </c>
      <c r="E752" s="408" t="s">
        <v>469</v>
      </c>
      <c r="F752" s="409" t="s">
        <v>470</v>
      </c>
    </row>
    <row r="753" s="14" customFormat="1" customHeight="1" spans="1:6">
      <c r="A753" s="401">
        <v>752</v>
      </c>
      <c r="B753" s="407" t="s">
        <v>1020</v>
      </c>
      <c r="C753" s="403" t="s">
        <v>493</v>
      </c>
      <c r="D753" s="404">
        <v>5</v>
      </c>
      <c r="E753" s="408" t="s">
        <v>469</v>
      </c>
      <c r="F753" s="409" t="s">
        <v>470</v>
      </c>
    </row>
    <row r="754" s="14" customFormat="1" customHeight="1" spans="1:6">
      <c r="A754" s="401">
        <v>753</v>
      </c>
      <c r="B754" s="407" t="s">
        <v>1021</v>
      </c>
      <c r="C754" s="403" t="s">
        <v>493</v>
      </c>
      <c r="D754" s="404">
        <v>10</v>
      </c>
      <c r="E754" s="408" t="s">
        <v>469</v>
      </c>
      <c r="F754" s="409" t="s">
        <v>470</v>
      </c>
    </row>
    <row r="755" s="14" customFormat="1" customHeight="1" spans="1:6">
      <c r="A755" s="401">
        <v>754</v>
      </c>
      <c r="B755" s="407" t="s">
        <v>1022</v>
      </c>
      <c r="C755" s="403" t="s">
        <v>493</v>
      </c>
      <c r="D755" s="404">
        <v>4</v>
      </c>
      <c r="E755" s="408" t="s">
        <v>469</v>
      </c>
      <c r="F755" s="409" t="s">
        <v>470</v>
      </c>
    </row>
    <row r="756" s="14" customFormat="1" customHeight="1" spans="1:6">
      <c r="A756" s="401">
        <v>755</v>
      </c>
      <c r="B756" s="407" t="s">
        <v>1023</v>
      </c>
      <c r="C756" s="403" t="s">
        <v>493</v>
      </c>
      <c r="D756" s="404">
        <v>4</v>
      </c>
      <c r="E756" s="408" t="s">
        <v>469</v>
      </c>
      <c r="F756" s="409" t="s">
        <v>470</v>
      </c>
    </row>
    <row r="757" s="14" customFormat="1" customHeight="1" spans="1:6">
      <c r="A757" s="401">
        <v>756</v>
      </c>
      <c r="B757" s="407" t="s">
        <v>1024</v>
      </c>
      <c r="C757" s="403" t="s">
        <v>493</v>
      </c>
      <c r="D757" s="404">
        <v>4</v>
      </c>
      <c r="E757" s="408" t="s">
        <v>469</v>
      </c>
      <c r="F757" s="409" t="s">
        <v>470</v>
      </c>
    </row>
    <row r="758" s="14" customFormat="1" customHeight="1" spans="1:6">
      <c r="A758" s="401">
        <v>757</v>
      </c>
      <c r="B758" s="407" t="s">
        <v>1025</v>
      </c>
      <c r="C758" s="403" t="s">
        <v>493</v>
      </c>
      <c r="D758" s="404">
        <v>4</v>
      </c>
      <c r="E758" s="408" t="s">
        <v>469</v>
      </c>
      <c r="F758" s="409" t="s">
        <v>470</v>
      </c>
    </row>
    <row r="759" s="14" customFormat="1" customHeight="1" spans="1:6">
      <c r="A759" s="401">
        <v>758</v>
      </c>
      <c r="B759" s="407" t="s">
        <v>1026</v>
      </c>
      <c r="C759" s="403" t="s">
        <v>493</v>
      </c>
      <c r="D759" s="404">
        <v>3</v>
      </c>
      <c r="E759" s="408" t="s">
        <v>469</v>
      </c>
      <c r="F759" s="409" t="s">
        <v>470</v>
      </c>
    </row>
    <row r="760" s="14" customFormat="1" customHeight="1" spans="1:6">
      <c r="A760" s="401">
        <v>759</v>
      </c>
      <c r="B760" s="407" t="s">
        <v>1027</v>
      </c>
      <c r="C760" s="403" t="s">
        <v>493</v>
      </c>
      <c r="D760" s="404">
        <v>3</v>
      </c>
      <c r="E760" s="408" t="s">
        <v>469</v>
      </c>
      <c r="F760" s="409" t="s">
        <v>470</v>
      </c>
    </row>
    <row r="761" s="14" customFormat="1" customHeight="1" spans="1:6">
      <c r="A761" s="401">
        <v>760</v>
      </c>
      <c r="B761" s="407" t="s">
        <v>1028</v>
      </c>
      <c r="C761" s="403" t="s">
        <v>493</v>
      </c>
      <c r="D761" s="404">
        <v>3</v>
      </c>
      <c r="E761" s="408" t="s">
        <v>469</v>
      </c>
      <c r="F761" s="409" t="s">
        <v>470</v>
      </c>
    </row>
    <row r="762" s="14" customFormat="1" customHeight="1" spans="1:6">
      <c r="A762" s="401">
        <v>761</v>
      </c>
      <c r="B762" s="407" t="s">
        <v>1029</v>
      </c>
      <c r="C762" s="403" t="s">
        <v>468</v>
      </c>
      <c r="D762" s="404">
        <v>1</v>
      </c>
      <c r="E762" s="408" t="s">
        <v>469</v>
      </c>
      <c r="F762" s="409" t="s">
        <v>470</v>
      </c>
    </row>
    <row r="763" s="14" customFormat="1" customHeight="1" spans="1:6">
      <c r="A763" s="401">
        <v>762</v>
      </c>
      <c r="B763" s="407" t="s">
        <v>1030</v>
      </c>
      <c r="C763" s="403" t="s">
        <v>493</v>
      </c>
      <c r="D763" s="404">
        <v>6</v>
      </c>
      <c r="E763" s="408" t="s">
        <v>469</v>
      </c>
      <c r="F763" s="409" t="s">
        <v>470</v>
      </c>
    </row>
    <row r="764" s="14" customFormat="1" customHeight="1" spans="1:6">
      <c r="A764" s="401">
        <v>763</v>
      </c>
      <c r="B764" s="407" t="s">
        <v>1031</v>
      </c>
      <c r="C764" s="403" t="s">
        <v>468</v>
      </c>
      <c r="D764" s="404">
        <v>1</v>
      </c>
      <c r="E764" s="408" t="s">
        <v>469</v>
      </c>
      <c r="F764" s="409" t="s">
        <v>470</v>
      </c>
    </row>
    <row r="765" s="14" customFormat="1" customHeight="1" spans="1:6">
      <c r="A765" s="401">
        <v>764</v>
      </c>
      <c r="B765" s="407" t="s">
        <v>1032</v>
      </c>
      <c r="C765" s="403" t="s">
        <v>468</v>
      </c>
      <c r="D765" s="404">
        <v>1</v>
      </c>
      <c r="E765" s="408" t="s">
        <v>469</v>
      </c>
      <c r="F765" s="409" t="s">
        <v>470</v>
      </c>
    </row>
    <row r="766" s="14" customFormat="1" customHeight="1" spans="1:6">
      <c r="A766" s="401">
        <v>765</v>
      </c>
      <c r="B766" s="407" t="s">
        <v>1033</v>
      </c>
      <c r="C766" s="403" t="s">
        <v>468</v>
      </c>
      <c r="D766" s="404">
        <v>8</v>
      </c>
      <c r="E766" s="408" t="s">
        <v>469</v>
      </c>
      <c r="F766" s="409" t="s">
        <v>470</v>
      </c>
    </row>
    <row r="767" s="14" customFormat="1" customHeight="1" spans="1:6">
      <c r="A767" s="401">
        <v>766</v>
      </c>
      <c r="B767" s="407" t="s">
        <v>1034</v>
      </c>
      <c r="C767" s="403" t="s">
        <v>468</v>
      </c>
      <c r="D767" s="404">
        <v>8</v>
      </c>
      <c r="E767" s="408" t="s">
        <v>469</v>
      </c>
      <c r="F767" s="409" t="s">
        <v>470</v>
      </c>
    </row>
    <row r="768" s="14" customFormat="1" customHeight="1" spans="1:6">
      <c r="A768" s="401">
        <v>767</v>
      </c>
      <c r="B768" s="407" t="s">
        <v>1035</v>
      </c>
      <c r="C768" s="403" t="s">
        <v>468</v>
      </c>
      <c r="D768" s="404">
        <v>8</v>
      </c>
      <c r="E768" s="408" t="s">
        <v>469</v>
      </c>
      <c r="F768" s="409" t="s">
        <v>470</v>
      </c>
    </row>
    <row r="769" s="14" customFormat="1" customHeight="1" spans="1:6">
      <c r="A769" s="401">
        <v>768</v>
      </c>
      <c r="B769" s="407" t="s">
        <v>1036</v>
      </c>
      <c r="C769" s="403" t="s">
        <v>468</v>
      </c>
      <c r="D769" s="404">
        <v>1</v>
      </c>
      <c r="E769" s="408" t="s">
        <v>504</v>
      </c>
      <c r="F769" s="409" t="s">
        <v>505</v>
      </c>
    </row>
    <row r="770" s="14" customFormat="1" customHeight="1" spans="1:6">
      <c r="A770" s="401">
        <v>769</v>
      </c>
      <c r="B770" s="407" t="s">
        <v>1037</v>
      </c>
      <c r="C770" s="403" t="s">
        <v>468</v>
      </c>
      <c r="D770" s="404">
        <v>3</v>
      </c>
      <c r="E770" s="408" t="s">
        <v>504</v>
      </c>
      <c r="F770" s="409" t="s">
        <v>505</v>
      </c>
    </row>
    <row r="771" s="14" customFormat="1" customHeight="1" spans="1:6">
      <c r="A771" s="401">
        <v>770</v>
      </c>
      <c r="B771" s="407" t="s">
        <v>1038</v>
      </c>
      <c r="C771" s="403" t="s">
        <v>468</v>
      </c>
      <c r="D771" s="404">
        <v>4</v>
      </c>
      <c r="E771" s="408" t="s">
        <v>490</v>
      </c>
      <c r="F771" s="409" t="s">
        <v>491</v>
      </c>
    </row>
    <row r="772" s="14" customFormat="1" customHeight="1" spans="1:6">
      <c r="A772" s="401">
        <v>771</v>
      </c>
      <c r="B772" s="407" t="s">
        <v>1039</v>
      </c>
      <c r="C772" s="403" t="s">
        <v>468</v>
      </c>
      <c r="D772" s="404">
        <v>50</v>
      </c>
      <c r="E772" s="408" t="s">
        <v>469</v>
      </c>
      <c r="F772" s="409" t="s">
        <v>470</v>
      </c>
    </row>
    <row r="773" s="14" customFormat="1" customHeight="1" spans="1:6">
      <c r="A773" s="401">
        <v>772</v>
      </c>
      <c r="B773" s="407" t="s">
        <v>1040</v>
      </c>
      <c r="C773" s="403" t="s">
        <v>468</v>
      </c>
      <c r="D773" s="404">
        <v>4</v>
      </c>
      <c r="E773" s="408" t="s">
        <v>469</v>
      </c>
      <c r="F773" s="409" t="s">
        <v>470</v>
      </c>
    </row>
    <row r="774" s="14" customFormat="1" customHeight="1" spans="1:6">
      <c r="A774" s="401">
        <v>773</v>
      </c>
      <c r="B774" s="407" t="s">
        <v>1041</v>
      </c>
      <c r="C774" s="403" t="s">
        <v>468</v>
      </c>
      <c r="D774" s="404">
        <v>2</v>
      </c>
      <c r="E774" s="408" t="s">
        <v>469</v>
      </c>
      <c r="F774" s="409" t="s">
        <v>470</v>
      </c>
    </row>
    <row r="775" s="14" customFormat="1" customHeight="1" spans="1:6">
      <c r="A775" s="401">
        <v>774</v>
      </c>
      <c r="B775" s="407" t="s">
        <v>1042</v>
      </c>
      <c r="C775" s="403" t="s">
        <v>468</v>
      </c>
      <c r="D775" s="404">
        <v>4</v>
      </c>
      <c r="E775" s="408" t="s">
        <v>469</v>
      </c>
      <c r="F775" s="409" t="s">
        <v>470</v>
      </c>
    </row>
    <row r="776" s="14" customFormat="1" customHeight="1" spans="1:6">
      <c r="A776" s="401">
        <v>775</v>
      </c>
      <c r="B776" s="407" t="s">
        <v>1043</v>
      </c>
      <c r="C776" s="403" t="s">
        <v>493</v>
      </c>
      <c r="D776" s="404">
        <v>1</v>
      </c>
      <c r="E776" s="408" t="s">
        <v>469</v>
      </c>
      <c r="F776" s="409" t="s">
        <v>470</v>
      </c>
    </row>
    <row r="777" s="14" customFormat="1" customHeight="1" spans="1:6">
      <c r="A777" s="401">
        <v>776</v>
      </c>
      <c r="B777" s="407" t="s">
        <v>1044</v>
      </c>
      <c r="C777" s="403" t="s">
        <v>468</v>
      </c>
      <c r="D777" s="404">
        <v>1</v>
      </c>
      <c r="E777" s="408" t="s">
        <v>469</v>
      </c>
      <c r="F777" s="409" t="s">
        <v>470</v>
      </c>
    </row>
    <row r="778" s="14" customFormat="1" customHeight="1" spans="1:6">
      <c r="A778" s="401">
        <v>777</v>
      </c>
      <c r="B778" s="407" t="s">
        <v>1045</v>
      </c>
      <c r="C778" s="403" t="s">
        <v>468</v>
      </c>
      <c r="D778" s="404">
        <v>1</v>
      </c>
      <c r="E778" s="408" t="s">
        <v>469</v>
      </c>
      <c r="F778" s="409" t="s">
        <v>470</v>
      </c>
    </row>
    <row r="779" s="14" customFormat="1" customHeight="1" spans="1:6">
      <c r="A779" s="401">
        <v>778</v>
      </c>
      <c r="B779" s="407" t="s">
        <v>1046</v>
      </c>
      <c r="C779" s="403" t="s">
        <v>468</v>
      </c>
      <c r="D779" s="404">
        <v>2</v>
      </c>
      <c r="E779" s="408" t="s">
        <v>469</v>
      </c>
      <c r="F779" s="409" t="s">
        <v>470</v>
      </c>
    </row>
    <row r="780" s="14" customFormat="1" customHeight="1" spans="1:6">
      <c r="A780" s="401">
        <v>779</v>
      </c>
      <c r="B780" s="407" t="s">
        <v>1047</v>
      </c>
      <c r="C780" s="403" t="s">
        <v>468</v>
      </c>
      <c r="D780" s="404">
        <v>1</v>
      </c>
      <c r="E780" s="408" t="s">
        <v>469</v>
      </c>
      <c r="F780" s="409" t="s">
        <v>470</v>
      </c>
    </row>
    <row r="781" s="14" customFormat="1" customHeight="1" spans="1:6">
      <c r="A781" s="401">
        <v>780</v>
      </c>
      <c r="B781" s="407" t="s">
        <v>1048</v>
      </c>
      <c r="C781" s="403" t="s">
        <v>468</v>
      </c>
      <c r="D781" s="404">
        <v>3</v>
      </c>
      <c r="E781" s="408" t="s">
        <v>469</v>
      </c>
      <c r="F781" s="409" t="s">
        <v>470</v>
      </c>
    </row>
    <row r="782" s="14" customFormat="1" customHeight="1" spans="1:6">
      <c r="A782" s="401">
        <v>781</v>
      </c>
      <c r="B782" s="407" t="s">
        <v>1049</v>
      </c>
      <c r="C782" s="403" t="s">
        <v>468</v>
      </c>
      <c r="D782" s="404">
        <v>5</v>
      </c>
      <c r="E782" s="408" t="s">
        <v>469</v>
      </c>
      <c r="F782" s="409" t="s">
        <v>470</v>
      </c>
    </row>
    <row r="783" s="14" customFormat="1" customHeight="1" spans="1:6">
      <c r="A783" s="401">
        <v>782</v>
      </c>
      <c r="B783" s="407" t="s">
        <v>1050</v>
      </c>
      <c r="C783" s="403" t="s">
        <v>468</v>
      </c>
      <c r="D783" s="404">
        <v>1</v>
      </c>
      <c r="E783" s="408" t="s">
        <v>469</v>
      </c>
      <c r="F783" s="409" t="s">
        <v>470</v>
      </c>
    </row>
    <row r="784" s="14" customFormat="1" customHeight="1" spans="1:6">
      <c r="A784" s="401">
        <v>783</v>
      </c>
      <c r="B784" s="407" t="s">
        <v>1051</v>
      </c>
      <c r="C784" s="403" t="s">
        <v>468</v>
      </c>
      <c r="D784" s="404">
        <v>3</v>
      </c>
      <c r="E784" s="408" t="s">
        <v>469</v>
      </c>
      <c r="F784" s="409" t="s">
        <v>470</v>
      </c>
    </row>
    <row r="785" s="14" customFormat="1" customHeight="1" spans="1:6">
      <c r="A785" s="401">
        <v>784</v>
      </c>
      <c r="B785" s="407" t="s">
        <v>1052</v>
      </c>
      <c r="C785" s="403" t="s">
        <v>468</v>
      </c>
      <c r="D785" s="404">
        <v>2</v>
      </c>
      <c r="E785" s="408" t="s">
        <v>469</v>
      </c>
      <c r="F785" s="409" t="s">
        <v>470</v>
      </c>
    </row>
    <row r="786" s="14" customFormat="1" customHeight="1" spans="1:6">
      <c r="A786" s="401">
        <v>785</v>
      </c>
      <c r="B786" s="407" t="s">
        <v>1053</v>
      </c>
      <c r="C786" s="403" t="s">
        <v>468</v>
      </c>
      <c r="D786" s="404">
        <v>13</v>
      </c>
      <c r="E786" s="408" t="s">
        <v>469</v>
      </c>
      <c r="F786" s="409" t="s">
        <v>470</v>
      </c>
    </row>
    <row r="787" s="14" customFormat="1" customHeight="1" spans="1:6">
      <c r="A787" s="401">
        <v>786</v>
      </c>
      <c r="B787" s="407" t="s">
        <v>1054</v>
      </c>
      <c r="C787" s="403" t="s">
        <v>468</v>
      </c>
      <c r="D787" s="404">
        <v>4</v>
      </c>
      <c r="E787" s="408" t="s">
        <v>469</v>
      </c>
      <c r="F787" s="409" t="s">
        <v>470</v>
      </c>
    </row>
    <row r="788" s="14" customFormat="1" customHeight="1" spans="1:6">
      <c r="A788" s="401">
        <v>787</v>
      </c>
      <c r="B788" s="407" t="s">
        <v>1055</v>
      </c>
      <c r="C788" s="403" t="s">
        <v>468</v>
      </c>
      <c r="D788" s="404">
        <v>27</v>
      </c>
      <c r="E788" s="408" t="s">
        <v>469</v>
      </c>
      <c r="F788" s="409" t="s">
        <v>470</v>
      </c>
    </row>
    <row r="789" s="14" customFormat="1" customHeight="1" spans="1:6">
      <c r="A789" s="401">
        <v>788</v>
      </c>
      <c r="B789" s="407" t="s">
        <v>1056</v>
      </c>
      <c r="C789" s="403" t="s">
        <v>468</v>
      </c>
      <c r="D789" s="404">
        <v>8</v>
      </c>
      <c r="E789" s="408" t="s">
        <v>504</v>
      </c>
      <c r="F789" s="409" t="s">
        <v>505</v>
      </c>
    </row>
    <row r="790" s="14" customFormat="1" customHeight="1" spans="1:6">
      <c r="A790" s="401">
        <v>789</v>
      </c>
      <c r="B790" s="407" t="s">
        <v>1057</v>
      </c>
      <c r="C790" s="403" t="s">
        <v>468</v>
      </c>
      <c r="D790" s="404">
        <v>5</v>
      </c>
      <c r="E790" s="408" t="s">
        <v>504</v>
      </c>
      <c r="F790" s="409" t="s">
        <v>505</v>
      </c>
    </row>
    <row r="791" s="14" customFormat="1" customHeight="1" spans="1:6">
      <c r="A791" s="401">
        <v>790</v>
      </c>
      <c r="B791" s="407" t="s">
        <v>1058</v>
      </c>
      <c r="C791" s="403" t="s">
        <v>468</v>
      </c>
      <c r="D791" s="404">
        <v>2</v>
      </c>
      <c r="E791" s="408" t="s">
        <v>504</v>
      </c>
      <c r="F791" s="409" t="s">
        <v>505</v>
      </c>
    </row>
    <row r="792" s="14" customFormat="1" customHeight="1" spans="1:6">
      <c r="A792" s="401">
        <v>791</v>
      </c>
      <c r="B792" s="407" t="s">
        <v>1058</v>
      </c>
      <c r="C792" s="403" t="s">
        <v>468</v>
      </c>
      <c r="D792" s="404">
        <v>5</v>
      </c>
      <c r="E792" s="408" t="s">
        <v>490</v>
      </c>
      <c r="F792" s="409" t="s">
        <v>491</v>
      </c>
    </row>
    <row r="793" s="14" customFormat="1" customHeight="1" spans="1:6">
      <c r="A793" s="401">
        <v>792</v>
      </c>
      <c r="B793" s="407" t="s">
        <v>1059</v>
      </c>
      <c r="C793" s="403" t="s">
        <v>468</v>
      </c>
      <c r="D793" s="404">
        <v>14</v>
      </c>
      <c r="E793" s="408" t="s">
        <v>504</v>
      </c>
      <c r="F793" s="409" t="s">
        <v>505</v>
      </c>
    </row>
    <row r="794" s="14" customFormat="1" customHeight="1" spans="1:6">
      <c r="A794" s="401">
        <v>793</v>
      </c>
      <c r="B794" s="407" t="s">
        <v>1060</v>
      </c>
      <c r="C794" s="403" t="s">
        <v>468</v>
      </c>
      <c r="D794" s="404">
        <v>1</v>
      </c>
      <c r="E794" s="408" t="s">
        <v>469</v>
      </c>
      <c r="F794" s="409" t="s">
        <v>470</v>
      </c>
    </row>
    <row r="795" s="14" customFormat="1" customHeight="1" spans="1:6">
      <c r="A795" s="401">
        <v>794</v>
      </c>
      <c r="B795" s="407" t="s">
        <v>1061</v>
      </c>
      <c r="C795" s="403" t="s">
        <v>468</v>
      </c>
      <c r="D795" s="404">
        <v>1</v>
      </c>
      <c r="E795" s="408" t="s">
        <v>469</v>
      </c>
      <c r="F795" s="409" t="s">
        <v>470</v>
      </c>
    </row>
    <row r="796" s="14" customFormat="1" customHeight="1" spans="1:6">
      <c r="A796" s="401">
        <v>795</v>
      </c>
      <c r="B796" s="407" t="s">
        <v>1062</v>
      </c>
      <c r="C796" s="403" t="s">
        <v>587</v>
      </c>
      <c r="D796" s="404">
        <v>2</v>
      </c>
      <c r="E796" s="408" t="s">
        <v>504</v>
      </c>
      <c r="F796" s="409" t="s">
        <v>505</v>
      </c>
    </row>
    <row r="797" s="14" customFormat="1" customHeight="1" spans="1:6">
      <c r="A797" s="401">
        <v>796</v>
      </c>
      <c r="B797" s="407" t="s">
        <v>1063</v>
      </c>
      <c r="C797" s="403" t="s">
        <v>493</v>
      </c>
      <c r="D797" s="404">
        <v>1</v>
      </c>
      <c r="E797" s="408" t="s">
        <v>469</v>
      </c>
      <c r="F797" s="409" t="s">
        <v>470</v>
      </c>
    </row>
    <row r="798" s="14" customFormat="1" customHeight="1" spans="1:6">
      <c r="A798" s="401">
        <v>797</v>
      </c>
      <c r="B798" s="407" t="s">
        <v>1064</v>
      </c>
      <c r="C798" s="403" t="s">
        <v>493</v>
      </c>
      <c r="D798" s="404">
        <v>1</v>
      </c>
      <c r="E798" s="408" t="s">
        <v>469</v>
      </c>
      <c r="F798" s="409" t="s">
        <v>470</v>
      </c>
    </row>
    <row r="799" s="14" customFormat="1" customHeight="1" spans="1:6">
      <c r="A799" s="401">
        <v>798</v>
      </c>
      <c r="B799" s="407" t="s">
        <v>1065</v>
      </c>
      <c r="C799" s="403" t="s">
        <v>493</v>
      </c>
      <c r="D799" s="404">
        <v>1</v>
      </c>
      <c r="E799" s="408" t="s">
        <v>469</v>
      </c>
      <c r="F799" s="409" t="s">
        <v>470</v>
      </c>
    </row>
    <row r="800" s="14" customFormat="1" customHeight="1" spans="1:6">
      <c r="A800" s="401">
        <v>799</v>
      </c>
      <c r="B800" s="407" t="s">
        <v>1066</v>
      </c>
      <c r="C800" s="403" t="s">
        <v>493</v>
      </c>
      <c r="D800" s="404">
        <v>1</v>
      </c>
      <c r="E800" s="408" t="s">
        <v>469</v>
      </c>
      <c r="F800" s="409" t="s">
        <v>470</v>
      </c>
    </row>
    <row r="801" s="14" customFormat="1" customHeight="1" spans="1:6">
      <c r="A801" s="401">
        <v>800</v>
      </c>
      <c r="B801" s="407" t="s">
        <v>1067</v>
      </c>
      <c r="C801" s="403" t="s">
        <v>493</v>
      </c>
      <c r="D801" s="404">
        <v>1</v>
      </c>
      <c r="E801" s="408" t="s">
        <v>469</v>
      </c>
      <c r="F801" s="409" t="s">
        <v>470</v>
      </c>
    </row>
    <row r="802" s="14" customFormat="1" customHeight="1" spans="1:6">
      <c r="A802" s="401">
        <v>801</v>
      </c>
      <c r="B802" s="407" t="s">
        <v>1068</v>
      </c>
      <c r="C802" s="403" t="s">
        <v>493</v>
      </c>
      <c r="D802" s="404">
        <v>1</v>
      </c>
      <c r="E802" s="408" t="s">
        <v>469</v>
      </c>
      <c r="F802" s="409" t="s">
        <v>470</v>
      </c>
    </row>
    <row r="803" s="14" customFormat="1" customHeight="1" spans="1:6">
      <c r="A803" s="401">
        <v>802</v>
      </c>
      <c r="B803" s="407" t="s">
        <v>1069</v>
      </c>
      <c r="C803" s="403" t="s">
        <v>493</v>
      </c>
      <c r="D803" s="404">
        <v>1</v>
      </c>
      <c r="E803" s="408" t="s">
        <v>504</v>
      </c>
      <c r="F803" s="409" t="s">
        <v>505</v>
      </c>
    </row>
    <row r="804" s="14" customFormat="1" customHeight="1" spans="1:6">
      <c r="A804" s="401">
        <v>803</v>
      </c>
      <c r="B804" s="407" t="s">
        <v>1070</v>
      </c>
      <c r="C804" s="403" t="s">
        <v>468</v>
      </c>
      <c r="D804" s="404">
        <v>3</v>
      </c>
      <c r="E804" s="408" t="s">
        <v>469</v>
      </c>
      <c r="F804" s="409" t="s">
        <v>470</v>
      </c>
    </row>
    <row r="805" s="14" customFormat="1" customHeight="1" spans="1:6">
      <c r="A805" s="401">
        <v>804</v>
      </c>
      <c r="B805" s="407" t="s">
        <v>1071</v>
      </c>
      <c r="C805" s="403" t="s">
        <v>468</v>
      </c>
      <c r="D805" s="404">
        <v>1</v>
      </c>
      <c r="E805" s="408" t="s">
        <v>469</v>
      </c>
      <c r="F805" s="409" t="s">
        <v>470</v>
      </c>
    </row>
    <row r="806" s="14" customFormat="1" customHeight="1" spans="1:6">
      <c r="A806" s="401">
        <v>805</v>
      </c>
      <c r="B806" s="407" t="s">
        <v>1072</v>
      </c>
      <c r="C806" s="403" t="s">
        <v>468</v>
      </c>
      <c r="D806" s="404">
        <v>1</v>
      </c>
      <c r="E806" s="408" t="s">
        <v>469</v>
      </c>
      <c r="F806" s="409" t="s">
        <v>470</v>
      </c>
    </row>
    <row r="807" s="14" customFormat="1" customHeight="1" spans="1:6">
      <c r="A807" s="401">
        <v>806</v>
      </c>
      <c r="B807" s="407" t="s">
        <v>1073</v>
      </c>
      <c r="C807" s="403" t="s">
        <v>468</v>
      </c>
      <c r="D807" s="404">
        <v>5</v>
      </c>
      <c r="E807" s="408" t="s">
        <v>469</v>
      </c>
      <c r="F807" s="409" t="s">
        <v>470</v>
      </c>
    </row>
    <row r="808" s="14" customFormat="1" customHeight="1" spans="1:6">
      <c r="A808" s="401">
        <v>807</v>
      </c>
      <c r="B808" s="407" t="s">
        <v>1074</v>
      </c>
      <c r="C808" s="403" t="s">
        <v>468</v>
      </c>
      <c r="D808" s="404">
        <v>4</v>
      </c>
      <c r="E808" s="408" t="s">
        <v>469</v>
      </c>
      <c r="F808" s="409" t="s">
        <v>470</v>
      </c>
    </row>
    <row r="809" s="14" customFormat="1" customHeight="1" spans="1:6">
      <c r="A809" s="401">
        <v>808</v>
      </c>
      <c r="B809" s="407" t="s">
        <v>1075</v>
      </c>
      <c r="C809" s="403" t="s">
        <v>468</v>
      </c>
      <c r="D809" s="404">
        <v>1</v>
      </c>
      <c r="E809" s="408" t="s">
        <v>469</v>
      </c>
      <c r="F809" s="409" t="s">
        <v>470</v>
      </c>
    </row>
    <row r="810" s="14" customFormat="1" customHeight="1" spans="1:6">
      <c r="A810" s="401">
        <v>809</v>
      </c>
      <c r="B810" s="407" t="s">
        <v>1076</v>
      </c>
      <c r="C810" s="403" t="s">
        <v>468</v>
      </c>
      <c r="D810" s="404">
        <v>7</v>
      </c>
      <c r="E810" s="408" t="s">
        <v>469</v>
      </c>
      <c r="F810" s="409" t="s">
        <v>470</v>
      </c>
    </row>
    <row r="811" s="14" customFormat="1" customHeight="1" spans="1:6">
      <c r="A811" s="401">
        <v>810</v>
      </c>
      <c r="B811" s="407" t="s">
        <v>1077</v>
      </c>
      <c r="C811" s="403" t="s">
        <v>468</v>
      </c>
      <c r="D811" s="404">
        <v>13</v>
      </c>
      <c r="E811" s="408" t="s">
        <v>469</v>
      </c>
      <c r="F811" s="409" t="s">
        <v>470</v>
      </c>
    </row>
    <row r="812" s="14" customFormat="1" customHeight="1" spans="1:6">
      <c r="A812" s="401">
        <v>811</v>
      </c>
      <c r="B812" s="407" t="s">
        <v>1078</v>
      </c>
      <c r="C812" s="403" t="s">
        <v>468</v>
      </c>
      <c r="D812" s="404">
        <v>16</v>
      </c>
      <c r="E812" s="408" t="s">
        <v>469</v>
      </c>
      <c r="F812" s="409" t="s">
        <v>470</v>
      </c>
    </row>
    <row r="813" s="14" customFormat="1" customHeight="1" spans="1:6">
      <c r="A813" s="401">
        <v>812</v>
      </c>
      <c r="B813" s="407" t="s">
        <v>1079</v>
      </c>
      <c r="C813" s="403" t="s">
        <v>468</v>
      </c>
      <c r="D813" s="404">
        <v>5</v>
      </c>
      <c r="E813" s="408" t="s">
        <v>469</v>
      </c>
      <c r="F813" s="409" t="s">
        <v>470</v>
      </c>
    </row>
    <row r="814" s="14" customFormat="1" customHeight="1" spans="1:6">
      <c r="A814" s="401">
        <v>813</v>
      </c>
      <c r="B814" s="407" t="s">
        <v>1080</v>
      </c>
      <c r="C814" s="403" t="s">
        <v>468</v>
      </c>
      <c r="D814" s="404">
        <v>8</v>
      </c>
      <c r="E814" s="408" t="s">
        <v>469</v>
      </c>
      <c r="F814" s="409" t="s">
        <v>470</v>
      </c>
    </row>
    <row r="815" s="14" customFormat="1" customHeight="1" spans="1:6">
      <c r="A815" s="401">
        <v>814</v>
      </c>
      <c r="B815" s="407" t="s">
        <v>1081</v>
      </c>
      <c r="C815" s="403" t="s">
        <v>468</v>
      </c>
      <c r="D815" s="404">
        <v>10</v>
      </c>
      <c r="E815" s="408" t="s">
        <v>469</v>
      </c>
      <c r="F815" s="409" t="s">
        <v>470</v>
      </c>
    </row>
    <row r="816" s="14" customFormat="1" customHeight="1" spans="1:6">
      <c r="A816" s="401">
        <v>815</v>
      </c>
      <c r="B816" s="407" t="s">
        <v>1082</v>
      </c>
      <c r="C816" s="403" t="s">
        <v>468</v>
      </c>
      <c r="D816" s="404">
        <v>5</v>
      </c>
      <c r="E816" s="408" t="s">
        <v>469</v>
      </c>
      <c r="F816" s="409" t="s">
        <v>470</v>
      </c>
    </row>
    <row r="817" s="14" customFormat="1" customHeight="1" spans="1:6">
      <c r="A817" s="401">
        <v>816</v>
      </c>
      <c r="B817" s="407" t="s">
        <v>1083</v>
      </c>
      <c r="C817" s="403" t="s">
        <v>468</v>
      </c>
      <c r="D817" s="404">
        <v>4</v>
      </c>
      <c r="E817" s="408" t="s">
        <v>469</v>
      </c>
      <c r="F817" s="409" t="s">
        <v>470</v>
      </c>
    </row>
    <row r="818" s="14" customFormat="1" customHeight="1" spans="1:6">
      <c r="A818" s="401">
        <v>817</v>
      </c>
      <c r="B818" s="407" t="s">
        <v>1084</v>
      </c>
      <c r="C818" s="403" t="s">
        <v>468</v>
      </c>
      <c r="D818" s="404">
        <v>28</v>
      </c>
      <c r="E818" s="408" t="s">
        <v>469</v>
      </c>
      <c r="F818" s="409" t="s">
        <v>470</v>
      </c>
    </row>
    <row r="819" s="14" customFormat="1" customHeight="1" spans="1:6">
      <c r="A819" s="401">
        <v>818</v>
      </c>
      <c r="B819" s="407" t="s">
        <v>1085</v>
      </c>
      <c r="C819" s="403" t="s">
        <v>468</v>
      </c>
      <c r="D819" s="404">
        <v>3</v>
      </c>
      <c r="E819" s="408" t="s">
        <v>469</v>
      </c>
      <c r="F819" s="409" t="s">
        <v>470</v>
      </c>
    </row>
    <row r="820" s="14" customFormat="1" customHeight="1" spans="1:6">
      <c r="A820" s="401">
        <v>819</v>
      </c>
      <c r="B820" s="407" t="s">
        <v>1086</v>
      </c>
      <c r="C820" s="403" t="s">
        <v>468</v>
      </c>
      <c r="D820" s="404">
        <v>1</v>
      </c>
      <c r="E820" s="408" t="s">
        <v>469</v>
      </c>
      <c r="F820" s="409" t="s">
        <v>470</v>
      </c>
    </row>
    <row r="821" s="14" customFormat="1" customHeight="1" spans="1:6">
      <c r="A821" s="401">
        <v>820</v>
      </c>
      <c r="B821" s="407" t="s">
        <v>1087</v>
      </c>
      <c r="C821" s="403" t="s">
        <v>468</v>
      </c>
      <c r="D821" s="404">
        <v>7</v>
      </c>
      <c r="E821" s="408" t="s">
        <v>469</v>
      </c>
      <c r="F821" s="409" t="s">
        <v>470</v>
      </c>
    </row>
    <row r="822" s="14" customFormat="1" customHeight="1" spans="1:6">
      <c r="A822" s="401">
        <v>821</v>
      </c>
      <c r="B822" s="407" t="s">
        <v>1088</v>
      </c>
      <c r="C822" s="403" t="s">
        <v>468</v>
      </c>
      <c r="D822" s="404">
        <v>6</v>
      </c>
      <c r="E822" s="408" t="s">
        <v>469</v>
      </c>
      <c r="F822" s="409" t="s">
        <v>470</v>
      </c>
    </row>
    <row r="823" s="14" customFormat="1" customHeight="1" spans="1:6">
      <c r="A823" s="401">
        <v>822</v>
      </c>
      <c r="B823" s="407" t="s">
        <v>1089</v>
      </c>
      <c r="C823" s="403" t="s">
        <v>468</v>
      </c>
      <c r="D823" s="404">
        <v>2</v>
      </c>
      <c r="E823" s="408" t="s">
        <v>469</v>
      </c>
      <c r="F823" s="409" t="s">
        <v>470</v>
      </c>
    </row>
    <row r="824" s="14" customFormat="1" customHeight="1" spans="1:6">
      <c r="A824" s="401">
        <v>823</v>
      </c>
      <c r="B824" s="407" t="s">
        <v>1090</v>
      </c>
      <c r="C824" s="403" t="s">
        <v>468</v>
      </c>
      <c r="D824" s="404">
        <v>1</v>
      </c>
      <c r="E824" s="408" t="s">
        <v>469</v>
      </c>
      <c r="F824" s="409" t="s">
        <v>470</v>
      </c>
    </row>
    <row r="825" s="14" customFormat="1" customHeight="1" spans="1:6">
      <c r="A825" s="401">
        <v>824</v>
      </c>
      <c r="B825" s="407" t="s">
        <v>1091</v>
      </c>
      <c r="C825" s="403" t="s">
        <v>468</v>
      </c>
      <c r="D825" s="404">
        <v>5</v>
      </c>
      <c r="E825" s="408" t="s">
        <v>504</v>
      </c>
      <c r="F825" s="409" t="s">
        <v>505</v>
      </c>
    </row>
    <row r="826" s="14" customFormat="1" customHeight="1" spans="1:6">
      <c r="A826" s="401">
        <v>825</v>
      </c>
      <c r="B826" s="407" t="s">
        <v>1092</v>
      </c>
      <c r="C826" s="403" t="s">
        <v>468</v>
      </c>
      <c r="D826" s="404">
        <v>16</v>
      </c>
      <c r="E826" s="408" t="s">
        <v>504</v>
      </c>
      <c r="F826" s="409" t="s">
        <v>505</v>
      </c>
    </row>
    <row r="827" s="14" customFormat="1" customHeight="1" spans="1:6">
      <c r="A827" s="401">
        <v>826</v>
      </c>
      <c r="B827" s="407" t="s">
        <v>1093</v>
      </c>
      <c r="C827" s="403" t="s">
        <v>468</v>
      </c>
      <c r="D827" s="404">
        <v>6</v>
      </c>
      <c r="E827" s="408" t="s">
        <v>504</v>
      </c>
      <c r="F827" s="409" t="s">
        <v>505</v>
      </c>
    </row>
    <row r="828" s="14" customFormat="1" customHeight="1" spans="1:6">
      <c r="A828" s="401">
        <v>827</v>
      </c>
      <c r="B828" s="407" t="s">
        <v>1094</v>
      </c>
      <c r="C828" s="403" t="s">
        <v>468</v>
      </c>
      <c r="D828" s="404">
        <v>2</v>
      </c>
      <c r="E828" s="408" t="s">
        <v>504</v>
      </c>
      <c r="F828" s="409" t="s">
        <v>505</v>
      </c>
    </row>
    <row r="829" s="14" customFormat="1" customHeight="1" spans="1:6">
      <c r="A829" s="401">
        <v>828</v>
      </c>
      <c r="B829" s="407" t="s">
        <v>1095</v>
      </c>
      <c r="C829" s="403" t="s">
        <v>468</v>
      </c>
      <c r="D829" s="404">
        <v>4</v>
      </c>
      <c r="E829" s="408" t="s">
        <v>504</v>
      </c>
      <c r="F829" s="409" t="s">
        <v>505</v>
      </c>
    </row>
    <row r="830" s="14" customFormat="1" customHeight="1" spans="1:6">
      <c r="A830" s="401">
        <v>829</v>
      </c>
      <c r="B830" s="407" t="s">
        <v>1096</v>
      </c>
      <c r="C830" s="403" t="s">
        <v>468</v>
      </c>
      <c r="D830" s="404">
        <v>2</v>
      </c>
      <c r="E830" s="408" t="s">
        <v>504</v>
      </c>
      <c r="F830" s="409" t="s">
        <v>505</v>
      </c>
    </row>
    <row r="831" s="14" customFormat="1" customHeight="1" spans="1:6">
      <c r="A831" s="401">
        <v>830</v>
      </c>
      <c r="B831" s="407" t="s">
        <v>1097</v>
      </c>
      <c r="C831" s="403" t="s">
        <v>468</v>
      </c>
      <c r="D831" s="404">
        <v>1</v>
      </c>
      <c r="E831" s="408" t="s">
        <v>504</v>
      </c>
      <c r="F831" s="409" t="s">
        <v>505</v>
      </c>
    </row>
    <row r="832" s="14" customFormat="1" customHeight="1" spans="1:6">
      <c r="A832" s="401">
        <v>831</v>
      </c>
      <c r="B832" s="407" t="s">
        <v>1098</v>
      </c>
      <c r="C832" s="403" t="s">
        <v>468</v>
      </c>
      <c r="D832" s="404">
        <v>1</v>
      </c>
      <c r="E832" s="408" t="s">
        <v>504</v>
      </c>
      <c r="F832" s="409" t="s">
        <v>505</v>
      </c>
    </row>
    <row r="833" s="14" customFormat="1" customHeight="1" spans="1:6">
      <c r="A833" s="401">
        <v>832</v>
      </c>
      <c r="B833" s="407" t="s">
        <v>1099</v>
      </c>
      <c r="C833" s="403" t="s">
        <v>468</v>
      </c>
      <c r="D833" s="404">
        <v>53</v>
      </c>
      <c r="E833" s="408" t="s">
        <v>504</v>
      </c>
      <c r="F833" s="409" t="s">
        <v>505</v>
      </c>
    </row>
    <row r="834" s="14" customFormat="1" customHeight="1" spans="1:6">
      <c r="A834" s="401">
        <v>833</v>
      </c>
      <c r="B834" s="407" t="s">
        <v>1100</v>
      </c>
      <c r="C834" s="403" t="s">
        <v>468</v>
      </c>
      <c r="D834" s="404">
        <v>1</v>
      </c>
      <c r="E834" s="408" t="s">
        <v>504</v>
      </c>
      <c r="F834" s="409" t="s">
        <v>505</v>
      </c>
    </row>
    <row r="835" s="14" customFormat="1" customHeight="1" spans="1:6">
      <c r="A835" s="401">
        <v>834</v>
      </c>
      <c r="B835" s="407" t="s">
        <v>1100</v>
      </c>
      <c r="C835" s="403" t="s">
        <v>468</v>
      </c>
      <c r="D835" s="404">
        <v>6</v>
      </c>
      <c r="E835" s="408" t="s">
        <v>504</v>
      </c>
      <c r="F835" s="409" t="s">
        <v>505</v>
      </c>
    </row>
    <row r="836" s="14" customFormat="1" customHeight="1" spans="1:6">
      <c r="A836" s="401">
        <v>835</v>
      </c>
      <c r="B836" s="407" t="s">
        <v>1101</v>
      </c>
      <c r="C836" s="403" t="s">
        <v>468</v>
      </c>
      <c r="D836" s="404">
        <v>35</v>
      </c>
      <c r="E836" s="408" t="s">
        <v>504</v>
      </c>
      <c r="F836" s="409" t="s">
        <v>505</v>
      </c>
    </row>
    <row r="837" s="14" customFormat="1" customHeight="1" spans="1:6">
      <c r="A837" s="401">
        <v>836</v>
      </c>
      <c r="B837" s="407" t="s">
        <v>1084</v>
      </c>
      <c r="C837" s="403" t="s">
        <v>468</v>
      </c>
      <c r="D837" s="404">
        <v>33</v>
      </c>
      <c r="E837" s="408" t="s">
        <v>504</v>
      </c>
      <c r="F837" s="409" t="s">
        <v>505</v>
      </c>
    </row>
    <row r="838" s="14" customFormat="1" customHeight="1" spans="1:6">
      <c r="A838" s="401">
        <v>837</v>
      </c>
      <c r="B838" s="407" t="s">
        <v>1102</v>
      </c>
      <c r="C838" s="403" t="s">
        <v>468</v>
      </c>
      <c r="D838" s="404">
        <v>16</v>
      </c>
      <c r="E838" s="408" t="s">
        <v>504</v>
      </c>
      <c r="F838" s="409" t="s">
        <v>505</v>
      </c>
    </row>
    <row r="839" s="14" customFormat="1" customHeight="1" spans="1:6">
      <c r="A839" s="401">
        <v>838</v>
      </c>
      <c r="B839" s="407" t="s">
        <v>1103</v>
      </c>
      <c r="C839" s="403" t="s">
        <v>468</v>
      </c>
      <c r="D839" s="404">
        <v>20</v>
      </c>
      <c r="E839" s="408" t="s">
        <v>504</v>
      </c>
      <c r="F839" s="409" t="s">
        <v>505</v>
      </c>
    </row>
    <row r="840" s="14" customFormat="1" customHeight="1" spans="1:6">
      <c r="A840" s="401">
        <v>839</v>
      </c>
      <c r="B840" s="407" t="s">
        <v>1104</v>
      </c>
      <c r="C840" s="403" t="s">
        <v>468</v>
      </c>
      <c r="D840" s="404">
        <v>4</v>
      </c>
      <c r="E840" s="408" t="s">
        <v>504</v>
      </c>
      <c r="F840" s="409" t="s">
        <v>505</v>
      </c>
    </row>
    <row r="841" s="14" customFormat="1" customHeight="1" spans="1:6">
      <c r="A841" s="401">
        <v>840</v>
      </c>
      <c r="B841" s="407" t="s">
        <v>1104</v>
      </c>
      <c r="C841" s="403" t="s">
        <v>468</v>
      </c>
      <c r="D841" s="404">
        <v>110</v>
      </c>
      <c r="E841" s="408" t="s">
        <v>504</v>
      </c>
      <c r="F841" s="409" t="s">
        <v>505</v>
      </c>
    </row>
    <row r="842" s="14" customFormat="1" customHeight="1" spans="1:6">
      <c r="A842" s="401">
        <v>841</v>
      </c>
      <c r="B842" s="407" t="s">
        <v>1104</v>
      </c>
      <c r="C842" s="403" t="s">
        <v>468</v>
      </c>
      <c r="D842" s="404">
        <v>6</v>
      </c>
      <c r="E842" s="408" t="s">
        <v>504</v>
      </c>
      <c r="F842" s="409" t="s">
        <v>505</v>
      </c>
    </row>
    <row r="843" s="14" customFormat="1" customHeight="1" spans="1:6">
      <c r="A843" s="401">
        <v>842</v>
      </c>
      <c r="B843" s="407" t="s">
        <v>1105</v>
      </c>
      <c r="C843" s="403" t="s">
        <v>468</v>
      </c>
      <c r="D843" s="404">
        <v>3</v>
      </c>
      <c r="E843" s="408" t="s">
        <v>504</v>
      </c>
      <c r="F843" s="409" t="s">
        <v>505</v>
      </c>
    </row>
    <row r="844" s="14" customFormat="1" customHeight="1" spans="1:6">
      <c r="A844" s="401">
        <v>843</v>
      </c>
      <c r="B844" s="407" t="s">
        <v>1106</v>
      </c>
      <c r="C844" s="403" t="s">
        <v>468</v>
      </c>
      <c r="D844" s="404">
        <v>108</v>
      </c>
      <c r="E844" s="408" t="s">
        <v>504</v>
      </c>
      <c r="F844" s="409" t="s">
        <v>505</v>
      </c>
    </row>
    <row r="845" s="14" customFormat="1" customHeight="1" spans="1:6">
      <c r="A845" s="401">
        <v>844</v>
      </c>
      <c r="B845" s="407" t="s">
        <v>1107</v>
      </c>
      <c r="C845" s="403" t="s">
        <v>468</v>
      </c>
      <c r="D845" s="404">
        <v>25</v>
      </c>
      <c r="E845" s="408" t="s">
        <v>504</v>
      </c>
      <c r="F845" s="409" t="s">
        <v>505</v>
      </c>
    </row>
    <row r="846" s="14" customFormat="1" customHeight="1" spans="1:6">
      <c r="A846" s="401">
        <v>845</v>
      </c>
      <c r="B846" s="407" t="s">
        <v>1108</v>
      </c>
      <c r="C846" s="403" t="s">
        <v>468</v>
      </c>
      <c r="D846" s="404">
        <v>1</v>
      </c>
      <c r="E846" s="408" t="s">
        <v>490</v>
      </c>
      <c r="F846" s="409" t="s">
        <v>491</v>
      </c>
    </row>
    <row r="847" s="14" customFormat="1" customHeight="1" spans="1:6">
      <c r="A847" s="401">
        <v>846</v>
      </c>
      <c r="B847" s="407" t="s">
        <v>1109</v>
      </c>
      <c r="C847" s="403" t="s">
        <v>468</v>
      </c>
      <c r="D847" s="404">
        <v>6</v>
      </c>
      <c r="E847" s="408" t="s">
        <v>490</v>
      </c>
      <c r="F847" s="409" t="s">
        <v>491</v>
      </c>
    </row>
    <row r="848" s="14" customFormat="1" customHeight="1" spans="1:6">
      <c r="A848" s="401">
        <v>847</v>
      </c>
      <c r="B848" s="407" t="s">
        <v>1110</v>
      </c>
      <c r="C848" s="403" t="s">
        <v>468</v>
      </c>
      <c r="D848" s="404">
        <v>3</v>
      </c>
      <c r="E848" s="408" t="s">
        <v>490</v>
      </c>
      <c r="F848" s="409" t="s">
        <v>491</v>
      </c>
    </row>
    <row r="849" s="14" customFormat="1" customHeight="1" spans="1:6">
      <c r="A849" s="401">
        <v>848</v>
      </c>
      <c r="B849" s="407" t="s">
        <v>1111</v>
      </c>
      <c r="C849" s="403" t="s">
        <v>468</v>
      </c>
      <c r="D849" s="404">
        <v>1</v>
      </c>
      <c r="E849" s="408" t="s">
        <v>490</v>
      </c>
      <c r="F849" s="409" t="s">
        <v>491</v>
      </c>
    </row>
    <row r="850" s="14" customFormat="1" customHeight="1" spans="1:6">
      <c r="A850" s="401">
        <v>849</v>
      </c>
      <c r="B850" s="407" t="s">
        <v>1112</v>
      </c>
      <c r="C850" s="403" t="s">
        <v>468</v>
      </c>
      <c r="D850" s="404">
        <v>56</v>
      </c>
      <c r="E850" s="408" t="s">
        <v>490</v>
      </c>
      <c r="F850" s="409" t="s">
        <v>491</v>
      </c>
    </row>
    <row r="851" s="14" customFormat="1" customHeight="1" spans="1:6">
      <c r="A851" s="401">
        <v>850</v>
      </c>
      <c r="B851" s="407" t="s">
        <v>1113</v>
      </c>
      <c r="C851" s="403" t="s">
        <v>468</v>
      </c>
      <c r="D851" s="404">
        <v>16</v>
      </c>
      <c r="E851" s="408" t="s">
        <v>490</v>
      </c>
      <c r="F851" s="409" t="s">
        <v>491</v>
      </c>
    </row>
    <row r="852" s="14" customFormat="1" customHeight="1" spans="1:6">
      <c r="A852" s="401">
        <v>851</v>
      </c>
      <c r="B852" s="407" t="s">
        <v>1114</v>
      </c>
      <c r="C852" s="403" t="s">
        <v>468</v>
      </c>
      <c r="D852" s="404">
        <v>1</v>
      </c>
      <c r="E852" s="408" t="s">
        <v>490</v>
      </c>
      <c r="F852" s="409" t="s">
        <v>491</v>
      </c>
    </row>
    <row r="853" s="14" customFormat="1" customHeight="1" spans="1:6">
      <c r="A853" s="401">
        <v>852</v>
      </c>
      <c r="B853" s="407" t="s">
        <v>1115</v>
      </c>
      <c r="C853" s="403" t="s">
        <v>468</v>
      </c>
      <c r="D853" s="404">
        <v>10</v>
      </c>
      <c r="E853" s="408" t="s">
        <v>490</v>
      </c>
      <c r="F853" s="409" t="s">
        <v>491</v>
      </c>
    </row>
    <row r="854" s="14" customFormat="1" customHeight="1" spans="1:6">
      <c r="A854" s="401">
        <v>853</v>
      </c>
      <c r="B854" s="407" t="s">
        <v>1116</v>
      </c>
      <c r="C854" s="403" t="s">
        <v>468</v>
      </c>
      <c r="D854" s="404">
        <v>2</v>
      </c>
      <c r="E854" s="408" t="s">
        <v>490</v>
      </c>
      <c r="F854" s="409" t="s">
        <v>491</v>
      </c>
    </row>
    <row r="855" s="14" customFormat="1" customHeight="1" spans="1:6">
      <c r="A855" s="401">
        <v>854</v>
      </c>
      <c r="B855" s="407" t="s">
        <v>1117</v>
      </c>
      <c r="C855" s="403" t="s">
        <v>468</v>
      </c>
      <c r="D855" s="404">
        <v>3</v>
      </c>
      <c r="E855" s="408" t="s">
        <v>490</v>
      </c>
      <c r="F855" s="409" t="s">
        <v>491</v>
      </c>
    </row>
    <row r="856" s="14" customFormat="1" customHeight="1" spans="1:6">
      <c r="A856" s="401">
        <v>855</v>
      </c>
      <c r="B856" s="407" t="s">
        <v>1118</v>
      </c>
      <c r="C856" s="403" t="s">
        <v>468</v>
      </c>
      <c r="D856" s="404">
        <v>22</v>
      </c>
      <c r="E856" s="408" t="s">
        <v>490</v>
      </c>
      <c r="F856" s="409" t="s">
        <v>491</v>
      </c>
    </row>
    <row r="857" s="14" customFormat="1" customHeight="1" spans="1:6">
      <c r="A857" s="401">
        <v>856</v>
      </c>
      <c r="B857" s="407" t="s">
        <v>1119</v>
      </c>
      <c r="C857" s="403" t="s">
        <v>468</v>
      </c>
      <c r="D857" s="404">
        <v>1</v>
      </c>
      <c r="E857" s="408" t="s">
        <v>469</v>
      </c>
      <c r="F857" s="409" t="s">
        <v>470</v>
      </c>
    </row>
    <row r="858" s="14" customFormat="1" customHeight="1" spans="1:6">
      <c r="A858" s="401">
        <v>857</v>
      </c>
      <c r="B858" s="407" t="s">
        <v>1120</v>
      </c>
      <c r="C858" s="403" t="s">
        <v>468</v>
      </c>
      <c r="D858" s="404">
        <v>14</v>
      </c>
      <c r="E858" s="408" t="s">
        <v>469</v>
      </c>
      <c r="F858" s="409" t="s">
        <v>470</v>
      </c>
    </row>
    <row r="859" s="14" customFormat="1" customHeight="1" spans="1:6">
      <c r="A859" s="401">
        <v>858</v>
      </c>
      <c r="B859" s="407" t="s">
        <v>1121</v>
      </c>
      <c r="C859" s="403" t="s">
        <v>468</v>
      </c>
      <c r="D859" s="404">
        <v>9</v>
      </c>
      <c r="E859" s="408" t="s">
        <v>469</v>
      </c>
      <c r="F859" s="409" t="s">
        <v>470</v>
      </c>
    </row>
    <row r="860" s="14" customFormat="1" customHeight="1" spans="1:6">
      <c r="A860" s="401">
        <v>859</v>
      </c>
      <c r="B860" s="407" t="s">
        <v>1122</v>
      </c>
      <c r="C860" s="403" t="s">
        <v>468</v>
      </c>
      <c r="D860" s="404">
        <v>1</v>
      </c>
      <c r="E860" s="408" t="s">
        <v>469</v>
      </c>
      <c r="F860" s="409" t="s">
        <v>470</v>
      </c>
    </row>
    <row r="861" s="14" customFormat="1" customHeight="1" spans="1:6">
      <c r="A861" s="401">
        <v>860</v>
      </c>
      <c r="B861" s="407" t="s">
        <v>1123</v>
      </c>
      <c r="C861" s="403" t="s">
        <v>468</v>
      </c>
      <c r="D861" s="404">
        <v>222</v>
      </c>
      <c r="E861" s="408" t="s">
        <v>485</v>
      </c>
      <c r="F861" s="409" t="s">
        <v>486</v>
      </c>
    </row>
    <row r="862" s="14" customFormat="1" customHeight="1" spans="1:6">
      <c r="A862" s="401">
        <v>861</v>
      </c>
      <c r="B862" s="407" t="s">
        <v>1124</v>
      </c>
      <c r="C862" s="403" t="s">
        <v>468</v>
      </c>
      <c r="D862" s="404">
        <v>1</v>
      </c>
      <c r="E862" s="408" t="s">
        <v>469</v>
      </c>
      <c r="F862" s="409" t="s">
        <v>470</v>
      </c>
    </row>
    <row r="863" s="14" customFormat="1" customHeight="1" spans="1:6">
      <c r="A863" s="401">
        <v>862</v>
      </c>
      <c r="B863" s="407" t="s">
        <v>1125</v>
      </c>
      <c r="C863" s="403" t="s">
        <v>468</v>
      </c>
      <c r="D863" s="404">
        <v>8</v>
      </c>
      <c r="E863" s="408" t="s">
        <v>465</v>
      </c>
      <c r="F863" s="406" t="s">
        <v>466</v>
      </c>
    </row>
    <row r="864" s="14" customFormat="1" customHeight="1" spans="1:6">
      <c r="A864" s="401">
        <v>863</v>
      </c>
      <c r="B864" s="407" t="s">
        <v>1126</v>
      </c>
      <c r="C864" s="403" t="s">
        <v>468</v>
      </c>
      <c r="D864" s="404">
        <v>2</v>
      </c>
      <c r="E864" s="408" t="s">
        <v>465</v>
      </c>
      <c r="F864" s="406" t="s">
        <v>466</v>
      </c>
    </row>
    <row r="865" s="14" customFormat="1" customHeight="1" spans="1:6">
      <c r="A865" s="401">
        <v>864</v>
      </c>
      <c r="B865" s="407" t="s">
        <v>1127</v>
      </c>
      <c r="C865" s="403" t="s">
        <v>468</v>
      </c>
      <c r="D865" s="404">
        <v>2</v>
      </c>
      <c r="E865" s="408" t="s">
        <v>469</v>
      </c>
      <c r="F865" s="409" t="s">
        <v>470</v>
      </c>
    </row>
    <row r="866" s="14" customFormat="1" customHeight="1" spans="1:6">
      <c r="A866" s="401">
        <v>865</v>
      </c>
      <c r="B866" s="407" t="s">
        <v>1128</v>
      </c>
      <c r="C866" s="403" t="s">
        <v>468</v>
      </c>
      <c r="D866" s="404">
        <v>1</v>
      </c>
      <c r="E866" s="408" t="s">
        <v>476</v>
      </c>
      <c r="F866" s="409" t="s">
        <v>477</v>
      </c>
    </row>
    <row r="867" s="14" customFormat="1" customHeight="1" spans="1:6">
      <c r="A867" s="401">
        <v>866</v>
      </c>
      <c r="B867" s="407" t="s">
        <v>1129</v>
      </c>
      <c r="C867" s="403" t="s">
        <v>493</v>
      </c>
      <c r="D867" s="404">
        <v>1</v>
      </c>
      <c r="E867" s="408" t="s">
        <v>469</v>
      </c>
      <c r="F867" s="409" t="s">
        <v>470</v>
      </c>
    </row>
    <row r="868" s="14" customFormat="1" customHeight="1" spans="1:6">
      <c r="A868" s="401">
        <v>867</v>
      </c>
      <c r="B868" s="407" t="s">
        <v>1130</v>
      </c>
      <c r="C868" s="403" t="s">
        <v>493</v>
      </c>
      <c r="D868" s="404">
        <v>1</v>
      </c>
      <c r="E868" s="408" t="s">
        <v>469</v>
      </c>
      <c r="F868" s="409" t="s">
        <v>470</v>
      </c>
    </row>
    <row r="869" s="14" customFormat="1" customHeight="1" spans="1:6">
      <c r="A869" s="401">
        <v>868</v>
      </c>
      <c r="B869" s="407" t="s">
        <v>1131</v>
      </c>
      <c r="C869" s="403" t="s">
        <v>493</v>
      </c>
      <c r="D869" s="404">
        <v>1</v>
      </c>
      <c r="E869" s="408" t="s">
        <v>469</v>
      </c>
      <c r="F869" s="409" t="s">
        <v>470</v>
      </c>
    </row>
    <row r="870" s="14" customFormat="1" customHeight="1" spans="1:6">
      <c r="A870" s="401">
        <v>869</v>
      </c>
      <c r="B870" s="407" t="s">
        <v>1132</v>
      </c>
      <c r="C870" s="403" t="s">
        <v>468</v>
      </c>
      <c r="D870" s="404">
        <v>2</v>
      </c>
      <c r="E870" s="408" t="s">
        <v>469</v>
      </c>
      <c r="F870" s="409" t="s">
        <v>470</v>
      </c>
    </row>
    <row r="871" s="14" customFormat="1" customHeight="1" spans="1:6">
      <c r="A871" s="401">
        <v>870</v>
      </c>
      <c r="B871" s="407" t="s">
        <v>1133</v>
      </c>
      <c r="C871" s="403" t="s">
        <v>468</v>
      </c>
      <c r="D871" s="404">
        <v>2</v>
      </c>
      <c r="E871" s="408" t="s">
        <v>469</v>
      </c>
      <c r="F871" s="409" t="s">
        <v>470</v>
      </c>
    </row>
    <row r="872" s="14" customFormat="1" customHeight="1" spans="1:6">
      <c r="A872" s="401">
        <v>871</v>
      </c>
      <c r="B872" s="407" t="s">
        <v>1134</v>
      </c>
      <c r="C872" s="403" t="s">
        <v>468</v>
      </c>
      <c r="D872" s="404">
        <v>3</v>
      </c>
      <c r="E872" s="408" t="s">
        <v>469</v>
      </c>
      <c r="F872" s="409" t="s">
        <v>470</v>
      </c>
    </row>
    <row r="873" s="14" customFormat="1" customHeight="1" spans="1:6">
      <c r="A873" s="401">
        <v>872</v>
      </c>
      <c r="B873" s="407" t="s">
        <v>1135</v>
      </c>
      <c r="C873" s="403" t="s">
        <v>468</v>
      </c>
      <c r="D873" s="404">
        <v>4</v>
      </c>
      <c r="E873" s="408" t="s">
        <v>469</v>
      </c>
      <c r="F873" s="409" t="s">
        <v>470</v>
      </c>
    </row>
    <row r="874" s="14" customFormat="1" customHeight="1" spans="1:6">
      <c r="A874" s="401">
        <v>873</v>
      </c>
      <c r="B874" s="407" t="s">
        <v>1136</v>
      </c>
      <c r="C874" s="403" t="s">
        <v>468</v>
      </c>
      <c r="D874" s="404">
        <v>6</v>
      </c>
      <c r="E874" s="408" t="s">
        <v>469</v>
      </c>
      <c r="F874" s="409" t="s">
        <v>470</v>
      </c>
    </row>
    <row r="875" s="14" customFormat="1" customHeight="1" spans="1:6">
      <c r="A875" s="401">
        <v>874</v>
      </c>
      <c r="B875" s="407" t="s">
        <v>1137</v>
      </c>
      <c r="C875" s="403" t="s">
        <v>468</v>
      </c>
      <c r="D875" s="404">
        <v>1</v>
      </c>
      <c r="E875" s="408" t="s">
        <v>469</v>
      </c>
      <c r="F875" s="409" t="s">
        <v>470</v>
      </c>
    </row>
    <row r="876" s="14" customFormat="1" customHeight="1" spans="1:6">
      <c r="A876" s="401">
        <v>875</v>
      </c>
      <c r="B876" s="407" t="s">
        <v>1138</v>
      </c>
      <c r="C876" s="403" t="s">
        <v>468</v>
      </c>
      <c r="D876" s="404">
        <v>6</v>
      </c>
      <c r="E876" s="408" t="s">
        <v>469</v>
      </c>
      <c r="F876" s="409" t="s">
        <v>470</v>
      </c>
    </row>
    <row r="877" s="14" customFormat="1" customHeight="1" spans="1:6">
      <c r="A877" s="401">
        <v>876</v>
      </c>
      <c r="B877" s="407" t="s">
        <v>1139</v>
      </c>
      <c r="C877" s="403" t="s">
        <v>468</v>
      </c>
      <c r="D877" s="404">
        <v>22</v>
      </c>
      <c r="E877" s="408" t="s">
        <v>469</v>
      </c>
      <c r="F877" s="409" t="s">
        <v>470</v>
      </c>
    </row>
    <row r="878" s="14" customFormat="1" customHeight="1" spans="1:6">
      <c r="A878" s="401">
        <v>877</v>
      </c>
      <c r="B878" s="407" t="s">
        <v>1133</v>
      </c>
      <c r="C878" s="403" t="s">
        <v>468</v>
      </c>
      <c r="D878" s="404">
        <v>1</v>
      </c>
      <c r="E878" s="408" t="s">
        <v>504</v>
      </c>
      <c r="F878" s="409" t="s">
        <v>505</v>
      </c>
    </row>
    <row r="879" s="14" customFormat="1" customHeight="1" spans="1:6">
      <c r="A879" s="401">
        <v>878</v>
      </c>
      <c r="B879" s="407" t="s">
        <v>1131</v>
      </c>
      <c r="C879" s="403" t="s">
        <v>493</v>
      </c>
      <c r="D879" s="404">
        <v>2</v>
      </c>
      <c r="E879" s="408" t="s">
        <v>504</v>
      </c>
      <c r="F879" s="409" t="s">
        <v>505</v>
      </c>
    </row>
    <row r="880" s="14" customFormat="1" customHeight="1" spans="1:6">
      <c r="A880" s="401">
        <v>879</v>
      </c>
      <c r="B880" s="407" t="s">
        <v>1140</v>
      </c>
      <c r="C880" s="403" t="s">
        <v>468</v>
      </c>
      <c r="D880" s="404">
        <v>2</v>
      </c>
      <c r="E880" s="408" t="s">
        <v>504</v>
      </c>
      <c r="F880" s="409" t="s">
        <v>505</v>
      </c>
    </row>
    <row r="881" s="14" customFormat="1" customHeight="1" spans="1:6">
      <c r="A881" s="401">
        <v>880</v>
      </c>
      <c r="B881" s="407" t="s">
        <v>1135</v>
      </c>
      <c r="C881" s="403" t="s">
        <v>468</v>
      </c>
      <c r="D881" s="404">
        <v>6</v>
      </c>
      <c r="E881" s="408" t="s">
        <v>504</v>
      </c>
      <c r="F881" s="409" t="s">
        <v>505</v>
      </c>
    </row>
    <row r="882" s="14" customFormat="1" customHeight="1" spans="1:6">
      <c r="A882" s="401">
        <v>881</v>
      </c>
      <c r="B882" s="407" t="s">
        <v>1136</v>
      </c>
      <c r="C882" s="403" t="s">
        <v>468</v>
      </c>
      <c r="D882" s="404">
        <v>6</v>
      </c>
      <c r="E882" s="408" t="s">
        <v>504</v>
      </c>
      <c r="F882" s="409" t="s">
        <v>505</v>
      </c>
    </row>
    <row r="883" s="14" customFormat="1" customHeight="1" spans="1:6">
      <c r="A883" s="401">
        <v>882</v>
      </c>
      <c r="B883" s="407" t="s">
        <v>1137</v>
      </c>
      <c r="C883" s="403" t="s">
        <v>468</v>
      </c>
      <c r="D883" s="404">
        <v>1</v>
      </c>
      <c r="E883" s="408" t="s">
        <v>504</v>
      </c>
      <c r="F883" s="409" t="s">
        <v>505</v>
      </c>
    </row>
    <row r="884" s="14" customFormat="1" customHeight="1" spans="1:6">
      <c r="A884" s="401">
        <v>883</v>
      </c>
      <c r="B884" s="407" t="s">
        <v>1138</v>
      </c>
      <c r="C884" s="403" t="s">
        <v>468</v>
      </c>
      <c r="D884" s="404">
        <v>8</v>
      </c>
      <c r="E884" s="408" t="s">
        <v>504</v>
      </c>
      <c r="F884" s="409" t="s">
        <v>505</v>
      </c>
    </row>
    <row r="885" s="14" customFormat="1" customHeight="1" spans="1:6">
      <c r="A885" s="401">
        <v>884</v>
      </c>
      <c r="B885" s="407" t="s">
        <v>1132</v>
      </c>
      <c r="C885" s="403" t="s">
        <v>468</v>
      </c>
      <c r="D885" s="404">
        <v>2</v>
      </c>
      <c r="E885" s="408" t="s">
        <v>490</v>
      </c>
      <c r="F885" s="409" t="s">
        <v>491</v>
      </c>
    </row>
    <row r="886" s="14" customFormat="1" customHeight="1" spans="1:6">
      <c r="A886" s="401">
        <v>885</v>
      </c>
      <c r="B886" s="407" t="s">
        <v>1141</v>
      </c>
      <c r="C886" s="403" t="s">
        <v>468</v>
      </c>
      <c r="D886" s="404">
        <v>2</v>
      </c>
      <c r="E886" s="408" t="s">
        <v>465</v>
      </c>
      <c r="F886" s="406" t="s">
        <v>466</v>
      </c>
    </row>
    <row r="887" s="14" customFormat="1" customHeight="1" spans="1:6">
      <c r="A887" s="401">
        <v>886</v>
      </c>
      <c r="B887" s="407" t="s">
        <v>1142</v>
      </c>
      <c r="C887" s="403" t="s">
        <v>468</v>
      </c>
      <c r="D887" s="404">
        <v>1</v>
      </c>
      <c r="E887" s="408" t="s">
        <v>465</v>
      </c>
      <c r="F887" s="406" t="s">
        <v>466</v>
      </c>
    </row>
    <row r="888" s="14" customFormat="1" customHeight="1" spans="1:6">
      <c r="A888" s="401">
        <v>887</v>
      </c>
      <c r="B888" s="407" t="s">
        <v>1143</v>
      </c>
      <c r="C888" s="403" t="s">
        <v>468</v>
      </c>
      <c r="D888" s="404">
        <v>1</v>
      </c>
      <c r="E888" s="408" t="s">
        <v>469</v>
      </c>
      <c r="F888" s="409" t="s">
        <v>470</v>
      </c>
    </row>
    <row r="889" s="14" customFormat="1" customHeight="1" spans="1:6">
      <c r="A889" s="401">
        <v>888</v>
      </c>
      <c r="B889" s="407" t="s">
        <v>1144</v>
      </c>
      <c r="C889" s="403" t="s">
        <v>468</v>
      </c>
      <c r="D889" s="404">
        <v>2</v>
      </c>
      <c r="E889" s="408" t="s">
        <v>476</v>
      </c>
      <c r="F889" s="409" t="s">
        <v>477</v>
      </c>
    </row>
    <row r="890" s="14" customFormat="1" customHeight="1" spans="1:6">
      <c r="A890" s="401">
        <v>889</v>
      </c>
      <c r="B890" s="412" t="s">
        <v>1145</v>
      </c>
      <c r="C890" s="403" t="s">
        <v>468</v>
      </c>
      <c r="D890" s="404">
        <v>1</v>
      </c>
      <c r="E890" s="408" t="s">
        <v>476</v>
      </c>
      <c r="F890" s="409" t="s">
        <v>477</v>
      </c>
    </row>
    <row r="891" s="14" customFormat="1" customHeight="1" spans="1:6">
      <c r="A891" s="401">
        <v>890</v>
      </c>
      <c r="B891" s="407" t="s">
        <v>1146</v>
      </c>
      <c r="C891" s="403" t="s">
        <v>468</v>
      </c>
      <c r="D891" s="404">
        <v>1</v>
      </c>
      <c r="E891" s="408" t="s">
        <v>476</v>
      </c>
      <c r="F891" s="409" t="s">
        <v>477</v>
      </c>
    </row>
    <row r="892" s="14" customFormat="1" customHeight="1" spans="1:6">
      <c r="A892" s="401">
        <v>891</v>
      </c>
      <c r="B892" s="407" t="s">
        <v>1147</v>
      </c>
      <c r="C892" s="403" t="s">
        <v>468</v>
      </c>
      <c r="D892" s="404">
        <v>1</v>
      </c>
      <c r="E892" s="408" t="s">
        <v>476</v>
      </c>
      <c r="F892" s="409" t="s">
        <v>477</v>
      </c>
    </row>
    <row r="893" s="14" customFormat="1" customHeight="1" spans="1:6">
      <c r="A893" s="401">
        <v>892</v>
      </c>
      <c r="B893" s="407" t="s">
        <v>1148</v>
      </c>
      <c r="C893" s="403" t="s">
        <v>468</v>
      </c>
      <c r="D893" s="404">
        <v>2</v>
      </c>
      <c r="E893" s="408" t="s">
        <v>476</v>
      </c>
      <c r="F893" s="409" t="s">
        <v>477</v>
      </c>
    </row>
    <row r="894" s="14" customFormat="1" customHeight="1" spans="1:6">
      <c r="A894" s="401">
        <v>893</v>
      </c>
      <c r="B894" s="410" t="s">
        <v>1145</v>
      </c>
      <c r="C894" s="403" t="s">
        <v>468</v>
      </c>
      <c r="D894" s="404">
        <v>2</v>
      </c>
      <c r="E894" s="408" t="s">
        <v>476</v>
      </c>
      <c r="F894" s="409" t="s">
        <v>477</v>
      </c>
    </row>
    <row r="895" s="14" customFormat="1" customHeight="1" spans="1:6">
      <c r="A895" s="401">
        <v>894</v>
      </c>
      <c r="B895" s="410" t="s">
        <v>1145</v>
      </c>
      <c r="C895" s="403" t="s">
        <v>468</v>
      </c>
      <c r="D895" s="404">
        <v>1</v>
      </c>
      <c r="E895" s="408" t="s">
        <v>476</v>
      </c>
      <c r="F895" s="409" t="s">
        <v>477</v>
      </c>
    </row>
    <row r="896" s="14" customFormat="1" customHeight="1" spans="1:6">
      <c r="A896" s="401">
        <v>895</v>
      </c>
      <c r="B896" s="407" t="s">
        <v>1149</v>
      </c>
      <c r="C896" s="403" t="s">
        <v>468</v>
      </c>
      <c r="D896" s="404">
        <v>1</v>
      </c>
      <c r="E896" s="408" t="s">
        <v>469</v>
      </c>
      <c r="F896" s="409" t="s">
        <v>470</v>
      </c>
    </row>
    <row r="897" s="14" customFormat="1" customHeight="1" spans="1:6">
      <c r="A897" s="401">
        <v>896</v>
      </c>
      <c r="B897" s="407" t="s">
        <v>1150</v>
      </c>
      <c r="C897" s="403" t="s">
        <v>468</v>
      </c>
      <c r="D897" s="404">
        <v>1</v>
      </c>
      <c r="E897" s="408" t="s">
        <v>469</v>
      </c>
      <c r="F897" s="409" t="s">
        <v>470</v>
      </c>
    </row>
    <row r="898" s="14" customFormat="1" customHeight="1" spans="1:6">
      <c r="A898" s="401">
        <v>897</v>
      </c>
      <c r="B898" s="407" t="s">
        <v>1151</v>
      </c>
      <c r="C898" s="403" t="s">
        <v>468</v>
      </c>
      <c r="D898" s="404">
        <v>3</v>
      </c>
      <c r="E898" s="408" t="s">
        <v>469</v>
      </c>
      <c r="F898" s="409" t="s">
        <v>470</v>
      </c>
    </row>
    <row r="899" s="14" customFormat="1" customHeight="1" spans="1:6">
      <c r="A899" s="401">
        <v>898</v>
      </c>
      <c r="B899" s="407" t="s">
        <v>1152</v>
      </c>
      <c r="C899" s="403" t="s">
        <v>468</v>
      </c>
      <c r="D899" s="404">
        <v>2</v>
      </c>
      <c r="E899" s="408" t="s">
        <v>469</v>
      </c>
      <c r="F899" s="409" t="s">
        <v>470</v>
      </c>
    </row>
    <row r="900" s="14" customFormat="1" customHeight="1" spans="1:6">
      <c r="A900" s="401">
        <v>899</v>
      </c>
      <c r="B900" s="407" t="s">
        <v>1153</v>
      </c>
      <c r="C900" s="403" t="s">
        <v>468</v>
      </c>
      <c r="D900" s="404">
        <v>3</v>
      </c>
      <c r="E900" s="408" t="s">
        <v>469</v>
      </c>
      <c r="F900" s="409" t="s">
        <v>470</v>
      </c>
    </row>
    <row r="901" s="14" customFormat="1" customHeight="1" spans="1:6">
      <c r="A901" s="401">
        <v>900</v>
      </c>
      <c r="B901" s="407" t="s">
        <v>1154</v>
      </c>
      <c r="C901" s="403" t="s">
        <v>468</v>
      </c>
      <c r="D901" s="404">
        <v>2</v>
      </c>
      <c r="E901" s="408" t="s">
        <v>469</v>
      </c>
      <c r="F901" s="409" t="s">
        <v>470</v>
      </c>
    </row>
    <row r="902" s="14" customFormat="1" customHeight="1" spans="1:6">
      <c r="A902" s="401">
        <v>901</v>
      </c>
      <c r="B902" s="407" t="s">
        <v>1155</v>
      </c>
      <c r="C902" s="403" t="s">
        <v>468</v>
      </c>
      <c r="D902" s="404">
        <v>1</v>
      </c>
      <c r="E902" s="408" t="s">
        <v>469</v>
      </c>
      <c r="F902" s="409" t="s">
        <v>470</v>
      </c>
    </row>
    <row r="903" s="14" customFormat="1" customHeight="1" spans="1:6">
      <c r="A903" s="401">
        <v>902</v>
      </c>
      <c r="B903" s="407" t="s">
        <v>1156</v>
      </c>
      <c r="C903" s="403" t="s">
        <v>468</v>
      </c>
      <c r="D903" s="404">
        <v>1</v>
      </c>
      <c r="E903" s="408" t="s">
        <v>469</v>
      </c>
      <c r="F903" s="409" t="s">
        <v>470</v>
      </c>
    </row>
    <row r="904" s="14" customFormat="1" customHeight="1" spans="1:6">
      <c r="A904" s="401">
        <v>903</v>
      </c>
      <c r="B904" s="407" t="s">
        <v>1157</v>
      </c>
      <c r="C904" s="403" t="s">
        <v>468</v>
      </c>
      <c r="D904" s="404">
        <v>1</v>
      </c>
      <c r="E904" s="408" t="s">
        <v>469</v>
      </c>
      <c r="F904" s="409" t="s">
        <v>470</v>
      </c>
    </row>
    <row r="905" s="14" customFormat="1" customHeight="1" spans="1:6">
      <c r="A905" s="401">
        <v>904</v>
      </c>
      <c r="B905" s="407" t="s">
        <v>1158</v>
      </c>
      <c r="C905" s="403" t="s">
        <v>468</v>
      </c>
      <c r="D905" s="404">
        <v>1</v>
      </c>
      <c r="E905" s="408" t="s">
        <v>469</v>
      </c>
      <c r="F905" s="409" t="s">
        <v>470</v>
      </c>
    </row>
    <row r="906" s="14" customFormat="1" customHeight="1" spans="1:6">
      <c r="A906" s="401">
        <v>905</v>
      </c>
      <c r="B906" s="407" t="s">
        <v>1159</v>
      </c>
      <c r="C906" s="403" t="s">
        <v>468</v>
      </c>
      <c r="D906" s="404">
        <v>1</v>
      </c>
      <c r="E906" s="408" t="s">
        <v>469</v>
      </c>
      <c r="F906" s="409" t="s">
        <v>470</v>
      </c>
    </row>
    <row r="907" s="14" customFormat="1" customHeight="1" spans="1:6">
      <c r="A907" s="401">
        <v>907</v>
      </c>
      <c r="B907" s="407" t="s">
        <v>1160</v>
      </c>
      <c r="C907" s="403" t="s">
        <v>468</v>
      </c>
      <c r="D907" s="404">
        <v>2</v>
      </c>
      <c r="E907" s="408" t="s">
        <v>469</v>
      </c>
      <c r="F907" s="409" t="s">
        <v>470</v>
      </c>
    </row>
    <row r="908" s="14" customFormat="1" customHeight="1" spans="1:6">
      <c r="A908" s="401">
        <v>908</v>
      </c>
      <c r="B908" s="407" t="s">
        <v>1161</v>
      </c>
      <c r="C908" s="403" t="s">
        <v>468</v>
      </c>
      <c r="D908" s="404">
        <v>3</v>
      </c>
      <c r="E908" s="408" t="s">
        <v>469</v>
      </c>
      <c r="F908" s="409" t="s">
        <v>470</v>
      </c>
    </row>
    <row r="909" s="14" customFormat="1" customHeight="1" spans="1:6">
      <c r="A909" s="401">
        <v>909</v>
      </c>
      <c r="B909" s="407" t="s">
        <v>764</v>
      </c>
      <c r="C909" s="403" t="s">
        <v>468</v>
      </c>
      <c r="D909" s="404">
        <v>1</v>
      </c>
      <c r="E909" s="408" t="s">
        <v>469</v>
      </c>
      <c r="F909" s="409" t="s">
        <v>470</v>
      </c>
    </row>
    <row r="910" s="14" customFormat="1" customHeight="1" spans="1:6">
      <c r="A910" s="401">
        <v>910</v>
      </c>
      <c r="B910" s="407" t="s">
        <v>1162</v>
      </c>
      <c r="C910" s="403" t="s">
        <v>468</v>
      </c>
      <c r="D910" s="404">
        <v>1</v>
      </c>
      <c r="E910" s="408" t="s">
        <v>469</v>
      </c>
      <c r="F910" s="409" t="s">
        <v>470</v>
      </c>
    </row>
    <row r="911" s="14" customFormat="1" customHeight="1" spans="1:6">
      <c r="A911" s="401">
        <v>911</v>
      </c>
      <c r="B911" s="407" t="s">
        <v>1163</v>
      </c>
      <c r="C911" s="403" t="s">
        <v>468</v>
      </c>
      <c r="D911" s="404">
        <v>7</v>
      </c>
      <c r="E911" s="408" t="s">
        <v>469</v>
      </c>
      <c r="F911" s="409" t="s">
        <v>470</v>
      </c>
    </row>
    <row r="912" s="14" customFormat="1" customHeight="1" spans="1:6">
      <c r="A912" s="401">
        <v>912</v>
      </c>
      <c r="B912" s="407" t="s">
        <v>1164</v>
      </c>
      <c r="C912" s="403" t="s">
        <v>468</v>
      </c>
      <c r="D912" s="404">
        <v>1</v>
      </c>
      <c r="E912" s="408" t="s">
        <v>469</v>
      </c>
      <c r="F912" s="409" t="s">
        <v>470</v>
      </c>
    </row>
    <row r="913" s="14" customFormat="1" customHeight="1" spans="1:6">
      <c r="A913" s="401">
        <v>913</v>
      </c>
      <c r="B913" s="407" t="s">
        <v>1165</v>
      </c>
      <c r="C913" s="403" t="s">
        <v>493</v>
      </c>
      <c r="D913" s="404">
        <v>2</v>
      </c>
      <c r="E913" s="408" t="s">
        <v>469</v>
      </c>
      <c r="F913" s="409" t="s">
        <v>470</v>
      </c>
    </row>
    <row r="914" s="14" customFormat="1" customHeight="1" spans="1:6">
      <c r="A914" s="401">
        <v>914</v>
      </c>
      <c r="B914" s="407" t="s">
        <v>1166</v>
      </c>
      <c r="C914" s="403" t="s">
        <v>468</v>
      </c>
      <c r="D914" s="404">
        <v>1</v>
      </c>
      <c r="E914" s="408" t="s">
        <v>469</v>
      </c>
      <c r="F914" s="409" t="s">
        <v>470</v>
      </c>
    </row>
    <row r="915" s="14" customFormat="1" customHeight="1" spans="1:6">
      <c r="A915" s="401">
        <v>915</v>
      </c>
      <c r="B915" s="407" t="s">
        <v>1155</v>
      </c>
      <c r="C915" s="403" t="s">
        <v>468</v>
      </c>
      <c r="D915" s="404">
        <v>1</v>
      </c>
      <c r="E915" s="408" t="s">
        <v>504</v>
      </c>
      <c r="F915" s="409" t="s">
        <v>505</v>
      </c>
    </row>
    <row r="916" s="14" customFormat="1" customHeight="1" spans="1:6">
      <c r="A916" s="401">
        <v>916</v>
      </c>
      <c r="B916" s="407" t="s">
        <v>1156</v>
      </c>
      <c r="C916" s="403" t="s">
        <v>468</v>
      </c>
      <c r="D916" s="404">
        <v>1</v>
      </c>
      <c r="E916" s="408" t="s">
        <v>504</v>
      </c>
      <c r="F916" s="409" t="s">
        <v>505</v>
      </c>
    </row>
    <row r="917" s="14" customFormat="1" customHeight="1" spans="1:6">
      <c r="A917" s="401">
        <v>917</v>
      </c>
      <c r="B917" s="407" t="s">
        <v>1149</v>
      </c>
      <c r="C917" s="403" t="s">
        <v>468</v>
      </c>
      <c r="D917" s="404">
        <v>1</v>
      </c>
      <c r="E917" s="408" t="s">
        <v>504</v>
      </c>
      <c r="F917" s="409" t="s">
        <v>505</v>
      </c>
    </row>
    <row r="918" s="14" customFormat="1" customHeight="1" spans="1:6">
      <c r="A918" s="401">
        <v>918</v>
      </c>
      <c r="B918" s="407" t="s">
        <v>1167</v>
      </c>
      <c r="C918" s="403" t="s">
        <v>468</v>
      </c>
      <c r="D918" s="404">
        <v>1</v>
      </c>
      <c r="E918" s="408" t="s">
        <v>504</v>
      </c>
      <c r="F918" s="409" t="s">
        <v>505</v>
      </c>
    </row>
    <row r="919" s="14" customFormat="1" customHeight="1" spans="1:6">
      <c r="A919" s="401">
        <v>919</v>
      </c>
      <c r="B919" s="407" t="s">
        <v>1158</v>
      </c>
      <c r="C919" s="403" t="s">
        <v>468</v>
      </c>
      <c r="D919" s="404">
        <v>5</v>
      </c>
      <c r="E919" s="408" t="s">
        <v>504</v>
      </c>
      <c r="F919" s="409" t="s">
        <v>505</v>
      </c>
    </row>
    <row r="920" s="14" customFormat="1" customHeight="1" spans="1:6">
      <c r="A920" s="401">
        <v>920</v>
      </c>
      <c r="B920" s="407" t="s">
        <v>1150</v>
      </c>
      <c r="C920" s="403" t="s">
        <v>468</v>
      </c>
      <c r="D920" s="404">
        <v>1</v>
      </c>
      <c r="E920" s="408" t="s">
        <v>504</v>
      </c>
      <c r="F920" s="409" t="s">
        <v>505</v>
      </c>
    </row>
    <row r="921" s="14" customFormat="1" customHeight="1" spans="1:6">
      <c r="A921" s="401">
        <v>921</v>
      </c>
      <c r="B921" s="407" t="s">
        <v>1157</v>
      </c>
      <c r="C921" s="403" t="s">
        <v>468</v>
      </c>
      <c r="D921" s="404">
        <v>2</v>
      </c>
      <c r="E921" s="408" t="s">
        <v>504</v>
      </c>
      <c r="F921" s="409" t="s">
        <v>505</v>
      </c>
    </row>
    <row r="922" s="14" customFormat="1" customHeight="1" spans="1:6">
      <c r="A922" s="401">
        <v>922</v>
      </c>
      <c r="B922" s="407" t="s">
        <v>1168</v>
      </c>
      <c r="C922" s="403" t="s">
        <v>468</v>
      </c>
      <c r="D922" s="404">
        <v>1</v>
      </c>
      <c r="E922" s="408" t="s">
        <v>504</v>
      </c>
      <c r="F922" s="409" t="s">
        <v>505</v>
      </c>
    </row>
    <row r="923" s="14" customFormat="1" customHeight="1" spans="1:6">
      <c r="A923" s="401">
        <v>923</v>
      </c>
      <c r="B923" s="407" t="s">
        <v>1151</v>
      </c>
      <c r="C923" s="403" t="s">
        <v>468</v>
      </c>
      <c r="D923" s="404">
        <v>1</v>
      </c>
      <c r="E923" s="408" t="s">
        <v>504</v>
      </c>
      <c r="F923" s="409" t="s">
        <v>505</v>
      </c>
    </row>
    <row r="924" s="14" customFormat="1" customHeight="1" spans="1:6">
      <c r="A924" s="401">
        <v>924</v>
      </c>
      <c r="B924" s="407" t="s">
        <v>1152</v>
      </c>
      <c r="C924" s="403" t="s">
        <v>468</v>
      </c>
      <c r="D924" s="404">
        <v>4</v>
      </c>
      <c r="E924" s="408" t="s">
        <v>504</v>
      </c>
      <c r="F924" s="409" t="s">
        <v>505</v>
      </c>
    </row>
    <row r="925" s="14" customFormat="1" customHeight="1" spans="1:6">
      <c r="A925" s="401">
        <v>925</v>
      </c>
      <c r="B925" s="407" t="s">
        <v>1160</v>
      </c>
      <c r="C925" s="403" t="s">
        <v>468</v>
      </c>
      <c r="D925" s="404">
        <v>1</v>
      </c>
      <c r="E925" s="408" t="s">
        <v>465</v>
      </c>
      <c r="F925" s="406" t="s">
        <v>466</v>
      </c>
    </row>
    <row r="926" s="14" customFormat="1" customHeight="1" spans="1:6">
      <c r="A926" s="401">
        <v>926</v>
      </c>
      <c r="B926" s="407" t="s">
        <v>1163</v>
      </c>
      <c r="C926" s="403" t="s">
        <v>468</v>
      </c>
      <c r="D926" s="404">
        <v>9</v>
      </c>
      <c r="E926" s="408" t="s">
        <v>504</v>
      </c>
      <c r="F926" s="409" t="s">
        <v>505</v>
      </c>
    </row>
    <row r="927" s="14" customFormat="1" customHeight="1" spans="1:6">
      <c r="A927" s="401">
        <v>927</v>
      </c>
      <c r="B927" s="407" t="s">
        <v>1153</v>
      </c>
      <c r="C927" s="403" t="s">
        <v>468</v>
      </c>
      <c r="D927" s="404">
        <v>5</v>
      </c>
      <c r="E927" s="408" t="s">
        <v>504</v>
      </c>
      <c r="F927" s="409" t="s">
        <v>505</v>
      </c>
    </row>
    <row r="928" s="14" customFormat="1" customHeight="1" spans="1:6">
      <c r="A928" s="401">
        <v>928</v>
      </c>
      <c r="B928" s="407" t="s">
        <v>1161</v>
      </c>
      <c r="C928" s="403" t="s">
        <v>468</v>
      </c>
      <c r="D928" s="404">
        <v>1</v>
      </c>
      <c r="E928" s="408" t="s">
        <v>465</v>
      </c>
      <c r="F928" s="406" t="s">
        <v>466</v>
      </c>
    </row>
    <row r="929" s="14" customFormat="1" customHeight="1" spans="1:6">
      <c r="A929" s="401">
        <v>929</v>
      </c>
      <c r="B929" s="407" t="s">
        <v>1169</v>
      </c>
      <c r="C929" s="403" t="s">
        <v>468</v>
      </c>
      <c r="D929" s="404">
        <v>2</v>
      </c>
      <c r="E929" s="408" t="s">
        <v>465</v>
      </c>
      <c r="F929" s="406" t="s">
        <v>466</v>
      </c>
    </row>
    <row r="930" s="14" customFormat="1" customHeight="1" spans="1:6">
      <c r="A930" s="401">
        <v>930</v>
      </c>
      <c r="B930" s="407" t="s">
        <v>1154</v>
      </c>
      <c r="C930" s="403" t="s">
        <v>468</v>
      </c>
      <c r="D930" s="404">
        <v>2</v>
      </c>
      <c r="E930" s="408" t="s">
        <v>504</v>
      </c>
      <c r="F930" s="409" t="s">
        <v>505</v>
      </c>
    </row>
    <row r="931" s="14" customFormat="1" customHeight="1" spans="1:6">
      <c r="A931" s="401">
        <v>931</v>
      </c>
      <c r="B931" s="407" t="s">
        <v>1165</v>
      </c>
      <c r="C931" s="403" t="s">
        <v>493</v>
      </c>
      <c r="D931" s="404">
        <v>2</v>
      </c>
      <c r="E931" s="408" t="s">
        <v>465</v>
      </c>
      <c r="F931" s="406" t="s">
        <v>466</v>
      </c>
    </row>
    <row r="932" s="14" customFormat="1" customHeight="1" spans="1:6">
      <c r="A932" s="401">
        <v>932</v>
      </c>
      <c r="B932" s="407" t="s">
        <v>1167</v>
      </c>
      <c r="C932" s="403" t="s">
        <v>468</v>
      </c>
      <c r="D932" s="404">
        <v>2</v>
      </c>
      <c r="E932" s="408" t="s">
        <v>490</v>
      </c>
      <c r="F932" s="409" t="s">
        <v>491</v>
      </c>
    </row>
    <row r="933" s="14" customFormat="1" customHeight="1" spans="1:6">
      <c r="A933" s="401">
        <v>933</v>
      </c>
      <c r="B933" s="407" t="s">
        <v>1170</v>
      </c>
      <c r="C933" s="403" t="s">
        <v>468</v>
      </c>
      <c r="D933" s="404">
        <v>1</v>
      </c>
      <c r="E933" s="408" t="s">
        <v>490</v>
      </c>
      <c r="F933" s="409" t="s">
        <v>491</v>
      </c>
    </row>
    <row r="934" s="14" customFormat="1" customHeight="1" spans="1:6">
      <c r="A934" s="401">
        <v>934</v>
      </c>
      <c r="B934" s="407" t="s">
        <v>1152</v>
      </c>
      <c r="C934" s="403" t="s">
        <v>468</v>
      </c>
      <c r="D934" s="404">
        <v>1</v>
      </c>
      <c r="E934" s="408" t="s">
        <v>490</v>
      </c>
      <c r="F934" s="409" t="s">
        <v>491</v>
      </c>
    </row>
    <row r="935" s="14" customFormat="1" customHeight="1" spans="1:6">
      <c r="A935" s="401">
        <v>935</v>
      </c>
      <c r="B935" s="407" t="s">
        <v>1160</v>
      </c>
      <c r="C935" s="403" t="s">
        <v>468</v>
      </c>
      <c r="D935" s="404">
        <v>4</v>
      </c>
      <c r="E935" s="408" t="s">
        <v>504</v>
      </c>
      <c r="F935" s="409" t="s">
        <v>505</v>
      </c>
    </row>
    <row r="936" s="14" customFormat="1" customHeight="1" spans="1:6">
      <c r="A936" s="401">
        <v>936</v>
      </c>
      <c r="B936" s="407" t="s">
        <v>1161</v>
      </c>
      <c r="C936" s="403" t="s">
        <v>468</v>
      </c>
      <c r="D936" s="404">
        <v>2</v>
      </c>
      <c r="E936" s="408" t="s">
        <v>504</v>
      </c>
      <c r="F936" s="409" t="s">
        <v>505</v>
      </c>
    </row>
    <row r="937" s="14" customFormat="1" customHeight="1" spans="1:6">
      <c r="A937" s="401">
        <v>937</v>
      </c>
      <c r="B937" s="407" t="s">
        <v>1171</v>
      </c>
      <c r="C937" s="403" t="s">
        <v>468</v>
      </c>
      <c r="D937" s="404">
        <v>1</v>
      </c>
      <c r="E937" s="408" t="s">
        <v>465</v>
      </c>
      <c r="F937" s="406" t="s">
        <v>466</v>
      </c>
    </row>
    <row r="938" s="14" customFormat="1" customHeight="1" spans="1:6">
      <c r="A938" s="401">
        <v>938</v>
      </c>
      <c r="B938" s="407" t="s">
        <v>1171</v>
      </c>
      <c r="C938" s="403" t="s">
        <v>468</v>
      </c>
      <c r="D938" s="404">
        <v>1</v>
      </c>
      <c r="E938" s="408" t="s">
        <v>465</v>
      </c>
      <c r="F938" s="406" t="s">
        <v>466</v>
      </c>
    </row>
    <row r="939" s="14" customFormat="1" customHeight="1" spans="1:6">
      <c r="A939" s="401">
        <v>939</v>
      </c>
      <c r="B939" s="407" t="s">
        <v>1172</v>
      </c>
      <c r="C939" s="403" t="s">
        <v>468</v>
      </c>
      <c r="D939" s="404">
        <v>2</v>
      </c>
      <c r="E939" s="408" t="s">
        <v>465</v>
      </c>
      <c r="F939" s="406" t="s">
        <v>466</v>
      </c>
    </row>
    <row r="940" s="14" customFormat="1" customHeight="1" spans="1:6">
      <c r="A940" s="401">
        <v>940</v>
      </c>
      <c r="B940" s="407" t="s">
        <v>1172</v>
      </c>
      <c r="C940" s="403" t="s">
        <v>468</v>
      </c>
      <c r="D940" s="404">
        <v>1</v>
      </c>
      <c r="E940" s="408" t="s">
        <v>465</v>
      </c>
      <c r="F940" s="406" t="s">
        <v>466</v>
      </c>
    </row>
    <row r="941" s="14" customFormat="1" customHeight="1" spans="1:6">
      <c r="A941" s="401">
        <v>941</v>
      </c>
      <c r="B941" s="407" t="s">
        <v>1173</v>
      </c>
      <c r="C941" s="403" t="s">
        <v>468</v>
      </c>
      <c r="D941" s="404">
        <v>1</v>
      </c>
      <c r="E941" s="408" t="s">
        <v>465</v>
      </c>
      <c r="F941" s="406" t="s">
        <v>466</v>
      </c>
    </row>
    <row r="942" s="14" customFormat="1" customHeight="1" spans="1:6">
      <c r="A942" s="401">
        <v>942</v>
      </c>
      <c r="B942" s="407" t="s">
        <v>1174</v>
      </c>
      <c r="C942" s="403" t="s">
        <v>468</v>
      </c>
      <c r="D942" s="404">
        <v>5</v>
      </c>
      <c r="E942" s="408" t="s">
        <v>476</v>
      </c>
      <c r="F942" s="409" t="s">
        <v>477</v>
      </c>
    </row>
    <row r="943" s="14" customFormat="1" customHeight="1" spans="1:6">
      <c r="A943" s="401">
        <v>943</v>
      </c>
      <c r="B943" s="407" t="s">
        <v>1175</v>
      </c>
      <c r="C943" s="403" t="s">
        <v>468</v>
      </c>
      <c r="D943" s="404">
        <v>8</v>
      </c>
      <c r="E943" s="408" t="s">
        <v>469</v>
      </c>
      <c r="F943" s="409" t="s">
        <v>470</v>
      </c>
    </row>
    <row r="944" s="14" customFormat="1" customHeight="1" spans="1:6">
      <c r="A944" s="401">
        <v>944</v>
      </c>
      <c r="B944" s="407" t="s">
        <v>1175</v>
      </c>
      <c r="C944" s="403" t="s">
        <v>468</v>
      </c>
      <c r="D944" s="404">
        <v>7</v>
      </c>
      <c r="E944" s="408" t="s">
        <v>469</v>
      </c>
      <c r="F944" s="409" t="s">
        <v>470</v>
      </c>
    </row>
    <row r="945" s="14" customFormat="1" customHeight="1" spans="1:6">
      <c r="A945" s="401">
        <v>945</v>
      </c>
      <c r="B945" s="407" t="s">
        <v>1175</v>
      </c>
      <c r="C945" s="403" t="s">
        <v>468</v>
      </c>
      <c r="D945" s="404">
        <v>2</v>
      </c>
      <c r="E945" s="408" t="s">
        <v>469</v>
      </c>
      <c r="F945" s="409" t="s">
        <v>470</v>
      </c>
    </row>
    <row r="946" s="14" customFormat="1" customHeight="1" spans="1:6">
      <c r="A946" s="401">
        <v>946</v>
      </c>
      <c r="B946" s="407" t="s">
        <v>1176</v>
      </c>
      <c r="C946" s="403" t="s">
        <v>468</v>
      </c>
      <c r="D946" s="404">
        <v>1</v>
      </c>
      <c r="E946" s="408" t="s">
        <v>490</v>
      </c>
      <c r="F946" s="409" t="s">
        <v>491</v>
      </c>
    </row>
    <row r="947" s="14" customFormat="1" customHeight="1" spans="1:6">
      <c r="A947" s="401">
        <v>947</v>
      </c>
      <c r="B947" s="407" t="s">
        <v>1177</v>
      </c>
      <c r="C947" s="403" t="s">
        <v>468</v>
      </c>
      <c r="D947" s="404">
        <v>1</v>
      </c>
      <c r="E947" s="408" t="s">
        <v>469</v>
      </c>
      <c r="F947" s="409" t="s">
        <v>470</v>
      </c>
    </row>
    <row r="948" s="14" customFormat="1" customHeight="1" spans="1:6">
      <c r="A948" s="401">
        <v>948</v>
      </c>
      <c r="B948" s="407" t="s">
        <v>1178</v>
      </c>
      <c r="C948" s="403" t="s">
        <v>493</v>
      </c>
      <c r="D948" s="404">
        <v>1</v>
      </c>
      <c r="E948" s="408" t="s">
        <v>504</v>
      </c>
      <c r="F948" s="409" t="s">
        <v>505</v>
      </c>
    </row>
    <row r="949" s="14" customFormat="1" customHeight="1" spans="1:6">
      <c r="A949" s="401">
        <v>949</v>
      </c>
      <c r="B949" s="407" t="s">
        <v>1179</v>
      </c>
      <c r="C949" s="403" t="s">
        <v>493</v>
      </c>
      <c r="D949" s="404">
        <v>1</v>
      </c>
      <c r="E949" s="408" t="s">
        <v>504</v>
      </c>
      <c r="F949" s="409" t="s">
        <v>505</v>
      </c>
    </row>
    <row r="950" s="14" customFormat="1" customHeight="1" spans="1:6">
      <c r="A950" s="401">
        <v>950</v>
      </c>
      <c r="B950" s="407" t="s">
        <v>1180</v>
      </c>
      <c r="C950" s="403" t="s">
        <v>493</v>
      </c>
      <c r="D950" s="404">
        <v>1</v>
      </c>
      <c r="E950" s="408" t="s">
        <v>490</v>
      </c>
      <c r="F950" s="409" t="s">
        <v>491</v>
      </c>
    </row>
    <row r="951" s="14" customFormat="1" customHeight="1" spans="1:6">
      <c r="A951" s="401">
        <v>951</v>
      </c>
      <c r="B951" s="407" t="s">
        <v>1181</v>
      </c>
      <c r="C951" s="403" t="s">
        <v>493</v>
      </c>
      <c r="D951" s="404">
        <v>1</v>
      </c>
      <c r="E951" s="408" t="s">
        <v>490</v>
      </c>
      <c r="F951" s="409" t="s">
        <v>491</v>
      </c>
    </row>
    <row r="952" s="14" customFormat="1" customHeight="1" spans="1:6">
      <c r="A952" s="401">
        <v>952</v>
      </c>
      <c r="B952" s="407" t="s">
        <v>1182</v>
      </c>
      <c r="C952" s="403" t="s">
        <v>468</v>
      </c>
      <c r="D952" s="404">
        <v>1</v>
      </c>
      <c r="E952" s="408" t="s">
        <v>476</v>
      </c>
      <c r="F952" s="409" t="s">
        <v>477</v>
      </c>
    </row>
    <row r="953" s="14" customFormat="1" customHeight="1" spans="1:6">
      <c r="A953" s="401">
        <v>953</v>
      </c>
      <c r="B953" s="407" t="s">
        <v>1183</v>
      </c>
      <c r="C953" s="403" t="s">
        <v>468</v>
      </c>
      <c r="D953" s="404">
        <v>1</v>
      </c>
      <c r="E953" s="408" t="s">
        <v>476</v>
      </c>
      <c r="F953" s="409" t="s">
        <v>477</v>
      </c>
    </row>
    <row r="954" s="14" customFormat="1" customHeight="1" spans="1:6">
      <c r="A954" s="401">
        <v>954</v>
      </c>
      <c r="B954" s="407" t="s">
        <v>1184</v>
      </c>
      <c r="C954" s="403" t="s">
        <v>468</v>
      </c>
      <c r="D954" s="404">
        <v>1</v>
      </c>
      <c r="E954" s="408" t="s">
        <v>476</v>
      </c>
      <c r="F954" s="409" t="s">
        <v>477</v>
      </c>
    </row>
    <row r="955" s="14" customFormat="1" customHeight="1" spans="1:6">
      <c r="A955" s="401">
        <v>955</v>
      </c>
      <c r="B955" s="407" t="s">
        <v>1185</v>
      </c>
      <c r="C955" s="403" t="s">
        <v>468</v>
      </c>
      <c r="D955" s="404">
        <v>2</v>
      </c>
      <c r="E955" s="408" t="s">
        <v>476</v>
      </c>
      <c r="F955" s="409" t="s">
        <v>477</v>
      </c>
    </row>
    <row r="956" s="14" customFormat="1" customHeight="1" spans="1:6">
      <c r="A956" s="401">
        <v>956</v>
      </c>
      <c r="B956" s="407" t="s">
        <v>1186</v>
      </c>
      <c r="C956" s="403" t="s">
        <v>468</v>
      </c>
      <c r="D956" s="404">
        <v>2</v>
      </c>
      <c r="E956" s="408" t="s">
        <v>476</v>
      </c>
      <c r="F956" s="409" t="s">
        <v>477</v>
      </c>
    </row>
    <row r="957" s="14" customFormat="1" customHeight="1" spans="1:6">
      <c r="A957" s="401">
        <v>957</v>
      </c>
      <c r="B957" s="407" t="s">
        <v>1187</v>
      </c>
      <c r="C957" s="403" t="s">
        <v>468</v>
      </c>
      <c r="D957" s="404">
        <v>2</v>
      </c>
      <c r="E957" s="408" t="s">
        <v>476</v>
      </c>
      <c r="F957" s="409" t="s">
        <v>477</v>
      </c>
    </row>
    <row r="958" s="14" customFormat="1" customHeight="1" spans="1:6">
      <c r="A958" s="401">
        <v>958</v>
      </c>
      <c r="B958" s="407" t="s">
        <v>1188</v>
      </c>
      <c r="C958" s="403" t="s">
        <v>468</v>
      </c>
      <c r="D958" s="404">
        <v>2</v>
      </c>
      <c r="E958" s="408" t="s">
        <v>476</v>
      </c>
      <c r="F958" s="409" t="s">
        <v>477</v>
      </c>
    </row>
    <row r="959" s="14" customFormat="1" customHeight="1" spans="1:6">
      <c r="A959" s="401">
        <v>959</v>
      </c>
      <c r="B959" s="407" t="s">
        <v>1189</v>
      </c>
      <c r="C959" s="403" t="s">
        <v>468</v>
      </c>
      <c r="D959" s="404">
        <v>2</v>
      </c>
      <c r="E959" s="408" t="s">
        <v>476</v>
      </c>
      <c r="F959" s="409" t="s">
        <v>477</v>
      </c>
    </row>
    <row r="960" s="14" customFormat="1" customHeight="1" spans="1:6">
      <c r="A960" s="401">
        <v>960</v>
      </c>
      <c r="B960" s="407" t="s">
        <v>1190</v>
      </c>
      <c r="C960" s="403" t="s">
        <v>468</v>
      </c>
      <c r="D960" s="404">
        <v>1</v>
      </c>
      <c r="E960" s="408" t="s">
        <v>465</v>
      </c>
      <c r="F960" s="406" t="s">
        <v>466</v>
      </c>
    </row>
    <row r="961" s="14" customFormat="1" customHeight="1" spans="1:6">
      <c r="A961" s="401">
        <v>961</v>
      </c>
      <c r="B961" s="407" t="s">
        <v>1191</v>
      </c>
      <c r="C961" s="403" t="s">
        <v>468</v>
      </c>
      <c r="D961" s="404">
        <v>4</v>
      </c>
      <c r="E961" s="408" t="s">
        <v>490</v>
      </c>
      <c r="F961" s="409" t="s">
        <v>491</v>
      </c>
    </row>
    <row r="962" s="14" customFormat="1" customHeight="1" spans="1:6">
      <c r="A962" s="401">
        <v>962</v>
      </c>
      <c r="B962" s="407" t="s">
        <v>1192</v>
      </c>
      <c r="C962" s="403" t="s">
        <v>468</v>
      </c>
      <c r="D962" s="404">
        <v>1</v>
      </c>
      <c r="E962" s="408" t="s">
        <v>490</v>
      </c>
      <c r="F962" s="409" t="s">
        <v>491</v>
      </c>
    </row>
    <row r="963" s="14" customFormat="1" customHeight="1" spans="1:6">
      <c r="A963" s="401">
        <v>963</v>
      </c>
      <c r="B963" s="407" t="s">
        <v>1193</v>
      </c>
      <c r="C963" s="403" t="s">
        <v>468</v>
      </c>
      <c r="D963" s="404">
        <v>1</v>
      </c>
      <c r="E963" s="408" t="s">
        <v>490</v>
      </c>
      <c r="F963" s="409" t="s">
        <v>491</v>
      </c>
    </row>
    <row r="964" s="14" customFormat="1" customHeight="1" spans="1:6">
      <c r="A964" s="401">
        <v>964</v>
      </c>
      <c r="B964" s="407" t="s">
        <v>1194</v>
      </c>
      <c r="C964" s="403" t="s">
        <v>468</v>
      </c>
      <c r="D964" s="404">
        <v>1</v>
      </c>
      <c r="E964" s="408" t="s">
        <v>465</v>
      </c>
      <c r="F964" s="406" t="s">
        <v>466</v>
      </c>
    </row>
    <row r="965" s="14" customFormat="1" customHeight="1" spans="1:6">
      <c r="A965" s="401">
        <v>965</v>
      </c>
      <c r="B965" s="407" t="s">
        <v>1195</v>
      </c>
      <c r="C965" s="403" t="s">
        <v>468</v>
      </c>
      <c r="D965" s="404">
        <v>1</v>
      </c>
      <c r="E965" s="408" t="s">
        <v>465</v>
      </c>
      <c r="F965" s="406" t="s">
        <v>466</v>
      </c>
    </row>
    <row r="966" s="14" customFormat="1" customHeight="1" spans="1:6">
      <c r="A966" s="401">
        <v>966</v>
      </c>
      <c r="B966" s="407" t="s">
        <v>1191</v>
      </c>
      <c r="C966" s="403" t="s">
        <v>468</v>
      </c>
      <c r="D966" s="404">
        <v>2</v>
      </c>
      <c r="E966" s="408" t="s">
        <v>465</v>
      </c>
      <c r="F966" s="406" t="s">
        <v>466</v>
      </c>
    </row>
    <row r="967" s="14" customFormat="1" customHeight="1" spans="1:6">
      <c r="A967" s="401">
        <v>967</v>
      </c>
      <c r="B967" s="407" t="s">
        <v>1191</v>
      </c>
      <c r="C967" s="403" t="s">
        <v>468</v>
      </c>
      <c r="D967" s="404">
        <v>2</v>
      </c>
      <c r="E967" s="408" t="s">
        <v>465</v>
      </c>
      <c r="F967" s="406" t="s">
        <v>466</v>
      </c>
    </row>
    <row r="968" s="14" customFormat="1" customHeight="1" spans="1:6">
      <c r="A968" s="401">
        <v>968</v>
      </c>
      <c r="B968" s="407" t="s">
        <v>1196</v>
      </c>
      <c r="C968" s="403" t="s">
        <v>468</v>
      </c>
      <c r="D968" s="404">
        <v>1</v>
      </c>
      <c r="E968" s="408" t="s">
        <v>469</v>
      </c>
      <c r="F968" s="409" t="s">
        <v>470</v>
      </c>
    </row>
    <row r="969" s="14" customFormat="1" customHeight="1" spans="1:6">
      <c r="A969" s="401">
        <v>969</v>
      </c>
      <c r="B969" s="407" t="s">
        <v>1197</v>
      </c>
      <c r="C969" s="403" t="s">
        <v>468</v>
      </c>
      <c r="D969" s="404">
        <v>1</v>
      </c>
      <c r="E969" s="408" t="s">
        <v>469</v>
      </c>
      <c r="F969" s="409" t="s">
        <v>470</v>
      </c>
    </row>
    <row r="970" s="14" customFormat="1" customHeight="1" spans="1:6">
      <c r="A970" s="401">
        <v>970</v>
      </c>
      <c r="B970" s="407" t="s">
        <v>1198</v>
      </c>
      <c r="C970" s="403" t="s">
        <v>468</v>
      </c>
      <c r="D970" s="404">
        <v>1</v>
      </c>
      <c r="E970" s="405" t="s">
        <v>465</v>
      </c>
      <c r="F970" s="406" t="s">
        <v>466</v>
      </c>
    </row>
    <row r="971" s="14" customFormat="1" customHeight="1" spans="1:6">
      <c r="A971" s="401">
        <v>971</v>
      </c>
      <c r="B971" s="407" t="s">
        <v>1199</v>
      </c>
      <c r="C971" s="403" t="s">
        <v>468</v>
      </c>
      <c r="D971" s="404">
        <v>2</v>
      </c>
      <c r="E971" s="405" t="s">
        <v>465</v>
      </c>
      <c r="F971" s="406" t="s">
        <v>466</v>
      </c>
    </row>
    <row r="972" s="14" customFormat="1" customHeight="1" spans="1:6">
      <c r="A972" s="401">
        <v>972</v>
      </c>
      <c r="B972" s="407" t="s">
        <v>1199</v>
      </c>
      <c r="C972" s="403" t="s">
        <v>468</v>
      </c>
      <c r="D972" s="404">
        <v>1</v>
      </c>
      <c r="E972" s="405" t="s">
        <v>465</v>
      </c>
      <c r="F972" s="406" t="s">
        <v>466</v>
      </c>
    </row>
    <row r="973" s="14" customFormat="1" customHeight="1" spans="1:6">
      <c r="A973" s="401">
        <v>973</v>
      </c>
      <c r="B973" s="407" t="s">
        <v>1200</v>
      </c>
      <c r="C973" s="403" t="s">
        <v>468</v>
      </c>
      <c r="D973" s="404">
        <v>1</v>
      </c>
      <c r="E973" s="405" t="s">
        <v>465</v>
      </c>
      <c r="F973" s="406" t="s">
        <v>466</v>
      </c>
    </row>
    <row r="974" s="14" customFormat="1" customHeight="1" spans="1:6">
      <c r="A974" s="401">
        <v>974</v>
      </c>
      <c r="B974" s="407" t="s">
        <v>1201</v>
      </c>
      <c r="C974" s="403" t="s">
        <v>468</v>
      </c>
      <c r="D974" s="404">
        <v>1</v>
      </c>
      <c r="E974" s="405" t="s">
        <v>465</v>
      </c>
      <c r="F974" s="406" t="s">
        <v>466</v>
      </c>
    </row>
    <row r="975" s="14" customFormat="1" customHeight="1" spans="1:6">
      <c r="A975" s="401">
        <v>975</v>
      </c>
      <c r="B975" s="407" t="s">
        <v>1202</v>
      </c>
      <c r="C975" s="403" t="s">
        <v>468</v>
      </c>
      <c r="D975" s="404">
        <v>1</v>
      </c>
      <c r="E975" s="405" t="s">
        <v>465</v>
      </c>
      <c r="F975" s="406" t="s">
        <v>466</v>
      </c>
    </row>
    <row r="976" s="14" customFormat="1" customHeight="1" spans="1:6">
      <c r="A976" s="401">
        <v>976</v>
      </c>
      <c r="B976" s="407" t="s">
        <v>1203</v>
      </c>
      <c r="C976" s="403" t="s">
        <v>468</v>
      </c>
      <c r="D976" s="404">
        <v>1</v>
      </c>
      <c r="E976" s="405" t="s">
        <v>465</v>
      </c>
      <c r="F976" s="406" t="s">
        <v>466</v>
      </c>
    </row>
    <row r="977" s="14" customFormat="1" customHeight="1" spans="1:6">
      <c r="A977" s="401">
        <v>977</v>
      </c>
      <c r="B977" s="407" t="s">
        <v>1204</v>
      </c>
      <c r="C977" s="403" t="s">
        <v>468</v>
      </c>
      <c r="D977" s="404">
        <v>1</v>
      </c>
      <c r="E977" s="405" t="s">
        <v>465</v>
      </c>
      <c r="F977" s="406" t="s">
        <v>466</v>
      </c>
    </row>
    <row r="978" s="14" customFormat="1" customHeight="1" spans="1:6">
      <c r="A978" s="401">
        <v>978</v>
      </c>
      <c r="B978" s="407" t="s">
        <v>1205</v>
      </c>
      <c r="C978" s="403" t="s">
        <v>468</v>
      </c>
      <c r="D978" s="404">
        <v>6</v>
      </c>
      <c r="E978" s="405" t="s">
        <v>465</v>
      </c>
      <c r="F978" s="406" t="s">
        <v>466</v>
      </c>
    </row>
    <row r="979" s="14" customFormat="1" customHeight="1" spans="1:6">
      <c r="A979" s="401">
        <v>979</v>
      </c>
      <c r="B979" s="407" t="s">
        <v>1206</v>
      </c>
      <c r="C979" s="403" t="s">
        <v>468</v>
      </c>
      <c r="D979" s="404">
        <v>1</v>
      </c>
      <c r="E979" s="405" t="s">
        <v>465</v>
      </c>
      <c r="F979" s="406" t="s">
        <v>466</v>
      </c>
    </row>
    <row r="980" s="14" customFormat="1" customHeight="1" spans="1:6">
      <c r="A980" s="401">
        <v>980</v>
      </c>
      <c r="B980" s="407" t="s">
        <v>1207</v>
      </c>
      <c r="C980" s="403" t="s">
        <v>493</v>
      </c>
      <c r="D980" s="404">
        <v>1</v>
      </c>
      <c r="E980" s="405" t="s">
        <v>465</v>
      </c>
      <c r="F980" s="406" t="s">
        <v>466</v>
      </c>
    </row>
    <row r="981" s="14" customFormat="1" customHeight="1" spans="1:6">
      <c r="A981" s="401">
        <v>981</v>
      </c>
      <c r="B981" s="407" t="s">
        <v>1208</v>
      </c>
      <c r="C981" s="403" t="s">
        <v>468</v>
      </c>
      <c r="D981" s="404">
        <v>1</v>
      </c>
      <c r="E981" s="405" t="s">
        <v>465</v>
      </c>
      <c r="F981" s="406" t="s">
        <v>466</v>
      </c>
    </row>
    <row r="982" s="14" customFormat="1" customHeight="1" spans="1:6">
      <c r="A982" s="401">
        <v>982</v>
      </c>
      <c r="B982" s="407" t="s">
        <v>1209</v>
      </c>
      <c r="C982" s="403" t="s">
        <v>468</v>
      </c>
      <c r="D982" s="404">
        <v>2</v>
      </c>
      <c r="E982" s="405" t="s">
        <v>465</v>
      </c>
      <c r="F982" s="406" t="s">
        <v>466</v>
      </c>
    </row>
    <row r="983" s="14" customFormat="1" customHeight="1" spans="1:6">
      <c r="A983" s="401">
        <v>983</v>
      </c>
      <c r="B983" s="407" t="s">
        <v>1210</v>
      </c>
      <c r="C983" s="403" t="s">
        <v>468</v>
      </c>
      <c r="D983" s="404">
        <v>6</v>
      </c>
      <c r="E983" s="405" t="s">
        <v>465</v>
      </c>
      <c r="F983" s="406" t="s">
        <v>466</v>
      </c>
    </row>
    <row r="984" s="14" customFormat="1" customHeight="1" spans="1:6">
      <c r="A984" s="401">
        <v>984</v>
      </c>
      <c r="B984" s="407" t="s">
        <v>1211</v>
      </c>
      <c r="C984" s="403" t="s">
        <v>468</v>
      </c>
      <c r="D984" s="404">
        <v>1</v>
      </c>
      <c r="E984" s="405" t="s">
        <v>465</v>
      </c>
      <c r="F984" s="406" t="s">
        <v>466</v>
      </c>
    </row>
    <row r="985" s="14" customFormat="1" customHeight="1" spans="1:6">
      <c r="A985" s="401">
        <v>985</v>
      </c>
      <c r="B985" s="407" t="s">
        <v>1212</v>
      </c>
      <c r="C985" s="403" t="s">
        <v>468</v>
      </c>
      <c r="D985" s="404">
        <v>2</v>
      </c>
      <c r="E985" s="405" t="s">
        <v>465</v>
      </c>
      <c r="F985" s="406" t="s">
        <v>466</v>
      </c>
    </row>
    <row r="986" s="14" customFormat="1" customHeight="1" spans="1:6">
      <c r="A986" s="401">
        <v>986</v>
      </c>
      <c r="B986" s="407" t="s">
        <v>1213</v>
      </c>
      <c r="C986" s="403" t="s">
        <v>468</v>
      </c>
      <c r="D986" s="404">
        <v>1</v>
      </c>
      <c r="E986" s="405" t="s">
        <v>465</v>
      </c>
      <c r="F986" s="406" t="s">
        <v>466</v>
      </c>
    </row>
    <row r="987" s="14" customFormat="1" customHeight="1" spans="1:6">
      <c r="A987" s="401">
        <v>987</v>
      </c>
      <c r="B987" s="407" t="s">
        <v>1214</v>
      </c>
      <c r="C987" s="403" t="s">
        <v>468</v>
      </c>
      <c r="D987" s="404">
        <v>2</v>
      </c>
      <c r="E987" s="405" t="s">
        <v>465</v>
      </c>
      <c r="F987" s="406" t="s">
        <v>466</v>
      </c>
    </row>
    <row r="988" s="14" customFormat="1" customHeight="1" spans="1:6">
      <c r="A988" s="401">
        <v>988</v>
      </c>
      <c r="B988" s="407" t="s">
        <v>1215</v>
      </c>
      <c r="C988" s="403" t="s">
        <v>468</v>
      </c>
      <c r="D988" s="404">
        <v>4</v>
      </c>
      <c r="E988" s="405" t="s">
        <v>465</v>
      </c>
      <c r="F988" s="406" t="s">
        <v>466</v>
      </c>
    </row>
    <row r="989" s="14" customFormat="1" customHeight="1" spans="1:6">
      <c r="A989" s="401">
        <v>989</v>
      </c>
      <c r="B989" s="407" t="s">
        <v>1216</v>
      </c>
      <c r="C989" s="403" t="s">
        <v>468</v>
      </c>
      <c r="D989" s="404">
        <v>1</v>
      </c>
      <c r="E989" s="405" t="s">
        <v>465</v>
      </c>
      <c r="F989" s="406" t="s">
        <v>466</v>
      </c>
    </row>
    <row r="990" s="14" customFormat="1" customHeight="1" spans="1:6">
      <c r="A990" s="401">
        <v>990</v>
      </c>
      <c r="B990" s="407" t="s">
        <v>1217</v>
      </c>
      <c r="C990" s="403" t="s">
        <v>468</v>
      </c>
      <c r="D990" s="404">
        <v>6</v>
      </c>
      <c r="E990" s="405" t="s">
        <v>465</v>
      </c>
      <c r="F990" s="406" t="s">
        <v>466</v>
      </c>
    </row>
    <row r="991" s="14" customFormat="1" customHeight="1" spans="1:6">
      <c r="A991" s="401">
        <v>991</v>
      </c>
      <c r="B991" s="407" t="s">
        <v>1218</v>
      </c>
      <c r="C991" s="403" t="s">
        <v>468</v>
      </c>
      <c r="D991" s="404">
        <v>4</v>
      </c>
      <c r="E991" s="405" t="s">
        <v>465</v>
      </c>
      <c r="F991" s="406" t="s">
        <v>466</v>
      </c>
    </row>
    <row r="992" s="14" customFormat="1" customHeight="1" spans="1:6">
      <c r="A992" s="401">
        <v>992</v>
      </c>
      <c r="B992" s="407" t="s">
        <v>1219</v>
      </c>
      <c r="C992" s="403" t="s">
        <v>468</v>
      </c>
      <c r="D992" s="404">
        <v>1</v>
      </c>
      <c r="E992" s="405" t="s">
        <v>465</v>
      </c>
      <c r="F992" s="406" t="s">
        <v>466</v>
      </c>
    </row>
    <row r="993" s="14" customFormat="1" customHeight="1" spans="1:6">
      <c r="A993" s="401">
        <v>993</v>
      </c>
      <c r="B993" s="407" t="s">
        <v>1220</v>
      </c>
      <c r="C993" s="403" t="s">
        <v>468</v>
      </c>
      <c r="D993" s="404">
        <v>1</v>
      </c>
      <c r="E993" s="408" t="s">
        <v>469</v>
      </c>
      <c r="F993" s="409" t="s">
        <v>470</v>
      </c>
    </row>
    <row r="994" s="14" customFormat="1" customHeight="1" spans="1:6">
      <c r="A994" s="401">
        <v>994</v>
      </c>
      <c r="B994" s="407" t="s">
        <v>1221</v>
      </c>
      <c r="C994" s="403" t="s">
        <v>468</v>
      </c>
      <c r="D994" s="404">
        <v>1</v>
      </c>
      <c r="E994" s="405" t="s">
        <v>465</v>
      </c>
      <c r="F994" s="406" t="s">
        <v>466</v>
      </c>
    </row>
    <row r="995" s="14" customFormat="1" customHeight="1" spans="1:6">
      <c r="A995" s="401">
        <v>995</v>
      </c>
      <c r="B995" s="407" t="s">
        <v>1222</v>
      </c>
      <c r="C995" s="403" t="s">
        <v>468</v>
      </c>
      <c r="D995" s="404">
        <v>1</v>
      </c>
      <c r="E995" s="405" t="s">
        <v>465</v>
      </c>
      <c r="F995" s="406" t="s">
        <v>466</v>
      </c>
    </row>
    <row r="996" s="14" customFormat="1" customHeight="1" spans="1:6">
      <c r="A996" s="401">
        <v>996</v>
      </c>
      <c r="B996" s="407" t="s">
        <v>1223</v>
      </c>
      <c r="C996" s="403" t="s">
        <v>468</v>
      </c>
      <c r="D996" s="404">
        <v>2</v>
      </c>
      <c r="E996" s="405" t="s">
        <v>465</v>
      </c>
      <c r="F996" s="406" t="s">
        <v>466</v>
      </c>
    </row>
    <row r="997" s="14" customFormat="1" customHeight="1" spans="1:6">
      <c r="A997" s="401">
        <v>997</v>
      </c>
      <c r="B997" s="407" t="s">
        <v>1224</v>
      </c>
      <c r="C997" s="403" t="s">
        <v>468</v>
      </c>
      <c r="D997" s="404">
        <v>1</v>
      </c>
      <c r="E997" s="405" t="s">
        <v>465</v>
      </c>
      <c r="F997" s="406" t="s">
        <v>466</v>
      </c>
    </row>
    <row r="998" s="14" customFormat="1" customHeight="1" spans="1:6">
      <c r="A998" s="401">
        <v>998</v>
      </c>
      <c r="B998" s="407" t="s">
        <v>1225</v>
      </c>
      <c r="C998" s="403" t="s">
        <v>468</v>
      </c>
      <c r="D998" s="404">
        <v>1</v>
      </c>
      <c r="E998" s="405" t="s">
        <v>465</v>
      </c>
      <c r="F998" s="406" t="s">
        <v>466</v>
      </c>
    </row>
    <row r="999" s="14" customFormat="1" customHeight="1" spans="1:6">
      <c r="A999" s="401">
        <v>999</v>
      </c>
      <c r="B999" s="407" t="s">
        <v>1226</v>
      </c>
      <c r="C999" s="403" t="s">
        <v>468</v>
      </c>
      <c r="D999" s="404">
        <v>2</v>
      </c>
      <c r="E999" s="405" t="s">
        <v>465</v>
      </c>
      <c r="F999" s="406" t="s">
        <v>466</v>
      </c>
    </row>
    <row r="1000" s="14" customFormat="1" customHeight="1" spans="1:6">
      <c r="A1000" s="401">
        <v>1000</v>
      </c>
      <c r="B1000" s="407" t="s">
        <v>1227</v>
      </c>
      <c r="C1000" s="403" t="s">
        <v>468</v>
      </c>
      <c r="D1000" s="404">
        <v>1</v>
      </c>
      <c r="E1000" s="405" t="s">
        <v>465</v>
      </c>
      <c r="F1000" s="406" t="s">
        <v>466</v>
      </c>
    </row>
    <row r="1001" s="14" customFormat="1" customHeight="1" spans="1:6">
      <c r="A1001" s="401">
        <v>1001</v>
      </c>
      <c r="B1001" s="407" t="s">
        <v>1228</v>
      </c>
      <c r="C1001" s="403" t="s">
        <v>468</v>
      </c>
      <c r="D1001" s="404">
        <v>1</v>
      </c>
      <c r="E1001" s="405" t="s">
        <v>465</v>
      </c>
      <c r="F1001" s="406" t="s">
        <v>466</v>
      </c>
    </row>
    <row r="1002" s="14" customFormat="1" customHeight="1" spans="1:6">
      <c r="A1002" s="401">
        <v>1002</v>
      </c>
      <c r="B1002" s="407" t="s">
        <v>1229</v>
      </c>
      <c r="C1002" s="403" t="s">
        <v>468</v>
      </c>
      <c r="D1002" s="404">
        <v>2</v>
      </c>
      <c r="E1002" s="405" t="s">
        <v>465</v>
      </c>
      <c r="F1002" s="406" t="s">
        <v>466</v>
      </c>
    </row>
    <row r="1003" s="14" customFormat="1" customHeight="1" spans="1:6">
      <c r="A1003" s="401">
        <v>1003</v>
      </c>
      <c r="B1003" s="407" t="s">
        <v>1230</v>
      </c>
      <c r="C1003" s="403" t="s">
        <v>468</v>
      </c>
      <c r="D1003" s="404">
        <v>4</v>
      </c>
      <c r="E1003" s="405" t="s">
        <v>465</v>
      </c>
      <c r="F1003" s="406" t="s">
        <v>466</v>
      </c>
    </row>
    <row r="1004" s="14" customFormat="1" customHeight="1" spans="1:6">
      <c r="A1004" s="401">
        <v>1004</v>
      </c>
      <c r="B1004" s="407" t="s">
        <v>1231</v>
      </c>
      <c r="C1004" s="403" t="s">
        <v>468</v>
      </c>
      <c r="D1004" s="404">
        <v>1</v>
      </c>
      <c r="E1004" s="405" t="s">
        <v>465</v>
      </c>
      <c r="F1004" s="406" t="s">
        <v>466</v>
      </c>
    </row>
    <row r="1005" s="14" customFormat="1" customHeight="1" spans="1:6">
      <c r="A1005" s="401">
        <v>1005</v>
      </c>
      <c r="B1005" s="407" t="s">
        <v>1232</v>
      </c>
      <c r="C1005" s="403" t="s">
        <v>468</v>
      </c>
      <c r="D1005" s="404">
        <v>1</v>
      </c>
      <c r="E1005" s="405" t="s">
        <v>465</v>
      </c>
      <c r="F1005" s="406" t="s">
        <v>466</v>
      </c>
    </row>
    <row r="1006" s="14" customFormat="1" customHeight="1" spans="1:6">
      <c r="A1006" s="401">
        <v>1006</v>
      </c>
      <c r="B1006" s="407" t="s">
        <v>1233</v>
      </c>
      <c r="C1006" s="403" t="s">
        <v>468</v>
      </c>
      <c r="D1006" s="404">
        <v>1</v>
      </c>
      <c r="E1006" s="405" t="s">
        <v>465</v>
      </c>
      <c r="F1006" s="406" t="s">
        <v>466</v>
      </c>
    </row>
    <row r="1007" s="14" customFormat="1" customHeight="1" spans="1:6">
      <c r="A1007" s="401">
        <v>1007</v>
      </c>
      <c r="B1007" s="407" t="s">
        <v>1234</v>
      </c>
      <c r="C1007" s="403" t="s">
        <v>468</v>
      </c>
      <c r="D1007" s="404">
        <v>1</v>
      </c>
      <c r="E1007" s="405" t="s">
        <v>465</v>
      </c>
      <c r="F1007" s="406" t="s">
        <v>466</v>
      </c>
    </row>
    <row r="1008" s="14" customFormat="1" customHeight="1" spans="1:6">
      <c r="A1008" s="401">
        <v>1008</v>
      </c>
      <c r="B1008" s="407" t="s">
        <v>1235</v>
      </c>
      <c r="C1008" s="403" t="s">
        <v>468</v>
      </c>
      <c r="D1008" s="404">
        <v>1</v>
      </c>
      <c r="E1008" s="405" t="s">
        <v>465</v>
      </c>
      <c r="F1008" s="406" t="s">
        <v>466</v>
      </c>
    </row>
    <row r="1009" s="14" customFormat="1" customHeight="1" spans="1:6">
      <c r="A1009" s="401">
        <v>1009</v>
      </c>
      <c r="B1009" s="407" t="s">
        <v>1236</v>
      </c>
      <c r="C1009" s="403" t="s">
        <v>468</v>
      </c>
      <c r="D1009" s="404">
        <v>1</v>
      </c>
      <c r="E1009" s="405" t="s">
        <v>465</v>
      </c>
      <c r="F1009" s="406" t="s">
        <v>466</v>
      </c>
    </row>
    <row r="1010" s="14" customFormat="1" customHeight="1" spans="1:6">
      <c r="A1010" s="401">
        <v>1010</v>
      </c>
      <c r="B1010" s="407" t="s">
        <v>1237</v>
      </c>
      <c r="C1010" s="403" t="s">
        <v>468</v>
      </c>
      <c r="D1010" s="404">
        <v>2</v>
      </c>
      <c r="E1010" s="405" t="s">
        <v>465</v>
      </c>
      <c r="F1010" s="406" t="s">
        <v>466</v>
      </c>
    </row>
    <row r="1011" s="14" customFormat="1" customHeight="1" spans="1:6">
      <c r="A1011" s="401">
        <v>1011</v>
      </c>
      <c r="B1011" s="407" t="s">
        <v>1238</v>
      </c>
      <c r="C1011" s="403" t="s">
        <v>468</v>
      </c>
      <c r="D1011" s="404">
        <v>2</v>
      </c>
      <c r="E1011" s="405" t="s">
        <v>465</v>
      </c>
      <c r="F1011" s="406" t="s">
        <v>466</v>
      </c>
    </row>
    <row r="1012" s="14" customFormat="1" customHeight="1" spans="1:6">
      <c r="A1012" s="401">
        <v>1012</v>
      </c>
      <c r="B1012" s="407" t="s">
        <v>1239</v>
      </c>
      <c r="C1012" s="403" t="s">
        <v>468</v>
      </c>
      <c r="D1012" s="404">
        <v>2</v>
      </c>
      <c r="E1012" s="405" t="s">
        <v>465</v>
      </c>
      <c r="F1012" s="406" t="s">
        <v>466</v>
      </c>
    </row>
    <row r="1013" s="14" customFormat="1" customHeight="1" spans="1:6">
      <c r="A1013" s="401">
        <v>1013</v>
      </c>
      <c r="B1013" s="407" t="s">
        <v>1240</v>
      </c>
      <c r="C1013" s="403" t="s">
        <v>468</v>
      </c>
      <c r="D1013" s="404">
        <v>2</v>
      </c>
      <c r="E1013" s="405" t="s">
        <v>465</v>
      </c>
      <c r="F1013" s="406" t="s">
        <v>466</v>
      </c>
    </row>
    <row r="1014" s="14" customFormat="1" customHeight="1" spans="1:6">
      <c r="A1014" s="401">
        <v>1014</v>
      </c>
      <c r="B1014" s="407" t="s">
        <v>1241</v>
      </c>
      <c r="C1014" s="403" t="s">
        <v>468</v>
      </c>
      <c r="D1014" s="404">
        <v>2</v>
      </c>
      <c r="E1014" s="405" t="s">
        <v>465</v>
      </c>
      <c r="F1014" s="406" t="s">
        <v>466</v>
      </c>
    </row>
    <row r="1015" s="14" customFormat="1" customHeight="1" spans="1:6">
      <c r="A1015" s="401">
        <v>1015</v>
      </c>
      <c r="B1015" s="407" t="s">
        <v>1242</v>
      </c>
      <c r="C1015" s="403" t="s">
        <v>468</v>
      </c>
      <c r="D1015" s="404">
        <v>2</v>
      </c>
      <c r="E1015" s="405" t="s">
        <v>465</v>
      </c>
      <c r="F1015" s="406" t="s">
        <v>466</v>
      </c>
    </row>
    <row r="1016" s="14" customFormat="1" customHeight="1" spans="1:6">
      <c r="A1016" s="401">
        <v>1016</v>
      </c>
      <c r="B1016" s="407" t="s">
        <v>1242</v>
      </c>
      <c r="C1016" s="403" t="s">
        <v>468</v>
      </c>
      <c r="D1016" s="404">
        <v>1</v>
      </c>
      <c r="E1016" s="405" t="s">
        <v>465</v>
      </c>
      <c r="F1016" s="406" t="s">
        <v>466</v>
      </c>
    </row>
    <row r="1017" s="14" customFormat="1" customHeight="1" spans="1:6">
      <c r="A1017" s="401">
        <v>1017</v>
      </c>
      <c r="B1017" s="407" t="s">
        <v>1243</v>
      </c>
      <c r="C1017" s="403" t="s">
        <v>468</v>
      </c>
      <c r="D1017" s="404">
        <v>2</v>
      </c>
      <c r="E1017" s="405" t="s">
        <v>465</v>
      </c>
      <c r="F1017" s="406" t="s">
        <v>466</v>
      </c>
    </row>
    <row r="1018" s="14" customFormat="1" customHeight="1" spans="1:6">
      <c r="A1018" s="401">
        <v>1018</v>
      </c>
      <c r="B1018" s="407" t="s">
        <v>1244</v>
      </c>
      <c r="C1018" s="403" t="s">
        <v>468</v>
      </c>
      <c r="D1018" s="404">
        <v>1</v>
      </c>
      <c r="E1018" s="405" t="s">
        <v>465</v>
      </c>
      <c r="F1018" s="406" t="s">
        <v>466</v>
      </c>
    </row>
    <row r="1019" s="14" customFormat="1" customHeight="1" spans="1:6">
      <c r="A1019" s="401">
        <v>1019</v>
      </c>
      <c r="B1019" s="407" t="s">
        <v>1245</v>
      </c>
      <c r="C1019" s="403" t="s">
        <v>468</v>
      </c>
      <c r="D1019" s="404">
        <v>1</v>
      </c>
      <c r="E1019" s="405" t="s">
        <v>465</v>
      </c>
      <c r="F1019" s="406" t="s">
        <v>466</v>
      </c>
    </row>
    <row r="1020" s="14" customFormat="1" customHeight="1" spans="1:6">
      <c r="A1020" s="401">
        <v>1020</v>
      </c>
      <c r="B1020" s="407" t="s">
        <v>1246</v>
      </c>
      <c r="C1020" s="403" t="s">
        <v>468</v>
      </c>
      <c r="D1020" s="404">
        <v>1</v>
      </c>
      <c r="E1020" s="405" t="s">
        <v>465</v>
      </c>
      <c r="F1020" s="406" t="s">
        <v>466</v>
      </c>
    </row>
    <row r="1021" s="14" customFormat="1" customHeight="1" spans="1:6">
      <c r="A1021" s="401">
        <v>1021</v>
      </c>
      <c r="B1021" s="407" t="s">
        <v>1247</v>
      </c>
      <c r="C1021" s="403" t="s">
        <v>468</v>
      </c>
      <c r="D1021" s="404">
        <v>1</v>
      </c>
      <c r="E1021" s="405" t="s">
        <v>465</v>
      </c>
      <c r="F1021" s="406" t="s">
        <v>466</v>
      </c>
    </row>
    <row r="1022" s="14" customFormat="1" customHeight="1" spans="1:6">
      <c r="A1022" s="401">
        <v>1022</v>
      </c>
      <c r="B1022" s="407" t="s">
        <v>1248</v>
      </c>
      <c r="C1022" s="403" t="s">
        <v>468</v>
      </c>
      <c r="D1022" s="404">
        <v>3</v>
      </c>
      <c r="E1022" s="405" t="s">
        <v>465</v>
      </c>
      <c r="F1022" s="406" t="s">
        <v>466</v>
      </c>
    </row>
    <row r="1023" s="14" customFormat="1" customHeight="1" spans="1:6">
      <c r="A1023" s="401">
        <v>1023</v>
      </c>
      <c r="B1023" s="407" t="s">
        <v>1249</v>
      </c>
      <c r="C1023" s="403" t="s">
        <v>468</v>
      </c>
      <c r="D1023" s="404">
        <v>2</v>
      </c>
      <c r="E1023" s="405" t="s">
        <v>465</v>
      </c>
      <c r="F1023" s="406" t="s">
        <v>466</v>
      </c>
    </row>
    <row r="1024" s="14" customFormat="1" customHeight="1" spans="1:6">
      <c r="A1024" s="401">
        <v>1024</v>
      </c>
      <c r="B1024" s="407" t="s">
        <v>1250</v>
      </c>
      <c r="C1024" s="403" t="s">
        <v>468</v>
      </c>
      <c r="D1024" s="404">
        <v>1</v>
      </c>
      <c r="E1024" s="405" t="s">
        <v>465</v>
      </c>
      <c r="F1024" s="406" t="s">
        <v>466</v>
      </c>
    </row>
    <row r="1025" s="14" customFormat="1" customHeight="1" spans="1:6">
      <c r="A1025" s="401">
        <v>1025</v>
      </c>
      <c r="B1025" s="407" t="s">
        <v>1251</v>
      </c>
      <c r="C1025" s="403" t="s">
        <v>468</v>
      </c>
      <c r="D1025" s="404">
        <v>1</v>
      </c>
      <c r="E1025" s="405" t="s">
        <v>465</v>
      </c>
      <c r="F1025" s="406" t="s">
        <v>466</v>
      </c>
    </row>
    <row r="1026" s="14" customFormat="1" customHeight="1" spans="1:6">
      <c r="A1026" s="401">
        <v>1026</v>
      </c>
      <c r="B1026" s="407" t="s">
        <v>1252</v>
      </c>
      <c r="C1026" s="403" t="s">
        <v>468</v>
      </c>
      <c r="D1026" s="404">
        <v>3</v>
      </c>
      <c r="E1026" s="405" t="s">
        <v>465</v>
      </c>
      <c r="F1026" s="406" t="s">
        <v>466</v>
      </c>
    </row>
    <row r="1027" s="14" customFormat="1" customHeight="1" spans="1:6">
      <c r="A1027" s="401">
        <v>1027</v>
      </c>
      <c r="B1027" s="407" t="s">
        <v>1253</v>
      </c>
      <c r="C1027" s="403" t="s">
        <v>468</v>
      </c>
      <c r="D1027" s="404">
        <v>1</v>
      </c>
      <c r="E1027" s="405" t="s">
        <v>465</v>
      </c>
      <c r="F1027" s="406" t="s">
        <v>466</v>
      </c>
    </row>
    <row r="1028" s="14" customFormat="1" customHeight="1" spans="1:6">
      <c r="A1028" s="401">
        <v>1028</v>
      </c>
      <c r="B1028" s="407" t="s">
        <v>1254</v>
      </c>
      <c r="C1028" s="403" t="s">
        <v>468</v>
      </c>
      <c r="D1028" s="404">
        <v>2</v>
      </c>
      <c r="E1028" s="405" t="s">
        <v>465</v>
      </c>
      <c r="F1028" s="406" t="s">
        <v>466</v>
      </c>
    </row>
    <row r="1029" s="14" customFormat="1" customHeight="1" spans="1:6">
      <c r="A1029" s="401">
        <v>1029</v>
      </c>
      <c r="B1029" s="407" t="s">
        <v>1255</v>
      </c>
      <c r="C1029" s="403" t="s">
        <v>468</v>
      </c>
      <c r="D1029" s="404">
        <v>1</v>
      </c>
      <c r="E1029" s="405" t="s">
        <v>465</v>
      </c>
      <c r="F1029" s="406" t="s">
        <v>466</v>
      </c>
    </row>
    <row r="1030" s="14" customFormat="1" customHeight="1" spans="1:6">
      <c r="A1030" s="401">
        <v>1030</v>
      </c>
      <c r="B1030" s="407" t="s">
        <v>1256</v>
      </c>
      <c r="C1030" s="403" t="s">
        <v>468</v>
      </c>
      <c r="D1030" s="404">
        <v>5</v>
      </c>
      <c r="E1030" s="405" t="s">
        <v>465</v>
      </c>
      <c r="F1030" s="406" t="s">
        <v>466</v>
      </c>
    </row>
    <row r="1031" s="14" customFormat="1" customHeight="1" spans="1:6">
      <c r="A1031" s="401">
        <v>1031</v>
      </c>
      <c r="B1031" s="407" t="s">
        <v>1257</v>
      </c>
      <c r="C1031" s="403" t="s">
        <v>468</v>
      </c>
      <c r="D1031" s="404">
        <v>1</v>
      </c>
      <c r="E1031" s="405" t="s">
        <v>465</v>
      </c>
      <c r="F1031" s="406" t="s">
        <v>466</v>
      </c>
    </row>
    <row r="1032" s="14" customFormat="1" customHeight="1" spans="1:6">
      <c r="A1032" s="401">
        <v>1032</v>
      </c>
      <c r="B1032" s="407" t="s">
        <v>1258</v>
      </c>
      <c r="C1032" s="403" t="s">
        <v>468</v>
      </c>
      <c r="D1032" s="404">
        <v>1</v>
      </c>
      <c r="E1032" s="405" t="s">
        <v>465</v>
      </c>
      <c r="F1032" s="406" t="s">
        <v>466</v>
      </c>
    </row>
    <row r="1033" s="14" customFormat="1" customHeight="1" spans="1:6">
      <c r="A1033" s="401">
        <v>1033</v>
      </c>
      <c r="B1033" s="407" t="s">
        <v>1259</v>
      </c>
      <c r="C1033" s="403" t="s">
        <v>468</v>
      </c>
      <c r="D1033" s="404">
        <v>1</v>
      </c>
      <c r="E1033" s="405" t="s">
        <v>465</v>
      </c>
      <c r="F1033" s="406" t="s">
        <v>466</v>
      </c>
    </row>
    <row r="1034" s="14" customFormat="1" customHeight="1" spans="1:6">
      <c r="A1034" s="401">
        <v>1034</v>
      </c>
      <c r="B1034" s="407" t="s">
        <v>1260</v>
      </c>
      <c r="C1034" s="403" t="s">
        <v>468</v>
      </c>
      <c r="D1034" s="404">
        <v>1</v>
      </c>
      <c r="E1034" s="405" t="s">
        <v>465</v>
      </c>
      <c r="F1034" s="406" t="s">
        <v>466</v>
      </c>
    </row>
    <row r="1035" s="14" customFormat="1" customHeight="1" spans="1:6">
      <c r="A1035" s="401">
        <v>1035</v>
      </c>
      <c r="B1035" s="407" t="s">
        <v>1261</v>
      </c>
      <c r="C1035" s="403" t="s">
        <v>468</v>
      </c>
      <c r="D1035" s="404">
        <v>1</v>
      </c>
      <c r="E1035" s="405" t="s">
        <v>465</v>
      </c>
      <c r="F1035" s="406" t="s">
        <v>466</v>
      </c>
    </row>
    <row r="1036" s="14" customFormat="1" customHeight="1" spans="1:6">
      <c r="A1036" s="401">
        <v>1036</v>
      </c>
      <c r="B1036" s="407" t="s">
        <v>1262</v>
      </c>
      <c r="C1036" s="403" t="s">
        <v>468</v>
      </c>
      <c r="D1036" s="404">
        <v>1</v>
      </c>
      <c r="E1036" s="405" t="s">
        <v>465</v>
      </c>
      <c r="F1036" s="406" t="s">
        <v>466</v>
      </c>
    </row>
    <row r="1037" s="14" customFormat="1" customHeight="1" spans="1:6">
      <c r="A1037" s="401">
        <v>1037</v>
      </c>
      <c r="B1037" s="407" t="s">
        <v>1262</v>
      </c>
      <c r="C1037" s="403" t="s">
        <v>468</v>
      </c>
      <c r="D1037" s="404">
        <v>1</v>
      </c>
      <c r="E1037" s="405" t="s">
        <v>465</v>
      </c>
      <c r="F1037" s="406" t="s">
        <v>466</v>
      </c>
    </row>
    <row r="1038" s="14" customFormat="1" customHeight="1" spans="1:6">
      <c r="A1038" s="401">
        <v>1038</v>
      </c>
      <c r="B1038" s="407" t="s">
        <v>1263</v>
      </c>
      <c r="C1038" s="403" t="s">
        <v>468</v>
      </c>
      <c r="D1038" s="404">
        <v>1</v>
      </c>
      <c r="E1038" s="405" t="s">
        <v>465</v>
      </c>
      <c r="F1038" s="406" t="s">
        <v>466</v>
      </c>
    </row>
    <row r="1039" s="14" customFormat="1" customHeight="1" spans="1:6">
      <c r="A1039" s="401">
        <v>1039</v>
      </c>
      <c r="B1039" s="407" t="s">
        <v>1264</v>
      </c>
      <c r="C1039" s="403" t="s">
        <v>468</v>
      </c>
      <c r="D1039" s="404">
        <v>2</v>
      </c>
      <c r="E1039" s="405" t="s">
        <v>465</v>
      </c>
      <c r="F1039" s="406" t="s">
        <v>466</v>
      </c>
    </row>
    <row r="1040" s="14" customFormat="1" customHeight="1" spans="1:6">
      <c r="A1040" s="401">
        <v>1040</v>
      </c>
      <c r="B1040" s="407" t="s">
        <v>1265</v>
      </c>
      <c r="C1040" s="403" t="s">
        <v>468</v>
      </c>
      <c r="D1040" s="404">
        <v>4</v>
      </c>
      <c r="E1040" s="405" t="s">
        <v>465</v>
      </c>
      <c r="F1040" s="406" t="s">
        <v>466</v>
      </c>
    </row>
    <row r="1041" s="14" customFormat="1" customHeight="1" spans="1:6">
      <c r="A1041" s="401">
        <v>1041</v>
      </c>
      <c r="B1041" s="407" t="s">
        <v>1266</v>
      </c>
      <c r="C1041" s="403" t="s">
        <v>468</v>
      </c>
      <c r="D1041" s="404">
        <v>4</v>
      </c>
      <c r="E1041" s="405" t="s">
        <v>465</v>
      </c>
      <c r="F1041" s="406" t="s">
        <v>466</v>
      </c>
    </row>
    <row r="1042" s="14" customFormat="1" customHeight="1" spans="1:6">
      <c r="A1042" s="401">
        <v>1042</v>
      </c>
      <c r="B1042" s="407" t="s">
        <v>1267</v>
      </c>
      <c r="C1042" s="403" t="s">
        <v>468</v>
      </c>
      <c r="D1042" s="404">
        <v>1</v>
      </c>
      <c r="E1042" s="405" t="s">
        <v>465</v>
      </c>
      <c r="F1042" s="406" t="s">
        <v>466</v>
      </c>
    </row>
    <row r="1043" s="14" customFormat="1" customHeight="1" spans="1:6">
      <c r="A1043" s="401">
        <v>1043</v>
      </c>
      <c r="B1043" s="407" t="s">
        <v>1268</v>
      </c>
      <c r="C1043" s="403" t="s">
        <v>468</v>
      </c>
      <c r="D1043" s="404">
        <v>1</v>
      </c>
      <c r="E1043" s="405" t="s">
        <v>465</v>
      </c>
      <c r="F1043" s="406" t="s">
        <v>466</v>
      </c>
    </row>
    <row r="1044" s="14" customFormat="1" customHeight="1" spans="1:6">
      <c r="A1044" s="401">
        <v>1044</v>
      </c>
      <c r="B1044" s="407" t="s">
        <v>1269</v>
      </c>
      <c r="C1044" s="403" t="s">
        <v>468</v>
      </c>
      <c r="D1044" s="404">
        <v>3</v>
      </c>
      <c r="E1044" s="405" t="s">
        <v>465</v>
      </c>
      <c r="F1044" s="406" t="s">
        <v>466</v>
      </c>
    </row>
    <row r="1045" s="14" customFormat="1" customHeight="1" spans="1:6">
      <c r="A1045" s="401">
        <v>1045</v>
      </c>
      <c r="B1045" s="407" t="s">
        <v>1270</v>
      </c>
      <c r="C1045" s="403" t="s">
        <v>468</v>
      </c>
      <c r="D1045" s="404">
        <v>1</v>
      </c>
      <c r="E1045" s="405" t="s">
        <v>465</v>
      </c>
      <c r="F1045" s="406" t="s">
        <v>466</v>
      </c>
    </row>
    <row r="1046" s="14" customFormat="1" customHeight="1" spans="1:6">
      <c r="A1046" s="401">
        <v>1046</v>
      </c>
      <c r="B1046" s="407" t="s">
        <v>1271</v>
      </c>
      <c r="C1046" s="403" t="s">
        <v>468</v>
      </c>
      <c r="D1046" s="404">
        <v>2</v>
      </c>
      <c r="E1046" s="405" t="s">
        <v>465</v>
      </c>
      <c r="F1046" s="406" t="s">
        <v>466</v>
      </c>
    </row>
    <row r="1047" s="14" customFormat="1" customHeight="1" spans="1:6">
      <c r="A1047" s="401">
        <v>1047</v>
      </c>
      <c r="B1047" s="407" t="s">
        <v>1272</v>
      </c>
      <c r="C1047" s="403" t="s">
        <v>468</v>
      </c>
      <c r="D1047" s="404">
        <v>1</v>
      </c>
      <c r="E1047" s="405" t="s">
        <v>465</v>
      </c>
      <c r="F1047" s="406" t="s">
        <v>466</v>
      </c>
    </row>
    <row r="1048" s="14" customFormat="1" customHeight="1" spans="1:6">
      <c r="A1048" s="401">
        <v>1048</v>
      </c>
      <c r="B1048" s="407" t="s">
        <v>1272</v>
      </c>
      <c r="C1048" s="403" t="s">
        <v>468</v>
      </c>
      <c r="D1048" s="404">
        <v>1</v>
      </c>
      <c r="E1048" s="405" t="s">
        <v>465</v>
      </c>
      <c r="F1048" s="406" t="s">
        <v>466</v>
      </c>
    </row>
    <row r="1049" s="14" customFormat="1" customHeight="1" spans="1:6">
      <c r="A1049" s="401">
        <v>1049</v>
      </c>
      <c r="B1049" s="407" t="s">
        <v>1273</v>
      </c>
      <c r="C1049" s="403" t="s">
        <v>468</v>
      </c>
      <c r="D1049" s="404">
        <v>1</v>
      </c>
      <c r="E1049" s="405" t="s">
        <v>465</v>
      </c>
      <c r="F1049" s="406" t="s">
        <v>466</v>
      </c>
    </row>
    <row r="1050" s="14" customFormat="1" customHeight="1" spans="1:6">
      <c r="A1050" s="401">
        <v>1050</v>
      </c>
      <c r="B1050" s="407" t="s">
        <v>1274</v>
      </c>
      <c r="C1050" s="403" t="s">
        <v>468</v>
      </c>
      <c r="D1050" s="404">
        <v>1</v>
      </c>
      <c r="E1050" s="405" t="s">
        <v>465</v>
      </c>
      <c r="F1050" s="406" t="s">
        <v>466</v>
      </c>
    </row>
    <row r="1051" s="14" customFormat="1" customHeight="1" spans="1:6">
      <c r="A1051" s="401">
        <v>1051</v>
      </c>
      <c r="B1051" s="407" t="s">
        <v>1275</v>
      </c>
      <c r="C1051" s="403" t="s">
        <v>468</v>
      </c>
      <c r="D1051" s="404">
        <v>1</v>
      </c>
      <c r="E1051" s="405" t="s">
        <v>465</v>
      </c>
      <c r="F1051" s="406" t="s">
        <v>466</v>
      </c>
    </row>
    <row r="1052" s="14" customFormat="1" customHeight="1" spans="1:6">
      <c r="A1052" s="401">
        <v>1052</v>
      </c>
      <c r="B1052" s="407" t="s">
        <v>1276</v>
      </c>
      <c r="C1052" s="403" t="s">
        <v>468</v>
      </c>
      <c r="D1052" s="404">
        <v>1</v>
      </c>
      <c r="E1052" s="405" t="s">
        <v>465</v>
      </c>
      <c r="F1052" s="406" t="s">
        <v>466</v>
      </c>
    </row>
    <row r="1053" s="14" customFormat="1" customHeight="1" spans="1:6">
      <c r="A1053" s="401">
        <v>1053</v>
      </c>
      <c r="B1053" s="407" t="s">
        <v>1277</v>
      </c>
      <c r="C1053" s="403" t="s">
        <v>468</v>
      </c>
      <c r="D1053" s="404">
        <v>1</v>
      </c>
      <c r="E1053" s="405" t="s">
        <v>465</v>
      </c>
      <c r="F1053" s="406" t="s">
        <v>466</v>
      </c>
    </row>
    <row r="1054" s="14" customFormat="1" customHeight="1" spans="1:6">
      <c r="A1054" s="401">
        <v>1054</v>
      </c>
      <c r="B1054" s="407" t="s">
        <v>1278</v>
      </c>
      <c r="C1054" s="403" t="s">
        <v>468</v>
      </c>
      <c r="D1054" s="404">
        <v>1</v>
      </c>
      <c r="E1054" s="405" t="s">
        <v>465</v>
      </c>
      <c r="F1054" s="406" t="s">
        <v>466</v>
      </c>
    </row>
    <row r="1055" s="14" customFormat="1" customHeight="1" spans="1:6">
      <c r="A1055" s="401">
        <v>1055</v>
      </c>
      <c r="B1055" s="407" t="s">
        <v>1279</v>
      </c>
      <c r="C1055" s="403" t="s">
        <v>468</v>
      </c>
      <c r="D1055" s="404">
        <v>1</v>
      </c>
      <c r="E1055" s="405" t="s">
        <v>465</v>
      </c>
      <c r="F1055" s="406" t="s">
        <v>466</v>
      </c>
    </row>
    <row r="1056" s="14" customFormat="1" customHeight="1" spans="1:6">
      <c r="A1056" s="401">
        <v>1056</v>
      </c>
      <c r="B1056" s="407" t="s">
        <v>1280</v>
      </c>
      <c r="C1056" s="403" t="s">
        <v>468</v>
      </c>
      <c r="D1056" s="404">
        <v>1</v>
      </c>
      <c r="E1056" s="405" t="s">
        <v>465</v>
      </c>
      <c r="F1056" s="406" t="s">
        <v>466</v>
      </c>
    </row>
    <row r="1057" s="14" customFormat="1" customHeight="1" spans="1:6">
      <c r="A1057" s="401">
        <v>1057</v>
      </c>
      <c r="B1057" s="407" t="s">
        <v>1281</v>
      </c>
      <c r="C1057" s="403" t="s">
        <v>468</v>
      </c>
      <c r="D1057" s="404">
        <v>1</v>
      </c>
      <c r="E1057" s="405" t="s">
        <v>465</v>
      </c>
      <c r="F1057" s="406" t="s">
        <v>466</v>
      </c>
    </row>
    <row r="1058" s="14" customFormat="1" customHeight="1" spans="1:6">
      <c r="A1058" s="401">
        <v>1058</v>
      </c>
      <c r="B1058" s="407" t="s">
        <v>1282</v>
      </c>
      <c r="C1058" s="403" t="s">
        <v>468</v>
      </c>
      <c r="D1058" s="404">
        <v>1</v>
      </c>
      <c r="E1058" s="405" t="s">
        <v>465</v>
      </c>
      <c r="F1058" s="406" t="s">
        <v>466</v>
      </c>
    </row>
    <row r="1059" s="14" customFormat="1" customHeight="1" spans="1:6">
      <c r="A1059" s="401">
        <v>1059</v>
      </c>
      <c r="B1059" s="407" t="s">
        <v>1283</v>
      </c>
      <c r="C1059" s="403" t="s">
        <v>468</v>
      </c>
      <c r="D1059" s="404">
        <v>1</v>
      </c>
      <c r="E1059" s="405" t="s">
        <v>465</v>
      </c>
      <c r="F1059" s="406" t="s">
        <v>466</v>
      </c>
    </row>
    <row r="1060" s="14" customFormat="1" customHeight="1" spans="1:6">
      <c r="A1060" s="401">
        <v>1060</v>
      </c>
      <c r="B1060" s="407" t="s">
        <v>1284</v>
      </c>
      <c r="C1060" s="403" t="s">
        <v>468</v>
      </c>
      <c r="D1060" s="404">
        <v>6</v>
      </c>
      <c r="E1060" s="405" t="s">
        <v>465</v>
      </c>
      <c r="F1060" s="406" t="s">
        <v>466</v>
      </c>
    </row>
    <row r="1061" s="14" customFormat="1" customHeight="1" spans="1:6">
      <c r="A1061" s="401">
        <v>1061</v>
      </c>
      <c r="B1061" s="407" t="s">
        <v>1285</v>
      </c>
      <c r="C1061" s="403" t="s">
        <v>468</v>
      </c>
      <c r="D1061" s="404">
        <v>2</v>
      </c>
      <c r="E1061" s="405" t="s">
        <v>465</v>
      </c>
      <c r="F1061" s="406" t="s">
        <v>466</v>
      </c>
    </row>
    <row r="1062" s="14" customFormat="1" customHeight="1" spans="1:6">
      <c r="A1062" s="401">
        <v>1062</v>
      </c>
      <c r="B1062" s="407" t="s">
        <v>1286</v>
      </c>
      <c r="C1062" s="403" t="s">
        <v>468</v>
      </c>
      <c r="D1062" s="404">
        <v>2</v>
      </c>
      <c r="E1062" s="405" t="s">
        <v>465</v>
      </c>
      <c r="F1062" s="406" t="s">
        <v>466</v>
      </c>
    </row>
    <row r="1063" s="14" customFormat="1" customHeight="1" spans="1:6">
      <c r="A1063" s="401">
        <v>1063</v>
      </c>
      <c r="B1063" s="407" t="s">
        <v>1287</v>
      </c>
      <c r="C1063" s="403" t="s">
        <v>468</v>
      </c>
      <c r="D1063" s="404">
        <v>1</v>
      </c>
      <c r="E1063" s="405" t="s">
        <v>465</v>
      </c>
      <c r="F1063" s="406" t="s">
        <v>466</v>
      </c>
    </row>
    <row r="1064" s="14" customFormat="1" customHeight="1" spans="1:6">
      <c r="A1064" s="401">
        <v>1064</v>
      </c>
      <c r="B1064" s="407" t="s">
        <v>1288</v>
      </c>
      <c r="C1064" s="403" t="s">
        <v>468</v>
      </c>
      <c r="D1064" s="404">
        <v>2</v>
      </c>
      <c r="E1064" s="405" t="s">
        <v>465</v>
      </c>
      <c r="F1064" s="406" t="s">
        <v>466</v>
      </c>
    </row>
    <row r="1065" s="14" customFormat="1" customHeight="1" spans="1:6">
      <c r="A1065" s="401">
        <v>1065</v>
      </c>
      <c r="B1065" s="407" t="s">
        <v>1289</v>
      </c>
      <c r="C1065" s="403" t="s">
        <v>468</v>
      </c>
      <c r="D1065" s="404">
        <v>1</v>
      </c>
      <c r="E1065" s="405" t="s">
        <v>465</v>
      </c>
      <c r="F1065" s="406" t="s">
        <v>466</v>
      </c>
    </row>
    <row r="1066" s="14" customFormat="1" customHeight="1" spans="1:6">
      <c r="A1066" s="401">
        <v>1066</v>
      </c>
      <c r="B1066" s="407" t="s">
        <v>1290</v>
      </c>
      <c r="C1066" s="403" t="s">
        <v>468</v>
      </c>
      <c r="D1066" s="404">
        <v>1</v>
      </c>
      <c r="E1066" s="405" t="s">
        <v>465</v>
      </c>
      <c r="F1066" s="406" t="s">
        <v>466</v>
      </c>
    </row>
    <row r="1067" s="14" customFormat="1" customHeight="1" spans="1:6">
      <c r="A1067" s="401">
        <v>1067</v>
      </c>
      <c r="B1067" s="407" t="s">
        <v>1291</v>
      </c>
      <c r="C1067" s="403" t="s">
        <v>468</v>
      </c>
      <c r="D1067" s="404">
        <v>1</v>
      </c>
      <c r="E1067" s="405" t="s">
        <v>465</v>
      </c>
      <c r="F1067" s="406" t="s">
        <v>466</v>
      </c>
    </row>
    <row r="1068" s="14" customFormat="1" customHeight="1" spans="1:6">
      <c r="A1068" s="401">
        <v>1068</v>
      </c>
      <c r="B1068" s="407" t="s">
        <v>1292</v>
      </c>
      <c r="C1068" s="403" t="s">
        <v>468</v>
      </c>
      <c r="D1068" s="404">
        <v>1</v>
      </c>
      <c r="E1068" s="405" t="s">
        <v>465</v>
      </c>
      <c r="F1068" s="406" t="s">
        <v>466</v>
      </c>
    </row>
    <row r="1069" s="14" customFormat="1" customHeight="1" spans="1:6">
      <c r="A1069" s="401">
        <v>1069</v>
      </c>
      <c r="B1069" s="407" t="s">
        <v>1293</v>
      </c>
      <c r="C1069" s="403" t="s">
        <v>468</v>
      </c>
      <c r="D1069" s="404">
        <v>2</v>
      </c>
      <c r="E1069" s="405" t="s">
        <v>465</v>
      </c>
      <c r="F1069" s="406" t="s">
        <v>466</v>
      </c>
    </row>
    <row r="1070" s="14" customFormat="1" customHeight="1" spans="1:6">
      <c r="A1070" s="401">
        <v>1070</v>
      </c>
      <c r="B1070" s="407" t="s">
        <v>1294</v>
      </c>
      <c r="C1070" s="403" t="s">
        <v>468</v>
      </c>
      <c r="D1070" s="404">
        <v>2</v>
      </c>
      <c r="E1070" s="405" t="s">
        <v>465</v>
      </c>
      <c r="F1070" s="406" t="s">
        <v>466</v>
      </c>
    </row>
    <row r="1071" s="14" customFormat="1" customHeight="1" spans="1:6">
      <c r="A1071" s="401">
        <v>1071</v>
      </c>
      <c r="B1071" s="407" t="s">
        <v>1295</v>
      </c>
      <c r="C1071" s="403" t="s">
        <v>468</v>
      </c>
      <c r="D1071" s="404">
        <v>8</v>
      </c>
      <c r="E1071" s="405" t="s">
        <v>465</v>
      </c>
      <c r="F1071" s="406" t="s">
        <v>466</v>
      </c>
    </row>
    <row r="1072" s="14" customFormat="1" customHeight="1" spans="1:6">
      <c r="A1072" s="401">
        <v>1072</v>
      </c>
      <c r="B1072" s="407" t="s">
        <v>1296</v>
      </c>
      <c r="C1072" s="403" t="s">
        <v>468</v>
      </c>
      <c r="D1072" s="404">
        <v>2</v>
      </c>
      <c r="E1072" s="405" t="s">
        <v>465</v>
      </c>
      <c r="F1072" s="406" t="s">
        <v>466</v>
      </c>
    </row>
    <row r="1073" s="14" customFormat="1" customHeight="1" spans="1:6">
      <c r="A1073" s="401">
        <v>1073</v>
      </c>
      <c r="B1073" s="407" t="s">
        <v>1297</v>
      </c>
      <c r="C1073" s="403" t="s">
        <v>468</v>
      </c>
      <c r="D1073" s="404">
        <v>4</v>
      </c>
      <c r="E1073" s="405" t="s">
        <v>465</v>
      </c>
      <c r="F1073" s="406" t="s">
        <v>466</v>
      </c>
    </row>
    <row r="1074" s="14" customFormat="1" customHeight="1" spans="1:6">
      <c r="A1074" s="401">
        <v>1074</v>
      </c>
      <c r="B1074" s="407" t="s">
        <v>1298</v>
      </c>
      <c r="C1074" s="403" t="s">
        <v>468</v>
      </c>
      <c r="D1074" s="404">
        <v>2</v>
      </c>
      <c r="E1074" s="405" t="s">
        <v>465</v>
      </c>
      <c r="F1074" s="406" t="s">
        <v>466</v>
      </c>
    </row>
    <row r="1075" s="14" customFormat="1" customHeight="1" spans="1:6">
      <c r="A1075" s="401">
        <v>1075</v>
      </c>
      <c r="B1075" s="407" t="s">
        <v>1299</v>
      </c>
      <c r="C1075" s="403" t="s">
        <v>468</v>
      </c>
      <c r="D1075" s="404">
        <v>1</v>
      </c>
      <c r="E1075" s="405" t="s">
        <v>465</v>
      </c>
      <c r="F1075" s="406" t="s">
        <v>466</v>
      </c>
    </row>
    <row r="1076" s="14" customFormat="1" customHeight="1" spans="1:6">
      <c r="A1076" s="401">
        <v>1076</v>
      </c>
      <c r="B1076" s="407" t="s">
        <v>1300</v>
      </c>
      <c r="C1076" s="403" t="s">
        <v>468</v>
      </c>
      <c r="D1076" s="404">
        <v>10</v>
      </c>
      <c r="E1076" s="405" t="s">
        <v>465</v>
      </c>
      <c r="F1076" s="406" t="s">
        <v>466</v>
      </c>
    </row>
    <row r="1077" s="14" customFormat="1" customHeight="1" spans="1:6">
      <c r="A1077" s="401">
        <v>1077</v>
      </c>
      <c r="B1077" s="407" t="s">
        <v>1301</v>
      </c>
      <c r="C1077" s="403" t="s">
        <v>468</v>
      </c>
      <c r="D1077" s="404">
        <v>1</v>
      </c>
      <c r="E1077" s="405" t="s">
        <v>465</v>
      </c>
      <c r="F1077" s="406" t="s">
        <v>466</v>
      </c>
    </row>
    <row r="1078" s="14" customFormat="1" customHeight="1" spans="1:6">
      <c r="A1078" s="401">
        <v>1078</v>
      </c>
      <c r="B1078" s="407" t="s">
        <v>1302</v>
      </c>
      <c r="C1078" s="403" t="s">
        <v>468</v>
      </c>
      <c r="D1078" s="404">
        <v>1</v>
      </c>
      <c r="E1078" s="405" t="s">
        <v>465</v>
      </c>
      <c r="F1078" s="406" t="s">
        <v>466</v>
      </c>
    </row>
    <row r="1079" s="14" customFormat="1" customHeight="1" spans="1:6">
      <c r="A1079" s="401">
        <v>1079</v>
      </c>
      <c r="B1079" s="407" t="s">
        <v>1303</v>
      </c>
      <c r="C1079" s="403" t="s">
        <v>468</v>
      </c>
      <c r="D1079" s="404">
        <v>2</v>
      </c>
      <c r="E1079" s="405" t="s">
        <v>465</v>
      </c>
      <c r="F1079" s="406" t="s">
        <v>466</v>
      </c>
    </row>
    <row r="1080" s="14" customFormat="1" customHeight="1" spans="1:6">
      <c r="A1080" s="401">
        <v>1080</v>
      </c>
      <c r="B1080" s="407" t="s">
        <v>1304</v>
      </c>
      <c r="C1080" s="403" t="s">
        <v>468</v>
      </c>
      <c r="D1080" s="404">
        <v>2</v>
      </c>
      <c r="E1080" s="405" t="s">
        <v>465</v>
      </c>
      <c r="F1080" s="406" t="s">
        <v>466</v>
      </c>
    </row>
    <row r="1081" s="14" customFormat="1" customHeight="1" spans="1:6">
      <c r="A1081" s="401">
        <v>1081</v>
      </c>
      <c r="B1081" s="407" t="s">
        <v>1305</v>
      </c>
      <c r="C1081" s="403" t="s">
        <v>468</v>
      </c>
      <c r="D1081" s="404">
        <v>2</v>
      </c>
      <c r="E1081" s="405" t="s">
        <v>465</v>
      </c>
      <c r="F1081" s="406" t="s">
        <v>466</v>
      </c>
    </row>
    <row r="1082" s="14" customFormat="1" customHeight="1" spans="1:6">
      <c r="A1082" s="401">
        <v>1082</v>
      </c>
      <c r="B1082" s="407" t="s">
        <v>1306</v>
      </c>
      <c r="C1082" s="403" t="s">
        <v>468</v>
      </c>
      <c r="D1082" s="404">
        <v>7</v>
      </c>
      <c r="E1082" s="405" t="s">
        <v>465</v>
      </c>
      <c r="F1082" s="406" t="s">
        <v>466</v>
      </c>
    </row>
    <row r="1083" s="14" customFormat="1" customHeight="1" spans="1:6">
      <c r="A1083" s="401">
        <v>1083</v>
      </c>
      <c r="B1083" s="407" t="s">
        <v>1307</v>
      </c>
      <c r="C1083" s="403" t="s">
        <v>468</v>
      </c>
      <c r="D1083" s="404">
        <v>1</v>
      </c>
      <c r="E1083" s="405" t="s">
        <v>465</v>
      </c>
      <c r="F1083" s="406" t="s">
        <v>466</v>
      </c>
    </row>
    <row r="1084" s="14" customFormat="1" customHeight="1" spans="1:6">
      <c r="A1084" s="401">
        <v>1084</v>
      </c>
      <c r="B1084" s="407" t="s">
        <v>1308</v>
      </c>
      <c r="C1084" s="403" t="s">
        <v>468</v>
      </c>
      <c r="D1084" s="404">
        <v>1</v>
      </c>
      <c r="E1084" s="405" t="s">
        <v>465</v>
      </c>
      <c r="F1084" s="406" t="s">
        <v>466</v>
      </c>
    </row>
    <row r="1085" s="14" customFormat="1" customHeight="1" spans="1:6">
      <c r="A1085" s="401">
        <v>1085</v>
      </c>
      <c r="B1085" s="407" t="s">
        <v>1309</v>
      </c>
      <c r="C1085" s="403" t="s">
        <v>468</v>
      </c>
      <c r="D1085" s="404">
        <v>4</v>
      </c>
      <c r="E1085" s="405" t="s">
        <v>465</v>
      </c>
      <c r="F1085" s="406" t="s">
        <v>466</v>
      </c>
    </row>
    <row r="1086" s="14" customFormat="1" customHeight="1" spans="1:6">
      <c r="A1086" s="401">
        <v>1086</v>
      </c>
      <c r="B1086" s="407" t="s">
        <v>1310</v>
      </c>
      <c r="C1086" s="403" t="s">
        <v>468</v>
      </c>
      <c r="D1086" s="404">
        <v>1</v>
      </c>
      <c r="E1086" s="405" t="s">
        <v>465</v>
      </c>
      <c r="F1086" s="406" t="s">
        <v>466</v>
      </c>
    </row>
    <row r="1087" s="14" customFormat="1" customHeight="1" spans="1:6">
      <c r="A1087" s="401">
        <v>1087</v>
      </c>
      <c r="B1087" s="407" t="s">
        <v>1311</v>
      </c>
      <c r="C1087" s="403" t="s">
        <v>468</v>
      </c>
      <c r="D1087" s="404">
        <v>4</v>
      </c>
      <c r="E1087" s="405" t="s">
        <v>465</v>
      </c>
      <c r="F1087" s="406" t="s">
        <v>466</v>
      </c>
    </row>
    <row r="1088" s="14" customFormat="1" customHeight="1" spans="1:6">
      <c r="A1088" s="401">
        <v>1088</v>
      </c>
      <c r="B1088" s="407" t="s">
        <v>1312</v>
      </c>
      <c r="C1088" s="403" t="s">
        <v>468</v>
      </c>
      <c r="D1088" s="404">
        <v>1</v>
      </c>
      <c r="E1088" s="408" t="s">
        <v>469</v>
      </c>
      <c r="F1088" s="409" t="s">
        <v>470</v>
      </c>
    </row>
    <row r="1089" s="14" customFormat="1" customHeight="1" spans="1:6">
      <c r="A1089" s="401">
        <v>1089</v>
      </c>
      <c r="B1089" s="407" t="s">
        <v>1313</v>
      </c>
      <c r="C1089" s="403" t="s">
        <v>468</v>
      </c>
      <c r="D1089" s="404">
        <v>2</v>
      </c>
      <c r="E1089" s="405" t="s">
        <v>465</v>
      </c>
      <c r="F1089" s="406" t="s">
        <v>466</v>
      </c>
    </row>
    <row r="1090" s="14" customFormat="1" customHeight="1" spans="1:6">
      <c r="A1090" s="401">
        <v>1090</v>
      </c>
      <c r="B1090" s="407" t="s">
        <v>1314</v>
      </c>
      <c r="C1090" s="403" t="s">
        <v>468</v>
      </c>
      <c r="D1090" s="404">
        <v>8</v>
      </c>
      <c r="E1090" s="405" t="s">
        <v>465</v>
      </c>
      <c r="F1090" s="406" t="s">
        <v>466</v>
      </c>
    </row>
    <row r="1091" s="14" customFormat="1" customHeight="1" spans="1:6">
      <c r="A1091" s="401">
        <v>1091</v>
      </c>
      <c r="B1091" s="407" t="s">
        <v>1314</v>
      </c>
      <c r="C1091" s="403" t="s">
        <v>468</v>
      </c>
      <c r="D1091" s="404">
        <v>4</v>
      </c>
      <c r="E1091" s="405" t="s">
        <v>465</v>
      </c>
      <c r="F1091" s="406" t="s">
        <v>466</v>
      </c>
    </row>
    <row r="1092" s="14" customFormat="1" customHeight="1" spans="1:6">
      <c r="A1092" s="401">
        <v>1092</v>
      </c>
      <c r="B1092" s="407" t="s">
        <v>1315</v>
      </c>
      <c r="C1092" s="403" t="s">
        <v>468</v>
      </c>
      <c r="D1092" s="404">
        <v>1</v>
      </c>
      <c r="E1092" s="405" t="s">
        <v>465</v>
      </c>
      <c r="F1092" s="406" t="s">
        <v>466</v>
      </c>
    </row>
    <row r="1093" s="14" customFormat="1" customHeight="1" spans="1:6">
      <c r="A1093" s="401">
        <v>1093</v>
      </c>
      <c r="B1093" s="407" t="s">
        <v>1316</v>
      </c>
      <c r="C1093" s="403" t="s">
        <v>468</v>
      </c>
      <c r="D1093" s="404">
        <v>4</v>
      </c>
      <c r="E1093" s="405" t="s">
        <v>465</v>
      </c>
      <c r="F1093" s="406" t="s">
        <v>466</v>
      </c>
    </row>
    <row r="1094" s="14" customFormat="1" customHeight="1" spans="1:6">
      <c r="A1094" s="401">
        <v>1094</v>
      </c>
      <c r="B1094" s="407" t="s">
        <v>1317</v>
      </c>
      <c r="C1094" s="403" t="s">
        <v>468</v>
      </c>
      <c r="D1094" s="404">
        <v>2</v>
      </c>
      <c r="E1094" s="405" t="s">
        <v>465</v>
      </c>
      <c r="F1094" s="406" t="s">
        <v>466</v>
      </c>
    </row>
    <row r="1095" s="14" customFormat="1" customHeight="1" spans="1:6">
      <c r="A1095" s="401">
        <v>1095</v>
      </c>
      <c r="B1095" s="407" t="s">
        <v>1318</v>
      </c>
      <c r="C1095" s="403" t="s">
        <v>468</v>
      </c>
      <c r="D1095" s="404">
        <v>2</v>
      </c>
      <c r="E1095" s="405" t="s">
        <v>465</v>
      </c>
      <c r="F1095" s="406" t="s">
        <v>466</v>
      </c>
    </row>
    <row r="1096" s="14" customFormat="1" customHeight="1" spans="1:6">
      <c r="A1096" s="401">
        <v>1096</v>
      </c>
      <c r="B1096" s="407" t="s">
        <v>1319</v>
      </c>
      <c r="C1096" s="403" t="s">
        <v>468</v>
      </c>
      <c r="D1096" s="404">
        <v>2</v>
      </c>
      <c r="E1096" s="405" t="s">
        <v>465</v>
      </c>
      <c r="F1096" s="406" t="s">
        <v>466</v>
      </c>
    </row>
    <row r="1097" s="14" customFormat="1" customHeight="1" spans="1:6">
      <c r="A1097" s="401">
        <v>1097</v>
      </c>
      <c r="B1097" s="407" t="s">
        <v>1320</v>
      </c>
      <c r="C1097" s="403" t="s">
        <v>468</v>
      </c>
      <c r="D1097" s="404">
        <v>4</v>
      </c>
      <c r="E1097" s="405" t="s">
        <v>465</v>
      </c>
      <c r="F1097" s="406" t="s">
        <v>466</v>
      </c>
    </row>
    <row r="1098" s="14" customFormat="1" customHeight="1" spans="1:6">
      <c r="A1098" s="401">
        <v>1098</v>
      </c>
      <c r="B1098" s="407" t="s">
        <v>1321</v>
      </c>
      <c r="C1098" s="403" t="s">
        <v>468</v>
      </c>
      <c r="D1098" s="404">
        <v>2</v>
      </c>
      <c r="E1098" s="405" t="s">
        <v>465</v>
      </c>
      <c r="F1098" s="406" t="s">
        <v>466</v>
      </c>
    </row>
    <row r="1099" s="14" customFormat="1" customHeight="1" spans="1:6">
      <c r="A1099" s="401">
        <v>1099</v>
      </c>
      <c r="B1099" s="407" t="s">
        <v>1322</v>
      </c>
      <c r="C1099" s="403" t="s">
        <v>468</v>
      </c>
      <c r="D1099" s="404">
        <v>4</v>
      </c>
      <c r="E1099" s="405" t="s">
        <v>465</v>
      </c>
      <c r="F1099" s="406" t="s">
        <v>466</v>
      </c>
    </row>
    <row r="1100" s="14" customFormat="1" customHeight="1" spans="1:6">
      <c r="A1100" s="401">
        <v>1100</v>
      </c>
      <c r="B1100" s="407" t="s">
        <v>1323</v>
      </c>
      <c r="C1100" s="403" t="s">
        <v>468</v>
      </c>
      <c r="D1100" s="404">
        <v>8</v>
      </c>
      <c r="E1100" s="405" t="s">
        <v>465</v>
      </c>
      <c r="F1100" s="406" t="s">
        <v>466</v>
      </c>
    </row>
    <row r="1101" s="14" customFormat="1" customHeight="1" spans="1:6">
      <c r="A1101" s="401">
        <v>1101</v>
      </c>
      <c r="B1101" s="407" t="s">
        <v>1324</v>
      </c>
      <c r="C1101" s="403" t="s">
        <v>468</v>
      </c>
      <c r="D1101" s="404">
        <v>12</v>
      </c>
      <c r="E1101" s="405" t="s">
        <v>465</v>
      </c>
      <c r="F1101" s="406" t="s">
        <v>466</v>
      </c>
    </row>
    <row r="1102" s="14" customFormat="1" customHeight="1" spans="1:6">
      <c r="A1102" s="401">
        <v>1102</v>
      </c>
      <c r="B1102" s="407" t="s">
        <v>1325</v>
      </c>
      <c r="C1102" s="403" t="s">
        <v>468</v>
      </c>
      <c r="D1102" s="404">
        <v>8</v>
      </c>
      <c r="E1102" s="405" t="s">
        <v>465</v>
      </c>
      <c r="F1102" s="406" t="s">
        <v>466</v>
      </c>
    </row>
    <row r="1103" s="14" customFormat="1" customHeight="1" spans="1:6">
      <c r="A1103" s="401">
        <v>1103</v>
      </c>
      <c r="B1103" s="407" t="s">
        <v>1326</v>
      </c>
      <c r="C1103" s="403" t="s">
        <v>468</v>
      </c>
      <c r="D1103" s="404">
        <v>3</v>
      </c>
      <c r="E1103" s="405" t="s">
        <v>465</v>
      </c>
      <c r="F1103" s="406" t="s">
        <v>466</v>
      </c>
    </row>
    <row r="1104" s="14" customFormat="1" customHeight="1" spans="1:6">
      <c r="A1104" s="401">
        <v>1104</v>
      </c>
      <c r="B1104" s="407" t="s">
        <v>1327</v>
      </c>
      <c r="C1104" s="403" t="s">
        <v>468</v>
      </c>
      <c r="D1104" s="404">
        <v>1</v>
      </c>
      <c r="E1104" s="405" t="s">
        <v>465</v>
      </c>
      <c r="F1104" s="406" t="s">
        <v>466</v>
      </c>
    </row>
    <row r="1105" s="14" customFormat="1" customHeight="1" spans="1:6">
      <c r="A1105" s="401">
        <v>1105</v>
      </c>
      <c r="B1105" s="407" t="s">
        <v>1328</v>
      </c>
      <c r="C1105" s="403" t="s">
        <v>468</v>
      </c>
      <c r="D1105" s="404">
        <v>8</v>
      </c>
      <c r="E1105" s="405" t="s">
        <v>465</v>
      </c>
      <c r="F1105" s="406" t="s">
        <v>466</v>
      </c>
    </row>
    <row r="1106" s="14" customFormat="1" customHeight="1" spans="1:6">
      <c r="A1106" s="401">
        <v>1106</v>
      </c>
      <c r="B1106" s="407" t="s">
        <v>1329</v>
      </c>
      <c r="C1106" s="403" t="s">
        <v>468</v>
      </c>
      <c r="D1106" s="404">
        <v>6</v>
      </c>
      <c r="E1106" s="405" t="s">
        <v>465</v>
      </c>
      <c r="F1106" s="406" t="s">
        <v>466</v>
      </c>
    </row>
    <row r="1107" s="14" customFormat="1" customHeight="1" spans="1:6">
      <c r="A1107" s="401">
        <v>1107</v>
      </c>
      <c r="B1107" s="407" t="s">
        <v>1330</v>
      </c>
      <c r="C1107" s="403" t="s">
        <v>468</v>
      </c>
      <c r="D1107" s="404">
        <v>1</v>
      </c>
      <c r="E1107" s="405" t="s">
        <v>465</v>
      </c>
      <c r="F1107" s="406" t="s">
        <v>466</v>
      </c>
    </row>
    <row r="1108" s="14" customFormat="1" customHeight="1" spans="1:6">
      <c r="A1108" s="401">
        <v>1108</v>
      </c>
      <c r="B1108" s="407" t="s">
        <v>1331</v>
      </c>
      <c r="C1108" s="403" t="s">
        <v>468</v>
      </c>
      <c r="D1108" s="404">
        <v>2</v>
      </c>
      <c r="E1108" s="408" t="s">
        <v>469</v>
      </c>
      <c r="F1108" s="409" t="s">
        <v>470</v>
      </c>
    </row>
    <row r="1109" s="14" customFormat="1" customHeight="1" spans="1:6">
      <c r="A1109" s="401">
        <v>1109</v>
      </c>
      <c r="B1109" s="407" t="s">
        <v>1332</v>
      </c>
      <c r="C1109" s="403" t="s">
        <v>468</v>
      </c>
      <c r="D1109" s="404">
        <v>5</v>
      </c>
      <c r="E1109" s="405" t="s">
        <v>465</v>
      </c>
      <c r="F1109" s="406" t="s">
        <v>466</v>
      </c>
    </row>
    <row r="1110" s="14" customFormat="1" customHeight="1" spans="1:6">
      <c r="A1110" s="401">
        <v>1110</v>
      </c>
      <c r="B1110" s="407" t="s">
        <v>1333</v>
      </c>
      <c r="C1110" s="403" t="s">
        <v>468</v>
      </c>
      <c r="D1110" s="404">
        <v>6</v>
      </c>
      <c r="E1110" s="405" t="s">
        <v>465</v>
      </c>
      <c r="F1110" s="406" t="s">
        <v>466</v>
      </c>
    </row>
    <row r="1111" s="14" customFormat="1" customHeight="1" spans="1:6">
      <c r="A1111" s="401">
        <v>1111</v>
      </c>
      <c r="B1111" s="407" t="s">
        <v>1334</v>
      </c>
      <c r="C1111" s="403" t="s">
        <v>468</v>
      </c>
      <c r="D1111" s="404">
        <v>2</v>
      </c>
      <c r="E1111" s="405" t="s">
        <v>465</v>
      </c>
      <c r="F1111" s="406" t="s">
        <v>466</v>
      </c>
    </row>
    <row r="1112" s="14" customFormat="1" customHeight="1" spans="1:6">
      <c r="A1112" s="401">
        <v>1112</v>
      </c>
      <c r="B1112" s="407" t="s">
        <v>1335</v>
      </c>
      <c r="C1112" s="403" t="s">
        <v>468</v>
      </c>
      <c r="D1112" s="404">
        <v>20</v>
      </c>
      <c r="E1112" s="405" t="s">
        <v>465</v>
      </c>
      <c r="F1112" s="406" t="s">
        <v>466</v>
      </c>
    </row>
    <row r="1113" s="14" customFormat="1" customHeight="1" spans="1:6">
      <c r="A1113" s="401">
        <v>1113</v>
      </c>
      <c r="B1113" s="407" t="s">
        <v>1336</v>
      </c>
      <c r="C1113" s="403" t="s">
        <v>468</v>
      </c>
      <c r="D1113" s="404">
        <v>20</v>
      </c>
      <c r="E1113" s="405" t="s">
        <v>465</v>
      </c>
      <c r="F1113" s="406" t="s">
        <v>466</v>
      </c>
    </row>
    <row r="1114" s="14" customFormat="1" customHeight="1" spans="1:6">
      <c r="A1114" s="401">
        <v>1114</v>
      </c>
      <c r="B1114" s="407" t="s">
        <v>1337</v>
      </c>
      <c r="C1114" s="403" t="s">
        <v>468</v>
      </c>
      <c r="D1114" s="404">
        <v>10</v>
      </c>
      <c r="E1114" s="405" t="s">
        <v>465</v>
      </c>
      <c r="F1114" s="406" t="s">
        <v>466</v>
      </c>
    </row>
    <row r="1115" s="14" customFormat="1" customHeight="1" spans="1:6">
      <c r="A1115" s="401">
        <v>1115</v>
      </c>
      <c r="B1115" s="407" t="s">
        <v>1338</v>
      </c>
      <c r="C1115" s="403" t="s">
        <v>468</v>
      </c>
      <c r="D1115" s="404">
        <v>4</v>
      </c>
      <c r="E1115" s="405" t="s">
        <v>465</v>
      </c>
      <c r="F1115" s="406" t="s">
        <v>466</v>
      </c>
    </row>
    <row r="1116" s="14" customFormat="1" customHeight="1" spans="1:6">
      <c r="A1116" s="401">
        <v>1116</v>
      </c>
      <c r="B1116" s="407" t="s">
        <v>1339</v>
      </c>
      <c r="C1116" s="403" t="s">
        <v>468</v>
      </c>
      <c r="D1116" s="404">
        <v>6</v>
      </c>
      <c r="E1116" s="405" t="s">
        <v>465</v>
      </c>
      <c r="F1116" s="406" t="s">
        <v>466</v>
      </c>
    </row>
    <row r="1117" s="14" customFormat="1" customHeight="1" spans="1:6">
      <c r="A1117" s="401">
        <v>1117</v>
      </c>
      <c r="B1117" s="407" t="s">
        <v>1340</v>
      </c>
      <c r="C1117" s="403" t="s">
        <v>468</v>
      </c>
      <c r="D1117" s="404">
        <v>4</v>
      </c>
      <c r="E1117" s="405" t="s">
        <v>465</v>
      </c>
      <c r="F1117" s="406" t="s">
        <v>466</v>
      </c>
    </row>
    <row r="1118" s="14" customFormat="1" customHeight="1" spans="1:6">
      <c r="A1118" s="401">
        <v>1118</v>
      </c>
      <c r="B1118" s="407" t="s">
        <v>1341</v>
      </c>
      <c r="C1118" s="403" t="s">
        <v>468</v>
      </c>
      <c r="D1118" s="404">
        <v>18</v>
      </c>
      <c r="E1118" s="405" t="s">
        <v>465</v>
      </c>
      <c r="F1118" s="406" t="s">
        <v>466</v>
      </c>
    </row>
    <row r="1119" s="14" customFormat="1" customHeight="1" spans="1:6">
      <c r="A1119" s="401">
        <v>1119</v>
      </c>
      <c r="B1119" s="407" t="s">
        <v>1342</v>
      </c>
      <c r="C1119" s="403" t="s">
        <v>468</v>
      </c>
      <c r="D1119" s="404">
        <v>2</v>
      </c>
      <c r="E1119" s="405" t="s">
        <v>465</v>
      </c>
      <c r="F1119" s="406" t="s">
        <v>466</v>
      </c>
    </row>
    <row r="1120" s="14" customFormat="1" customHeight="1" spans="1:6">
      <c r="A1120" s="401">
        <v>1120</v>
      </c>
      <c r="B1120" s="407" t="s">
        <v>1343</v>
      </c>
      <c r="C1120" s="403" t="s">
        <v>468</v>
      </c>
      <c r="D1120" s="404">
        <v>4</v>
      </c>
      <c r="E1120" s="405" t="s">
        <v>465</v>
      </c>
      <c r="F1120" s="406" t="s">
        <v>466</v>
      </c>
    </row>
    <row r="1121" s="14" customFormat="1" customHeight="1" spans="1:6">
      <c r="A1121" s="401">
        <v>1121</v>
      </c>
      <c r="B1121" s="407" t="s">
        <v>1344</v>
      </c>
      <c r="C1121" s="403" t="s">
        <v>468</v>
      </c>
      <c r="D1121" s="404">
        <v>2</v>
      </c>
      <c r="E1121" s="405" t="s">
        <v>465</v>
      </c>
      <c r="F1121" s="406" t="s">
        <v>466</v>
      </c>
    </row>
    <row r="1122" s="14" customFormat="1" customHeight="1" spans="1:6">
      <c r="A1122" s="401">
        <v>1122</v>
      </c>
      <c r="B1122" s="407" t="s">
        <v>1345</v>
      </c>
      <c r="C1122" s="403" t="s">
        <v>468</v>
      </c>
      <c r="D1122" s="404">
        <v>9</v>
      </c>
      <c r="E1122" s="405" t="s">
        <v>465</v>
      </c>
      <c r="F1122" s="406" t="s">
        <v>466</v>
      </c>
    </row>
    <row r="1123" s="14" customFormat="1" customHeight="1" spans="1:6">
      <c r="A1123" s="401">
        <v>1123</v>
      </c>
      <c r="B1123" s="407" t="s">
        <v>1346</v>
      </c>
      <c r="C1123" s="403" t="s">
        <v>468</v>
      </c>
      <c r="D1123" s="404">
        <v>8</v>
      </c>
      <c r="E1123" s="405" t="s">
        <v>465</v>
      </c>
      <c r="F1123" s="406" t="s">
        <v>466</v>
      </c>
    </row>
    <row r="1124" s="14" customFormat="1" customHeight="1" spans="1:6">
      <c r="A1124" s="401">
        <v>1124</v>
      </c>
      <c r="B1124" s="407" t="s">
        <v>1347</v>
      </c>
      <c r="C1124" s="403" t="s">
        <v>468</v>
      </c>
      <c r="D1124" s="404">
        <v>12</v>
      </c>
      <c r="E1124" s="405" t="s">
        <v>465</v>
      </c>
      <c r="F1124" s="406" t="s">
        <v>466</v>
      </c>
    </row>
    <row r="1125" s="14" customFormat="1" customHeight="1" spans="1:6">
      <c r="A1125" s="401">
        <v>1125</v>
      </c>
      <c r="B1125" s="407" t="s">
        <v>1348</v>
      </c>
      <c r="C1125" s="403" t="s">
        <v>468</v>
      </c>
      <c r="D1125" s="404">
        <v>20</v>
      </c>
      <c r="E1125" s="405" t="s">
        <v>465</v>
      </c>
      <c r="F1125" s="406" t="s">
        <v>466</v>
      </c>
    </row>
    <row r="1126" s="14" customFormat="1" customHeight="1" spans="1:6">
      <c r="A1126" s="401">
        <v>1126</v>
      </c>
      <c r="B1126" s="407" t="s">
        <v>1349</v>
      </c>
      <c r="C1126" s="403" t="s">
        <v>468</v>
      </c>
      <c r="D1126" s="404">
        <v>1</v>
      </c>
      <c r="E1126" s="405" t="s">
        <v>465</v>
      </c>
      <c r="F1126" s="406" t="s">
        <v>466</v>
      </c>
    </row>
    <row r="1127" s="14" customFormat="1" customHeight="1" spans="1:6">
      <c r="A1127" s="401">
        <v>1127</v>
      </c>
      <c r="B1127" s="407" t="s">
        <v>1350</v>
      </c>
      <c r="C1127" s="403" t="s">
        <v>468</v>
      </c>
      <c r="D1127" s="404">
        <v>20</v>
      </c>
      <c r="E1127" s="405" t="s">
        <v>465</v>
      </c>
      <c r="F1127" s="406" t="s">
        <v>466</v>
      </c>
    </row>
    <row r="1128" s="14" customFormat="1" customHeight="1" spans="1:6">
      <c r="A1128" s="401">
        <v>1128</v>
      </c>
      <c r="B1128" s="407" t="s">
        <v>1351</v>
      </c>
      <c r="C1128" s="403" t="s">
        <v>468</v>
      </c>
      <c r="D1128" s="404">
        <v>1</v>
      </c>
      <c r="E1128" s="405" t="s">
        <v>465</v>
      </c>
      <c r="F1128" s="406" t="s">
        <v>466</v>
      </c>
    </row>
    <row r="1129" s="14" customFormat="1" customHeight="1" spans="1:6">
      <c r="A1129" s="401">
        <v>1129</v>
      </c>
      <c r="B1129" s="407" t="s">
        <v>1352</v>
      </c>
      <c r="C1129" s="403" t="s">
        <v>468</v>
      </c>
      <c r="D1129" s="404">
        <v>5</v>
      </c>
      <c r="E1129" s="405" t="s">
        <v>465</v>
      </c>
      <c r="F1129" s="406" t="s">
        <v>466</v>
      </c>
    </row>
    <row r="1130" s="14" customFormat="1" customHeight="1" spans="1:6">
      <c r="A1130" s="401">
        <v>1130</v>
      </c>
      <c r="B1130" s="407" t="s">
        <v>1353</v>
      </c>
      <c r="C1130" s="403" t="s">
        <v>468</v>
      </c>
      <c r="D1130" s="404">
        <v>7</v>
      </c>
      <c r="E1130" s="405" t="s">
        <v>465</v>
      </c>
      <c r="F1130" s="406" t="s">
        <v>466</v>
      </c>
    </row>
    <row r="1131" s="14" customFormat="1" customHeight="1" spans="1:6">
      <c r="A1131" s="401">
        <v>1131</v>
      </c>
      <c r="B1131" s="407" t="s">
        <v>1353</v>
      </c>
      <c r="C1131" s="403" t="s">
        <v>468</v>
      </c>
      <c r="D1131" s="404">
        <v>6</v>
      </c>
      <c r="E1131" s="405" t="s">
        <v>465</v>
      </c>
      <c r="F1131" s="406" t="s">
        <v>466</v>
      </c>
    </row>
    <row r="1132" s="14" customFormat="1" customHeight="1" spans="1:6">
      <c r="A1132" s="401">
        <v>1132</v>
      </c>
      <c r="B1132" s="407" t="s">
        <v>1354</v>
      </c>
      <c r="C1132" s="403" t="s">
        <v>468</v>
      </c>
      <c r="D1132" s="404">
        <v>8</v>
      </c>
      <c r="E1132" s="405" t="s">
        <v>465</v>
      </c>
      <c r="F1132" s="406" t="s">
        <v>466</v>
      </c>
    </row>
    <row r="1133" s="14" customFormat="1" customHeight="1" spans="1:6">
      <c r="A1133" s="401">
        <v>1133</v>
      </c>
      <c r="B1133" s="407" t="s">
        <v>1355</v>
      </c>
      <c r="C1133" s="403" t="s">
        <v>468</v>
      </c>
      <c r="D1133" s="404">
        <v>1</v>
      </c>
      <c r="E1133" s="405" t="s">
        <v>465</v>
      </c>
      <c r="F1133" s="406" t="s">
        <v>466</v>
      </c>
    </row>
    <row r="1134" s="14" customFormat="1" customHeight="1" spans="1:6">
      <c r="A1134" s="401">
        <v>1134</v>
      </c>
      <c r="B1134" s="407" t="s">
        <v>1356</v>
      </c>
      <c r="C1134" s="403" t="s">
        <v>468</v>
      </c>
      <c r="D1134" s="404">
        <v>40</v>
      </c>
      <c r="E1134" s="405" t="s">
        <v>465</v>
      </c>
      <c r="F1134" s="406" t="s">
        <v>466</v>
      </c>
    </row>
    <row r="1135" s="14" customFormat="1" customHeight="1" spans="1:6">
      <c r="A1135" s="401">
        <v>1135</v>
      </c>
      <c r="B1135" s="407" t="s">
        <v>1357</v>
      </c>
      <c r="C1135" s="403" t="s">
        <v>468</v>
      </c>
      <c r="D1135" s="404">
        <v>1</v>
      </c>
      <c r="E1135" s="405" t="s">
        <v>465</v>
      </c>
      <c r="F1135" s="406" t="s">
        <v>466</v>
      </c>
    </row>
    <row r="1136" s="14" customFormat="1" customHeight="1" spans="1:6">
      <c r="A1136" s="401">
        <v>1136</v>
      </c>
      <c r="B1136" s="407" t="s">
        <v>1358</v>
      </c>
      <c r="C1136" s="403" t="s">
        <v>468</v>
      </c>
      <c r="D1136" s="404">
        <v>5</v>
      </c>
      <c r="E1136" s="405" t="s">
        <v>465</v>
      </c>
      <c r="F1136" s="406" t="s">
        <v>466</v>
      </c>
    </row>
    <row r="1137" s="14" customFormat="1" customHeight="1" spans="1:6">
      <c r="A1137" s="401">
        <v>1137</v>
      </c>
      <c r="B1137" s="407" t="s">
        <v>1359</v>
      </c>
      <c r="C1137" s="403" t="s">
        <v>468</v>
      </c>
      <c r="D1137" s="404">
        <v>2</v>
      </c>
      <c r="E1137" s="405" t="s">
        <v>465</v>
      </c>
      <c r="F1137" s="406" t="s">
        <v>466</v>
      </c>
    </row>
    <row r="1138" s="14" customFormat="1" customHeight="1" spans="1:6">
      <c r="A1138" s="401">
        <v>1138</v>
      </c>
      <c r="B1138" s="407" t="s">
        <v>1360</v>
      </c>
      <c r="C1138" s="403" t="s">
        <v>468</v>
      </c>
      <c r="D1138" s="404">
        <v>20</v>
      </c>
      <c r="E1138" s="405" t="s">
        <v>465</v>
      </c>
      <c r="F1138" s="406" t="s">
        <v>466</v>
      </c>
    </row>
    <row r="1139" s="14" customFormat="1" customHeight="1" spans="1:6">
      <c r="A1139" s="401">
        <v>1139</v>
      </c>
      <c r="B1139" s="407" t="s">
        <v>1361</v>
      </c>
      <c r="C1139" s="403" t="s">
        <v>468</v>
      </c>
      <c r="D1139" s="404">
        <v>2</v>
      </c>
      <c r="E1139" s="405" t="s">
        <v>465</v>
      </c>
      <c r="F1139" s="406" t="s">
        <v>466</v>
      </c>
    </row>
    <row r="1140" s="14" customFormat="1" customHeight="1" spans="1:6">
      <c r="A1140" s="401">
        <v>1140</v>
      </c>
      <c r="B1140" s="407" t="s">
        <v>1361</v>
      </c>
      <c r="C1140" s="403" t="s">
        <v>468</v>
      </c>
      <c r="D1140" s="404">
        <v>16</v>
      </c>
      <c r="E1140" s="405" t="s">
        <v>465</v>
      </c>
      <c r="F1140" s="406" t="s">
        <v>466</v>
      </c>
    </row>
    <row r="1141" s="14" customFormat="1" customHeight="1" spans="1:6">
      <c r="A1141" s="401">
        <v>1141</v>
      </c>
      <c r="B1141" s="407" t="s">
        <v>1362</v>
      </c>
      <c r="C1141" s="403" t="s">
        <v>468</v>
      </c>
      <c r="D1141" s="404">
        <v>20</v>
      </c>
      <c r="E1141" s="405" t="s">
        <v>465</v>
      </c>
      <c r="F1141" s="406" t="s">
        <v>466</v>
      </c>
    </row>
    <row r="1142" s="14" customFormat="1" customHeight="1" spans="1:6">
      <c r="A1142" s="401">
        <v>1142</v>
      </c>
      <c r="B1142" s="407" t="s">
        <v>1363</v>
      </c>
      <c r="C1142" s="403" t="s">
        <v>468</v>
      </c>
      <c r="D1142" s="404">
        <v>20</v>
      </c>
      <c r="E1142" s="405" t="s">
        <v>465</v>
      </c>
      <c r="F1142" s="406" t="s">
        <v>466</v>
      </c>
    </row>
    <row r="1143" s="14" customFormat="1" customHeight="1" spans="1:6">
      <c r="A1143" s="401">
        <v>1143</v>
      </c>
      <c r="B1143" s="407" t="s">
        <v>1364</v>
      </c>
      <c r="C1143" s="403" t="s">
        <v>468</v>
      </c>
      <c r="D1143" s="404">
        <v>2</v>
      </c>
      <c r="E1143" s="405" t="s">
        <v>465</v>
      </c>
      <c r="F1143" s="406" t="s">
        <v>466</v>
      </c>
    </row>
    <row r="1144" s="14" customFormat="1" customHeight="1" spans="1:6">
      <c r="A1144" s="401">
        <v>1144</v>
      </c>
      <c r="B1144" s="407" t="s">
        <v>1365</v>
      </c>
      <c r="C1144" s="403" t="s">
        <v>468</v>
      </c>
      <c r="D1144" s="404">
        <v>16</v>
      </c>
      <c r="E1144" s="405" t="s">
        <v>465</v>
      </c>
      <c r="F1144" s="406" t="s">
        <v>466</v>
      </c>
    </row>
    <row r="1145" s="14" customFormat="1" customHeight="1" spans="1:6">
      <c r="A1145" s="401">
        <v>1145</v>
      </c>
      <c r="B1145" s="407" t="s">
        <v>1366</v>
      </c>
      <c r="C1145" s="403" t="s">
        <v>468</v>
      </c>
      <c r="D1145" s="404">
        <v>2</v>
      </c>
      <c r="E1145" s="405" t="s">
        <v>465</v>
      </c>
      <c r="F1145" s="406" t="s">
        <v>466</v>
      </c>
    </row>
    <row r="1146" s="14" customFormat="1" customHeight="1" spans="1:6">
      <c r="A1146" s="401">
        <v>1146</v>
      </c>
      <c r="B1146" s="407" t="s">
        <v>1367</v>
      </c>
      <c r="C1146" s="403" t="s">
        <v>468</v>
      </c>
      <c r="D1146" s="404">
        <v>19</v>
      </c>
      <c r="E1146" s="405" t="s">
        <v>465</v>
      </c>
      <c r="F1146" s="406" t="s">
        <v>466</v>
      </c>
    </row>
    <row r="1147" s="14" customFormat="1" customHeight="1" spans="1:6">
      <c r="A1147" s="401">
        <v>1147</v>
      </c>
      <c r="B1147" s="407" t="s">
        <v>1368</v>
      </c>
      <c r="C1147" s="403" t="s">
        <v>468</v>
      </c>
      <c r="D1147" s="404">
        <v>10</v>
      </c>
      <c r="E1147" s="405" t="s">
        <v>465</v>
      </c>
      <c r="F1147" s="406" t="s">
        <v>466</v>
      </c>
    </row>
    <row r="1148" s="14" customFormat="1" customHeight="1" spans="1:6">
      <c r="A1148" s="401">
        <v>1148</v>
      </c>
      <c r="B1148" s="407" t="s">
        <v>1369</v>
      </c>
      <c r="C1148" s="403" t="s">
        <v>468</v>
      </c>
      <c r="D1148" s="404">
        <v>2</v>
      </c>
      <c r="E1148" s="405" t="s">
        <v>465</v>
      </c>
      <c r="F1148" s="406" t="s">
        <v>466</v>
      </c>
    </row>
    <row r="1149" s="14" customFormat="1" customHeight="1" spans="1:6">
      <c r="A1149" s="401">
        <v>1149</v>
      </c>
      <c r="B1149" s="407" t="s">
        <v>1370</v>
      </c>
      <c r="C1149" s="403" t="s">
        <v>468</v>
      </c>
      <c r="D1149" s="404">
        <v>5</v>
      </c>
      <c r="E1149" s="405" t="s">
        <v>465</v>
      </c>
      <c r="F1149" s="406" t="s">
        <v>466</v>
      </c>
    </row>
    <row r="1150" s="14" customFormat="1" customHeight="1" spans="1:6">
      <c r="A1150" s="401">
        <v>1150</v>
      </c>
      <c r="B1150" s="407" t="s">
        <v>1371</v>
      </c>
      <c r="C1150" s="403" t="s">
        <v>468</v>
      </c>
      <c r="D1150" s="404">
        <v>1</v>
      </c>
      <c r="E1150" s="405" t="s">
        <v>465</v>
      </c>
      <c r="F1150" s="406" t="s">
        <v>466</v>
      </c>
    </row>
    <row r="1151" s="14" customFormat="1" customHeight="1" spans="1:6">
      <c r="A1151" s="401">
        <v>1151</v>
      </c>
      <c r="B1151" s="407" t="s">
        <v>1372</v>
      </c>
      <c r="C1151" s="403" t="s">
        <v>468</v>
      </c>
      <c r="D1151" s="404">
        <v>40</v>
      </c>
      <c r="E1151" s="405" t="s">
        <v>465</v>
      </c>
      <c r="F1151" s="406" t="s">
        <v>466</v>
      </c>
    </row>
    <row r="1152" s="14" customFormat="1" customHeight="1" spans="1:6">
      <c r="A1152" s="401">
        <v>1152</v>
      </c>
      <c r="B1152" s="407" t="s">
        <v>1373</v>
      </c>
      <c r="C1152" s="403" t="s">
        <v>468</v>
      </c>
      <c r="D1152" s="404">
        <v>1</v>
      </c>
      <c r="E1152" s="405" t="s">
        <v>465</v>
      </c>
      <c r="F1152" s="406" t="s">
        <v>466</v>
      </c>
    </row>
    <row r="1153" s="14" customFormat="1" customHeight="1" spans="1:6">
      <c r="A1153" s="401">
        <v>1153</v>
      </c>
      <c r="B1153" s="407" t="s">
        <v>1374</v>
      </c>
      <c r="C1153" s="403" t="s">
        <v>468</v>
      </c>
      <c r="D1153" s="404">
        <v>20</v>
      </c>
      <c r="E1153" s="405" t="s">
        <v>465</v>
      </c>
      <c r="F1153" s="406" t="s">
        <v>466</v>
      </c>
    </row>
    <row r="1154" s="14" customFormat="1" customHeight="1" spans="1:6">
      <c r="A1154" s="401">
        <v>1154</v>
      </c>
      <c r="B1154" s="407" t="s">
        <v>1375</v>
      </c>
      <c r="C1154" s="403" t="s">
        <v>468</v>
      </c>
      <c r="D1154" s="404">
        <v>8</v>
      </c>
      <c r="E1154" s="405" t="s">
        <v>465</v>
      </c>
      <c r="F1154" s="406" t="s">
        <v>466</v>
      </c>
    </row>
    <row r="1155" s="14" customFormat="1" customHeight="1" spans="1:6">
      <c r="A1155" s="401">
        <v>1155</v>
      </c>
      <c r="B1155" s="407" t="s">
        <v>1376</v>
      </c>
      <c r="C1155" s="403" t="s">
        <v>468</v>
      </c>
      <c r="D1155" s="404">
        <v>16</v>
      </c>
      <c r="E1155" s="405" t="s">
        <v>465</v>
      </c>
      <c r="F1155" s="406" t="s">
        <v>466</v>
      </c>
    </row>
    <row r="1156" s="14" customFormat="1" customHeight="1" spans="1:6">
      <c r="A1156" s="401">
        <v>1156</v>
      </c>
      <c r="B1156" s="407" t="s">
        <v>1377</v>
      </c>
      <c r="C1156" s="403" t="s">
        <v>468</v>
      </c>
      <c r="D1156" s="404">
        <v>14</v>
      </c>
      <c r="E1156" s="405" t="s">
        <v>465</v>
      </c>
      <c r="F1156" s="406" t="s">
        <v>466</v>
      </c>
    </row>
    <row r="1157" s="14" customFormat="1" customHeight="1" spans="1:6">
      <c r="A1157" s="401">
        <v>1157</v>
      </c>
      <c r="B1157" s="407" t="s">
        <v>1378</v>
      </c>
      <c r="C1157" s="403" t="s">
        <v>468</v>
      </c>
      <c r="D1157" s="404">
        <v>79</v>
      </c>
      <c r="E1157" s="405" t="s">
        <v>465</v>
      </c>
      <c r="F1157" s="406" t="s">
        <v>466</v>
      </c>
    </row>
    <row r="1158" s="14" customFormat="1" customHeight="1" spans="1:6">
      <c r="A1158" s="401">
        <v>1158</v>
      </c>
      <c r="B1158" s="407" t="s">
        <v>1379</v>
      </c>
      <c r="C1158" s="403" t="s">
        <v>468</v>
      </c>
      <c r="D1158" s="404">
        <v>20</v>
      </c>
      <c r="E1158" s="405" t="s">
        <v>465</v>
      </c>
      <c r="F1158" s="406" t="s">
        <v>466</v>
      </c>
    </row>
    <row r="1159" s="14" customFormat="1" customHeight="1" spans="1:6">
      <c r="A1159" s="401">
        <v>1159</v>
      </c>
      <c r="B1159" s="407" t="s">
        <v>1380</v>
      </c>
      <c r="C1159" s="403" t="s">
        <v>468</v>
      </c>
      <c r="D1159" s="404">
        <v>20</v>
      </c>
      <c r="E1159" s="405" t="s">
        <v>465</v>
      </c>
      <c r="F1159" s="406" t="s">
        <v>466</v>
      </c>
    </row>
    <row r="1160" s="14" customFormat="1" customHeight="1" spans="1:6">
      <c r="A1160" s="401">
        <v>1160</v>
      </c>
      <c r="B1160" s="407" t="s">
        <v>1381</v>
      </c>
      <c r="C1160" s="403" t="s">
        <v>468</v>
      </c>
      <c r="D1160" s="404">
        <v>20</v>
      </c>
      <c r="E1160" s="405" t="s">
        <v>465</v>
      </c>
      <c r="F1160" s="406" t="s">
        <v>466</v>
      </c>
    </row>
    <row r="1161" s="14" customFormat="1" customHeight="1" spans="1:6">
      <c r="A1161" s="401">
        <v>1161</v>
      </c>
      <c r="B1161" s="407" t="s">
        <v>1382</v>
      </c>
      <c r="C1161" s="403" t="s">
        <v>468</v>
      </c>
      <c r="D1161" s="404">
        <v>20</v>
      </c>
      <c r="E1161" s="405" t="s">
        <v>465</v>
      </c>
      <c r="F1161" s="406" t="s">
        <v>466</v>
      </c>
    </row>
    <row r="1162" s="14" customFormat="1" customHeight="1" spans="1:6">
      <c r="A1162" s="401">
        <v>1162</v>
      </c>
      <c r="B1162" s="407" t="s">
        <v>1383</v>
      </c>
      <c r="C1162" s="403" t="s">
        <v>468</v>
      </c>
      <c r="D1162" s="404">
        <v>20</v>
      </c>
      <c r="E1162" s="405" t="s">
        <v>465</v>
      </c>
      <c r="F1162" s="406" t="s">
        <v>466</v>
      </c>
    </row>
    <row r="1163" s="14" customFormat="1" customHeight="1" spans="1:6">
      <c r="A1163" s="401">
        <v>1163</v>
      </c>
      <c r="B1163" s="407" t="s">
        <v>1384</v>
      </c>
      <c r="C1163" s="403" t="s">
        <v>468</v>
      </c>
      <c r="D1163" s="404">
        <v>20</v>
      </c>
      <c r="E1163" s="405" t="s">
        <v>465</v>
      </c>
      <c r="F1163" s="406" t="s">
        <v>466</v>
      </c>
    </row>
    <row r="1164" s="14" customFormat="1" customHeight="1" spans="1:6">
      <c r="A1164" s="401">
        <v>1164</v>
      </c>
      <c r="B1164" s="407" t="s">
        <v>1385</v>
      </c>
      <c r="C1164" s="403" t="s">
        <v>468</v>
      </c>
      <c r="D1164" s="404">
        <v>20</v>
      </c>
      <c r="E1164" s="405" t="s">
        <v>465</v>
      </c>
      <c r="F1164" s="406" t="s">
        <v>466</v>
      </c>
    </row>
    <row r="1165" s="14" customFormat="1" customHeight="1" spans="1:6">
      <c r="A1165" s="401">
        <v>1165</v>
      </c>
      <c r="B1165" s="407" t="s">
        <v>1386</v>
      </c>
      <c r="C1165" s="403" t="s">
        <v>468</v>
      </c>
      <c r="D1165" s="404">
        <v>11</v>
      </c>
      <c r="E1165" s="405" t="s">
        <v>465</v>
      </c>
      <c r="F1165" s="406" t="s">
        <v>466</v>
      </c>
    </row>
    <row r="1166" s="14" customFormat="1" customHeight="1" spans="1:6">
      <c r="A1166" s="401">
        <v>1166</v>
      </c>
      <c r="B1166" s="407" t="s">
        <v>1387</v>
      </c>
      <c r="C1166" s="403" t="s">
        <v>468</v>
      </c>
      <c r="D1166" s="404">
        <v>20</v>
      </c>
      <c r="E1166" s="405" t="s">
        <v>465</v>
      </c>
      <c r="F1166" s="406" t="s">
        <v>466</v>
      </c>
    </row>
    <row r="1167" s="14" customFormat="1" customHeight="1" spans="1:6">
      <c r="A1167" s="401">
        <v>1167</v>
      </c>
      <c r="B1167" s="407" t="s">
        <v>1388</v>
      </c>
      <c r="C1167" s="403" t="s">
        <v>468</v>
      </c>
      <c r="D1167" s="404">
        <v>20</v>
      </c>
      <c r="E1167" s="405" t="s">
        <v>465</v>
      </c>
      <c r="F1167" s="406" t="s">
        <v>466</v>
      </c>
    </row>
    <row r="1168" s="14" customFormat="1" customHeight="1" spans="1:6">
      <c r="A1168" s="401">
        <v>1168</v>
      </c>
      <c r="B1168" s="407" t="s">
        <v>1389</v>
      </c>
      <c r="C1168" s="403" t="s">
        <v>468</v>
      </c>
      <c r="D1168" s="404">
        <v>20</v>
      </c>
      <c r="E1168" s="405" t="s">
        <v>465</v>
      </c>
      <c r="F1168" s="406" t="s">
        <v>466</v>
      </c>
    </row>
    <row r="1169" s="14" customFormat="1" customHeight="1" spans="1:6">
      <c r="A1169" s="401">
        <v>1169</v>
      </c>
      <c r="B1169" s="407" t="s">
        <v>1390</v>
      </c>
      <c r="C1169" s="403" t="s">
        <v>468</v>
      </c>
      <c r="D1169" s="404">
        <v>20</v>
      </c>
      <c r="E1169" s="405" t="s">
        <v>465</v>
      </c>
      <c r="F1169" s="406" t="s">
        <v>466</v>
      </c>
    </row>
    <row r="1170" s="14" customFormat="1" customHeight="1" spans="1:6">
      <c r="A1170" s="401">
        <v>1170</v>
      </c>
      <c r="B1170" s="407" t="s">
        <v>1391</v>
      </c>
      <c r="C1170" s="403" t="s">
        <v>468</v>
      </c>
      <c r="D1170" s="404">
        <v>20</v>
      </c>
      <c r="E1170" s="405" t="s">
        <v>465</v>
      </c>
      <c r="F1170" s="406" t="s">
        <v>466</v>
      </c>
    </row>
    <row r="1171" s="14" customFormat="1" customHeight="1" spans="1:6">
      <c r="A1171" s="401">
        <v>1171</v>
      </c>
      <c r="B1171" s="407" t="s">
        <v>1392</v>
      </c>
      <c r="C1171" s="403" t="s">
        <v>468</v>
      </c>
      <c r="D1171" s="404">
        <v>5</v>
      </c>
      <c r="E1171" s="405" t="s">
        <v>465</v>
      </c>
      <c r="F1171" s="406" t="s">
        <v>466</v>
      </c>
    </row>
    <row r="1172" s="14" customFormat="1" customHeight="1" spans="1:6">
      <c r="A1172" s="401">
        <v>1172</v>
      </c>
      <c r="B1172" s="407" t="s">
        <v>1393</v>
      </c>
      <c r="C1172" s="403" t="s">
        <v>468</v>
      </c>
      <c r="D1172" s="404">
        <v>27</v>
      </c>
      <c r="E1172" s="405" t="s">
        <v>465</v>
      </c>
      <c r="F1172" s="406" t="s">
        <v>466</v>
      </c>
    </row>
    <row r="1173" s="14" customFormat="1" customHeight="1" spans="1:6">
      <c r="A1173" s="401">
        <v>1173</v>
      </c>
      <c r="B1173" s="407" t="s">
        <v>1394</v>
      </c>
      <c r="C1173" s="403" t="s">
        <v>468</v>
      </c>
      <c r="D1173" s="404">
        <v>20</v>
      </c>
      <c r="E1173" s="405" t="s">
        <v>465</v>
      </c>
      <c r="F1173" s="406" t="s">
        <v>466</v>
      </c>
    </row>
    <row r="1174" s="14" customFormat="1" customHeight="1" spans="1:6">
      <c r="A1174" s="401">
        <v>1174</v>
      </c>
      <c r="B1174" s="407" t="s">
        <v>1395</v>
      </c>
      <c r="C1174" s="403" t="s">
        <v>468</v>
      </c>
      <c r="D1174" s="404">
        <v>40</v>
      </c>
      <c r="E1174" s="405" t="s">
        <v>465</v>
      </c>
      <c r="F1174" s="406" t="s">
        <v>466</v>
      </c>
    </row>
    <row r="1175" s="14" customFormat="1" customHeight="1" spans="1:6">
      <c r="A1175" s="401">
        <v>1175</v>
      </c>
      <c r="B1175" s="407" t="s">
        <v>1396</v>
      </c>
      <c r="C1175" s="403" t="s">
        <v>468</v>
      </c>
      <c r="D1175" s="404">
        <v>20</v>
      </c>
      <c r="E1175" s="405" t="s">
        <v>465</v>
      </c>
      <c r="F1175" s="406" t="s">
        <v>466</v>
      </c>
    </row>
    <row r="1176" s="14" customFormat="1" customHeight="1" spans="1:6">
      <c r="A1176" s="401">
        <v>1176</v>
      </c>
      <c r="B1176" s="407" t="s">
        <v>1397</v>
      </c>
      <c r="C1176" s="403" t="s">
        <v>468</v>
      </c>
      <c r="D1176" s="404">
        <v>10</v>
      </c>
      <c r="E1176" s="405" t="s">
        <v>465</v>
      </c>
      <c r="F1176" s="406" t="s">
        <v>466</v>
      </c>
    </row>
    <row r="1177" s="14" customFormat="1" customHeight="1" spans="1:6">
      <c r="A1177" s="401">
        <v>1177</v>
      </c>
      <c r="B1177" s="407" t="s">
        <v>1398</v>
      </c>
      <c r="C1177" s="403" t="s">
        <v>468</v>
      </c>
      <c r="D1177" s="404">
        <v>20</v>
      </c>
      <c r="E1177" s="405" t="s">
        <v>465</v>
      </c>
      <c r="F1177" s="406" t="s">
        <v>466</v>
      </c>
    </row>
    <row r="1178" s="14" customFormat="1" customHeight="1" spans="1:6">
      <c r="A1178" s="401">
        <v>1178</v>
      </c>
      <c r="B1178" s="407" t="s">
        <v>1399</v>
      </c>
      <c r="C1178" s="403" t="s">
        <v>468</v>
      </c>
      <c r="D1178" s="404">
        <v>1</v>
      </c>
      <c r="E1178" s="405" t="s">
        <v>465</v>
      </c>
      <c r="F1178" s="406" t="s">
        <v>466</v>
      </c>
    </row>
    <row r="1179" s="14" customFormat="1" customHeight="1" spans="1:6">
      <c r="A1179" s="401">
        <v>1179</v>
      </c>
      <c r="B1179" s="407" t="s">
        <v>1400</v>
      </c>
      <c r="C1179" s="403" t="s">
        <v>468</v>
      </c>
      <c r="D1179" s="404">
        <v>20</v>
      </c>
      <c r="E1179" s="405" t="s">
        <v>465</v>
      </c>
      <c r="F1179" s="406" t="s">
        <v>466</v>
      </c>
    </row>
    <row r="1180" s="14" customFormat="1" customHeight="1" spans="1:6">
      <c r="A1180" s="401">
        <v>1180</v>
      </c>
      <c r="B1180" s="407" t="s">
        <v>1401</v>
      </c>
      <c r="C1180" s="403" t="s">
        <v>468</v>
      </c>
      <c r="D1180" s="404">
        <v>20</v>
      </c>
      <c r="E1180" s="405" t="s">
        <v>465</v>
      </c>
      <c r="F1180" s="406" t="s">
        <v>466</v>
      </c>
    </row>
    <row r="1181" s="14" customFormat="1" customHeight="1" spans="1:6">
      <c r="A1181" s="401">
        <v>1181</v>
      </c>
      <c r="B1181" s="407" t="s">
        <v>1402</v>
      </c>
      <c r="C1181" s="403" t="s">
        <v>468</v>
      </c>
      <c r="D1181" s="404">
        <v>10</v>
      </c>
      <c r="E1181" s="405" t="s">
        <v>465</v>
      </c>
      <c r="F1181" s="406" t="s">
        <v>466</v>
      </c>
    </row>
    <row r="1182" s="14" customFormat="1" customHeight="1" spans="1:6">
      <c r="A1182" s="401">
        <v>1182</v>
      </c>
      <c r="B1182" s="407" t="s">
        <v>1403</v>
      </c>
      <c r="C1182" s="403" t="s">
        <v>468</v>
      </c>
      <c r="D1182" s="404">
        <v>20</v>
      </c>
      <c r="E1182" s="405" t="s">
        <v>465</v>
      </c>
      <c r="F1182" s="406" t="s">
        <v>466</v>
      </c>
    </row>
    <row r="1183" s="14" customFormat="1" customHeight="1" spans="1:6">
      <c r="A1183" s="401">
        <v>1183</v>
      </c>
      <c r="B1183" s="407" t="s">
        <v>1404</v>
      </c>
      <c r="C1183" s="403" t="s">
        <v>468</v>
      </c>
      <c r="D1183" s="404">
        <v>18</v>
      </c>
      <c r="E1183" s="405" t="s">
        <v>465</v>
      </c>
      <c r="F1183" s="406" t="s">
        <v>466</v>
      </c>
    </row>
    <row r="1184" s="14" customFormat="1" customHeight="1" spans="1:6">
      <c r="A1184" s="401">
        <v>1184</v>
      </c>
      <c r="B1184" s="407" t="s">
        <v>1405</v>
      </c>
      <c r="C1184" s="403" t="s">
        <v>468</v>
      </c>
      <c r="D1184" s="404">
        <v>20</v>
      </c>
      <c r="E1184" s="405" t="s">
        <v>465</v>
      </c>
      <c r="F1184" s="406" t="s">
        <v>466</v>
      </c>
    </row>
    <row r="1185" s="14" customFormat="1" customHeight="1" spans="1:6">
      <c r="A1185" s="401">
        <v>1185</v>
      </c>
      <c r="B1185" s="407" t="s">
        <v>1406</v>
      </c>
      <c r="C1185" s="403" t="s">
        <v>468</v>
      </c>
      <c r="D1185" s="404">
        <v>20</v>
      </c>
      <c r="E1185" s="405" t="s">
        <v>465</v>
      </c>
      <c r="F1185" s="406" t="s">
        <v>466</v>
      </c>
    </row>
    <row r="1186" s="14" customFormat="1" customHeight="1" spans="1:6">
      <c r="A1186" s="401">
        <v>1186</v>
      </c>
      <c r="B1186" s="407" t="s">
        <v>1407</v>
      </c>
      <c r="C1186" s="403" t="s">
        <v>468</v>
      </c>
      <c r="D1186" s="404">
        <v>20</v>
      </c>
      <c r="E1186" s="405" t="s">
        <v>465</v>
      </c>
      <c r="F1186" s="406" t="s">
        <v>466</v>
      </c>
    </row>
    <row r="1187" s="14" customFormat="1" customHeight="1" spans="1:6">
      <c r="A1187" s="401">
        <v>1187</v>
      </c>
      <c r="B1187" s="407" t="s">
        <v>1408</v>
      </c>
      <c r="C1187" s="403" t="s">
        <v>468</v>
      </c>
      <c r="D1187" s="404">
        <v>2</v>
      </c>
      <c r="E1187" s="405" t="s">
        <v>465</v>
      </c>
      <c r="F1187" s="406" t="s">
        <v>466</v>
      </c>
    </row>
    <row r="1188" s="14" customFormat="1" customHeight="1" spans="1:6">
      <c r="A1188" s="401">
        <v>1188</v>
      </c>
      <c r="B1188" s="407" t="s">
        <v>1409</v>
      </c>
      <c r="C1188" s="403" t="s">
        <v>468</v>
      </c>
      <c r="D1188" s="404">
        <v>20</v>
      </c>
      <c r="E1188" s="405" t="s">
        <v>465</v>
      </c>
      <c r="F1188" s="406" t="s">
        <v>466</v>
      </c>
    </row>
    <row r="1189" s="14" customFormat="1" customHeight="1" spans="1:6">
      <c r="A1189" s="401">
        <v>1189</v>
      </c>
      <c r="B1189" s="407" t="s">
        <v>1410</v>
      </c>
      <c r="C1189" s="403" t="s">
        <v>468</v>
      </c>
      <c r="D1189" s="404">
        <v>14</v>
      </c>
      <c r="E1189" s="405" t="s">
        <v>465</v>
      </c>
      <c r="F1189" s="406" t="s">
        <v>466</v>
      </c>
    </row>
    <row r="1190" s="14" customFormat="1" customHeight="1" spans="1:6">
      <c r="A1190" s="401">
        <v>1190</v>
      </c>
      <c r="B1190" s="407" t="s">
        <v>1411</v>
      </c>
      <c r="C1190" s="403" t="s">
        <v>468</v>
      </c>
      <c r="D1190" s="404">
        <v>77</v>
      </c>
      <c r="E1190" s="405" t="s">
        <v>465</v>
      </c>
      <c r="F1190" s="406" t="s">
        <v>466</v>
      </c>
    </row>
    <row r="1191" s="14" customFormat="1" customHeight="1" spans="1:6">
      <c r="A1191" s="401">
        <v>1191</v>
      </c>
      <c r="B1191" s="407" t="s">
        <v>1412</v>
      </c>
      <c r="C1191" s="403" t="s">
        <v>468</v>
      </c>
      <c r="D1191" s="404">
        <v>20</v>
      </c>
      <c r="E1191" s="405" t="s">
        <v>465</v>
      </c>
      <c r="F1191" s="406" t="s">
        <v>466</v>
      </c>
    </row>
    <row r="1192" s="14" customFormat="1" customHeight="1" spans="1:6">
      <c r="A1192" s="401">
        <v>1192</v>
      </c>
      <c r="B1192" s="407" t="s">
        <v>1413</v>
      </c>
      <c r="C1192" s="403" t="s">
        <v>468</v>
      </c>
      <c r="D1192" s="404">
        <v>20</v>
      </c>
      <c r="E1192" s="405" t="s">
        <v>465</v>
      </c>
      <c r="F1192" s="406" t="s">
        <v>466</v>
      </c>
    </row>
    <row r="1193" s="14" customFormat="1" customHeight="1" spans="1:6">
      <c r="A1193" s="401">
        <v>1193</v>
      </c>
      <c r="B1193" s="407" t="s">
        <v>1414</v>
      </c>
      <c r="C1193" s="403" t="s">
        <v>468</v>
      </c>
      <c r="D1193" s="404">
        <v>9</v>
      </c>
      <c r="E1193" s="405" t="s">
        <v>465</v>
      </c>
      <c r="F1193" s="406" t="s">
        <v>466</v>
      </c>
    </row>
    <row r="1194" s="14" customFormat="1" customHeight="1" spans="1:6">
      <c r="A1194" s="401">
        <v>1194</v>
      </c>
      <c r="B1194" s="407" t="s">
        <v>1415</v>
      </c>
      <c r="C1194" s="403" t="s">
        <v>468</v>
      </c>
      <c r="D1194" s="404">
        <v>14</v>
      </c>
      <c r="E1194" s="405" t="s">
        <v>465</v>
      </c>
      <c r="F1194" s="406" t="s">
        <v>466</v>
      </c>
    </row>
    <row r="1195" s="14" customFormat="1" customHeight="1" spans="1:6">
      <c r="A1195" s="401">
        <v>1195</v>
      </c>
      <c r="B1195" s="407" t="s">
        <v>1416</v>
      </c>
      <c r="C1195" s="403" t="s">
        <v>468</v>
      </c>
      <c r="D1195" s="404">
        <v>40</v>
      </c>
      <c r="E1195" s="405" t="s">
        <v>465</v>
      </c>
      <c r="F1195" s="406" t="s">
        <v>466</v>
      </c>
    </row>
    <row r="1196" s="14" customFormat="1" customHeight="1" spans="1:6">
      <c r="A1196" s="401">
        <v>1196</v>
      </c>
      <c r="B1196" s="407" t="s">
        <v>1417</v>
      </c>
      <c r="C1196" s="403" t="s">
        <v>468</v>
      </c>
      <c r="D1196" s="404">
        <v>20</v>
      </c>
      <c r="E1196" s="405" t="s">
        <v>465</v>
      </c>
      <c r="F1196" s="406" t="s">
        <v>466</v>
      </c>
    </row>
    <row r="1197" s="14" customFormat="1" customHeight="1" spans="1:6">
      <c r="A1197" s="401">
        <v>1197</v>
      </c>
      <c r="B1197" s="407" t="s">
        <v>1418</v>
      </c>
      <c r="C1197" s="403" t="s">
        <v>468</v>
      </c>
      <c r="D1197" s="404">
        <v>20</v>
      </c>
      <c r="E1197" s="405" t="s">
        <v>465</v>
      </c>
      <c r="F1197" s="406" t="s">
        <v>466</v>
      </c>
    </row>
    <row r="1198" s="14" customFormat="1" customHeight="1" spans="1:6">
      <c r="A1198" s="401">
        <v>1198</v>
      </c>
      <c r="B1198" s="407" t="s">
        <v>1419</v>
      </c>
      <c r="C1198" s="403" t="s">
        <v>468</v>
      </c>
      <c r="D1198" s="404">
        <v>1</v>
      </c>
      <c r="E1198" s="405" t="s">
        <v>465</v>
      </c>
      <c r="F1198" s="406" t="s">
        <v>466</v>
      </c>
    </row>
    <row r="1199" s="14" customFormat="1" customHeight="1" spans="1:6">
      <c r="A1199" s="401">
        <v>1199</v>
      </c>
      <c r="B1199" s="407" t="s">
        <v>1420</v>
      </c>
      <c r="C1199" s="403" t="s">
        <v>468</v>
      </c>
      <c r="D1199" s="404">
        <v>100</v>
      </c>
      <c r="E1199" s="405" t="s">
        <v>465</v>
      </c>
      <c r="F1199" s="406" t="s">
        <v>466</v>
      </c>
    </row>
    <row r="1200" s="14" customFormat="1" customHeight="1" spans="1:6">
      <c r="A1200" s="401">
        <v>1200</v>
      </c>
      <c r="B1200" s="407" t="s">
        <v>1421</v>
      </c>
      <c r="C1200" s="403" t="s">
        <v>468</v>
      </c>
      <c r="D1200" s="404">
        <v>2</v>
      </c>
      <c r="E1200" s="405" t="s">
        <v>465</v>
      </c>
      <c r="F1200" s="406" t="s">
        <v>466</v>
      </c>
    </row>
    <row r="1201" s="14" customFormat="1" customHeight="1" spans="1:6">
      <c r="A1201" s="401">
        <v>1201</v>
      </c>
      <c r="B1201" s="407" t="s">
        <v>1422</v>
      </c>
      <c r="C1201" s="403" t="s">
        <v>468</v>
      </c>
      <c r="D1201" s="404">
        <v>160</v>
      </c>
      <c r="E1201" s="405" t="s">
        <v>465</v>
      </c>
      <c r="F1201" s="406" t="s">
        <v>466</v>
      </c>
    </row>
    <row r="1202" s="14" customFormat="1" customHeight="1" spans="1:6">
      <c r="A1202" s="401">
        <v>1202</v>
      </c>
      <c r="B1202" s="407" t="s">
        <v>1423</v>
      </c>
      <c r="C1202" s="403" t="s">
        <v>468</v>
      </c>
      <c r="D1202" s="404">
        <v>120</v>
      </c>
      <c r="E1202" s="405" t="s">
        <v>465</v>
      </c>
      <c r="F1202" s="406" t="s">
        <v>466</v>
      </c>
    </row>
    <row r="1203" s="14" customFormat="1" customHeight="1" spans="1:6">
      <c r="A1203" s="401">
        <v>1203</v>
      </c>
      <c r="B1203" s="407" t="s">
        <v>1424</v>
      </c>
      <c r="C1203" s="403" t="s">
        <v>468</v>
      </c>
      <c r="D1203" s="404">
        <v>200</v>
      </c>
      <c r="E1203" s="405" t="s">
        <v>465</v>
      </c>
      <c r="F1203" s="406" t="s">
        <v>466</v>
      </c>
    </row>
    <row r="1204" s="14" customFormat="1" customHeight="1" spans="1:6">
      <c r="A1204" s="401">
        <v>1204</v>
      </c>
      <c r="B1204" s="407" t="s">
        <v>1425</v>
      </c>
      <c r="C1204" s="403" t="s">
        <v>468</v>
      </c>
      <c r="D1204" s="404">
        <v>100</v>
      </c>
      <c r="E1204" s="405" t="s">
        <v>465</v>
      </c>
      <c r="F1204" s="406" t="s">
        <v>466</v>
      </c>
    </row>
    <row r="1205" s="14" customFormat="1" customHeight="1" spans="1:6">
      <c r="A1205" s="401">
        <v>1205</v>
      </c>
      <c r="B1205" s="407" t="s">
        <v>1426</v>
      </c>
      <c r="C1205" s="403" t="s">
        <v>468</v>
      </c>
      <c r="D1205" s="404">
        <v>20</v>
      </c>
      <c r="E1205" s="405" t="s">
        <v>465</v>
      </c>
      <c r="F1205" s="406" t="s">
        <v>466</v>
      </c>
    </row>
    <row r="1206" s="14" customFormat="1" customHeight="1" spans="1:6">
      <c r="A1206" s="401">
        <v>1206</v>
      </c>
      <c r="B1206" s="407" t="s">
        <v>1427</v>
      </c>
      <c r="C1206" s="403" t="s">
        <v>468</v>
      </c>
      <c r="D1206" s="404">
        <v>100</v>
      </c>
      <c r="E1206" s="405" t="s">
        <v>465</v>
      </c>
      <c r="F1206" s="406" t="s">
        <v>466</v>
      </c>
    </row>
    <row r="1207" s="14" customFormat="1" customHeight="1" spans="1:6">
      <c r="A1207" s="401">
        <v>1207</v>
      </c>
      <c r="B1207" s="407" t="s">
        <v>1428</v>
      </c>
      <c r="C1207" s="403" t="s">
        <v>468</v>
      </c>
      <c r="D1207" s="404">
        <v>100</v>
      </c>
      <c r="E1207" s="405" t="s">
        <v>465</v>
      </c>
      <c r="F1207" s="406" t="s">
        <v>466</v>
      </c>
    </row>
    <row r="1208" s="14" customFormat="1" customHeight="1" spans="1:6">
      <c r="A1208" s="401">
        <v>1208</v>
      </c>
      <c r="B1208" s="407" t="s">
        <v>1429</v>
      </c>
      <c r="C1208" s="403" t="s">
        <v>468</v>
      </c>
      <c r="D1208" s="404">
        <v>20</v>
      </c>
      <c r="E1208" s="405" t="s">
        <v>465</v>
      </c>
      <c r="F1208" s="406" t="s">
        <v>466</v>
      </c>
    </row>
    <row r="1209" s="14" customFormat="1" customHeight="1" spans="1:6">
      <c r="A1209" s="401">
        <v>1209</v>
      </c>
      <c r="B1209" s="407" t="s">
        <v>1430</v>
      </c>
      <c r="C1209" s="403" t="s">
        <v>468</v>
      </c>
      <c r="D1209" s="404">
        <v>100</v>
      </c>
      <c r="E1209" s="405" t="s">
        <v>465</v>
      </c>
      <c r="F1209" s="406" t="s">
        <v>466</v>
      </c>
    </row>
    <row r="1210" s="14" customFormat="1" customHeight="1" spans="1:6">
      <c r="A1210" s="401">
        <v>1210</v>
      </c>
      <c r="B1210" s="407" t="s">
        <v>1431</v>
      </c>
      <c r="C1210" s="403" t="s">
        <v>468</v>
      </c>
      <c r="D1210" s="404">
        <v>20</v>
      </c>
      <c r="E1210" s="405" t="s">
        <v>465</v>
      </c>
      <c r="F1210" s="406" t="s">
        <v>466</v>
      </c>
    </row>
    <row r="1211" s="14" customFormat="1" customHeight="1" spans="1:6">
      <c r="A1211" s="401">
        <v>1211</v>
      </c>
      <c r="B1211" s="407" t="s">
        <v>1432</v>
      </c>
      <c r="C1211" s="403" t="s">
        <v>468</v>
      </c>
      <c r="D1211" s="404">
        <v>20</v>
      </c>
      <c r="E1211" s="405" t="s">
        <v>465</v>
      </c>
      <c r="F1211" s="406" t="s">
        <v>466</v>
      </c>
    </row>
    <row r="1212" s="14" customFormat="1" customHeight="1" spans="1:6">
      <c r="A1212" s="401">
        <v>1212</v>
      </c>
      <c r="B1212" s="407" t="s">
        <v>1433</v>
      </c>
      <c r="C1212" s="403" t="s">
        <v>468</v>
      </c>
      <c r="D1212" s="404">
        <v>100</v>
      </c>
      <c r="E1212" s="405" t="s">
        <v>465</v>
      </c>
      <c r="F1212" s="406" t="s">
        <v>466</v>
      </c>
    </row>
    <row r="1213" s="14" customFormat="1" customHeight="1" spans="1:6">
      <c r="A1213" s="401">
        <v>1213</v>
      </c>
      <c r="B1213" s="407" t="s">
        <v>1434</v>
      </c>
      <c r="C1213" s="403" t="s">
        <v>468</v>
      </c>
      <c r="D1213" s="404">
        <v>100</v>
      </c>
      <c r="E1213" s="405" t="s">
        <v>465</v>
      </c>
      <c r="F1213" s="406" t="s">
        <v>466</v>
      </c>
    </row>
    <row r="1214" s="14" customFormat="1" customHeight="1" spans="1:6">
      <c r="A1214" s="401">
        <v>1214</v>
      </c>
      <c r="B1214" s="407" t="s">
        <v>1435</v>
      </c>
      <c r="C1214" s="403" t="s">
        <v>468</v>
      </c>
      <c r="D1214" s="404">
        <v>100</v>
      </c>
      <c r="E1214" s="405" t="s">
        <v>465</v>
      </c>
      <c r="F1214" s="406" t="s">
        <v>466</v>
      </c>
    </row>
    <row r="1215" s="14" customFormat="1" customHeight="1" spans="1:6">
      <c r="A1215" s="401">
        <v>1215</v>
      </c>
      <c r="B1215" s="407" t="s">
        <v>1436</v>
      </c>
      <c r="C1215" s="403" t="s">
        <v>468</v>
      </c>
      <c r="D1215" s="404">
        <v>100</v>
      </c>
      <c r="E1215" s="405" t="s">
        <v>465</v>
      </c>
      <c r="F1215" s="406" t="s">
        <v>466</v>
      </c>
    </row>
    <row r="1216" s="14" customFormat="1" customHeight="1" spans="1:6">
      <c r="A1216" s="401">
        <v>1216</v>
      </c>
      <c r="B1216" s="407" t="s">
        <v>1437</v>
      </c>
      <c r="C1216" s="403" t="s">
        <v>468</v>
      </c>
      <c r="D1216" s="404">
        <v>100</v>
      </c>
      <c r="E1216" s="405" t="s">
        <v>465</v>
      </c>
      <c r="F1216" s="406" t="s">
        <v>466</v>
      </c>
    </row>
    <row r="1217" s="14" customFormat="1" customHeight="1" spans="1:6">
      <c r="A1217" s="401">
        <v>1217</v>
      </c>
      <c r="B1217" s="407" t="s">
        <v>1438</v>
      </c>
      <c r="C1217" s="403" t="s">
        <v>468</v>
      </c>
      <c r="D1217" s="404">
        <v>100</v>
      </c>
      <c r="E1217" s="405" t="s">
        <v>465</v>
      </c>
      <c r="F1217" s="406" t="s">
        <v>466</v>
      </c>
    </row>
    <row r="1218" s="14" customFormat="1" customHeight="1" spans="1:6">
      <c r="A1218" s="401">
        <v>1218</v>
      </c>
      <c r="B1218" s="407" t="s">
        <v>1439</v>
      </c>
      <c r="C1218" s="403" t="s">
        <v>468</v>
      </c>
      <c r="D1218" s="404">
        <v>100</v>
      </c>
      <c r="E1218" s="405" t="s">
        <v>465</v>
      </c>
      <c r="F1218" s="406" t="s">
        <v>466</v>
      </c>
    </row>
    <row r="1219" s="14" customFormat="1" customHeight="1" spans="1:6">
      <c r="A1219" s="401">
        <v>1219</v>
      </c>
      <c r="B1219" s="407" t="s">
        <v>1440</v>
      </c>
      <c r="C1219" s="403" t="s">
        <v>468</v>
      </c>
      <c r="D1219" s="404">
        <v>20</v>
      </c>
      <c r="E1219" s="405" t="s">
        <v>465</v>
      </c>
      <c r="F1219" s="406" t="s">
        <v>466</v>
      </c>
    </row>
    <row r="1220" s="14" customFormat="1" customHeight="1" spans="1:6">
      <c r="A1220" s="401">
        <v>1220</v>
      </c>
      <c r="B1220" s="407" t="s">
        <v>1441</v>
      </c>
      <c r="C1220" s="403" t="s">
        <v>468</v>
      </c>
      <c r="D1220" s="404">
        <v>100</v>
      </c>
      <c r="E1220" s="405" t="s">
        <v>465</v>
      </c>
      <c r="F1220" s="406" t="s">
        <v>466</v>
      </c>
    </row>
    <row r="1221" s="14" customFormat="1" customHeight="1" spans="1:6">
      <c r="A1221" s="401">
        <v>1221</v>
      </c>
      <c r="B1221" s="407" t="s">
        <v>1442</v>
      </c>
      <c r="C1221" s="403" t="s">
        <v>468</v>
      </c>
      <c r="D1221" s="404">
        <v>100</v>
      </c>
      <c r="E1221" s="405" t="s">
        <v>465</v>
      </c>
      <c r="F1221" s="406" t="s">
        <v>466</v>
      </c>
    </row>
    <row r="1222" s="14" customFormat="1" customHeight="1" spans="1:6">
      <c r="A1222" s="401">
        <v>1222</v>
      </c>
      <c r="B1222" s="407" t="s">
        <v>1443</v>
      </c>
      <c r="C1222" s="403" t="s">
        <v>468</v>
      </c>
      <c r="D1222" s="404">
        <v>100</v>
      </c>
      <c r="E1222" s="405" t="s">
        <v>465</v>
      </c>
      <c r="F1222" s="406" t="s">
        <v>466</v>
      </c>
    </row>
    <row r="1223" s="14" customFormat="1" customHeight="1" spans="1:6">
      <c r="A1223" s="401">
        <v>1223</v>
      </c>
      <c r="B1223" s="407" t="s">
        <v>1444</v>
      </c>
      <c r="C1223" s="403" t="s">
        <v>468</v>
      </c>
      <c r="D1223" s="404">
        <v>100</v>
      </c>
      <c r="E1223" s="405" t="s">
        <v>465</v>
      </c>
      <c r="F1223" s="406" t="s">
        <v>466</v>
      </c>
    </row>
    <row r="1224" s="14" customFormat="1" customHeight="1" spans="1:6">
      <c r="A1224" s="401">
        <v>1224</v>
      </c>
      <c r="B1224" s="407" t="s">
        <v>1445</v>
      </c>
      <c r="C1224" s="403" t="s">
        <v>468</v>
      </c>
      <c r="D1224" s="404">
        <v>100</v>
      </c>
      <c r="E1224" s="405" t="s">
        <v>465</v>
      </c>
      <c r="F1224" s="406" t="s">
        <v>466</v>
      </c>
    </row>
    <row r="1225" s="14" customFormat="1" customHeight="1" spans="1:6">
      <c r="A1225" s="401">
        <v>1225</v>
      </c>
      <c r="B1225" s="407" t="s">
        <v>1446</v>
      </c>
      <c r="C1225" s="403" t="s">
        <v>468</v>
      </c>
      <c r="D1225" s="404">
        <v>16</v>
      </c>
      <c r="E1225" s="405" t="s">
        <v>465</v>
      </c>
      <c r="F1225" s="406" t="s">
        <v>466</v>
      </c>
    </row>
    <row r="1226" s="14" customFormat="1" customHeight="1" spans="1:6">
      <c r="A1226" s="401">
        <v>1226</v>
      </c>
      <c r="B1226" s="407" t="s">
        <v>1447</v>
      </c>
      <c r="C1226" s="403" t="s">
        <v>468</v>
      </c>
      <c r="D1226" s="404">
        <v>50</v>
      </c>
      <c r="E1226" s="405" t="s">
        <v>465</v>
      </c>
      <c r="F1226" s="406" t="s">
        <v>466</v>
      </c>
    </row>
    <row r="1227" s="14" customFormat="1" customHeight="1" spans="1:6">
      <c r="A1227" s="401">
        <v>1227</v>
      </c>
      <c r="B1227" s="407" t="s">
        <v>1448</v>
      </c>
      <c r="C1227" s="403" t="s">
        <v>468</v>
      </c>
      <c r="D1227" s="404">
        <v>1</v>
      </c>
      <c r="E1227" s="408" t="s">
        <v>504</v>
      </c>
      <c r="F1227" s="409" t="s">
        <v>505</v>
      </c>
    </row>
    <row r="1228" s="14" customFormat="1" customHeight="1" spans="1:6">
      <c r="A1228" s="401">
        <v>1228</v>
      </c>
      <c r="B1228" s="407" t="s">
        <v>1280</v>
      </c>
      <c r="C1228" s="403" t="s">
        <v>468</v>
      </c>
      <c r="D1228" s="404">
        <v>3</v>
      </c>
      <c r="E1228" s="408" t="s">
        <v>504</v>
      </c>
      <c r="F1228" s="409" t="s">
        <v>505</v>
      </c>
    </row>
    <row r="1229" s="14" customFormat="1" customHeight="1" spans="1:6">
      <c r="A1229" s="401">
        <v>1229</v>
      </c>
      <c r="B1229" s="407" t="s">
        <v>1449</v>
      </c>
      <c r="C1229" s="403" t="s">
        <v>468</v>
      </c>
      <c r="D1229" s="404">
        <v>3</v>
      </c>
      <c r="E1229" s="408" t="s">
        <v>504</v>
      </c>
      <c r="F1229" s="409" t="s">
        <v>505</v>
      </c>
    </row>
    <row r="1230" s="14" customFormat="1" customHeight="1" spans="1:6">
      <c r="A1230" s="401">
        <v>1230</v>
      </c>
      <c r="B1230" s="407" t="s">
        <v>1450</v>
      </c>
      <c r="C1230" s="403" t="s">
        <v>468</v>
      </c>
      <c r="D1230" s="404">
        <v>2</v>
      </c>
      <c r="E1230" s="408" t="s">
        <v>490</v>
      </c>
      <c r="F1230" s="409" t="s">
        <v>491</v>
      </c>
    </row>
    <row r="1231" s="14" customFormat="1" customHeight="1" spans="1:6">
      <c r="A1231" s="401">
        <v>1231</v>
      </c>
      <c r="B1231" s="407" t="s">
        <v>1451</v>
      </c>
      <c r="C1231" s="403" t="s">
        <v>468</v>
      </c>
      <c r="D1231" s="404">
        <v>1</v>
      </c>
      <c r="E1231" s="408" t="s">
        <v>490</v>
      </c>
      <c r="F1231" s="409" t="s">
        <v>491</v>
      </c>
    </row>
    <row r="1232" s="14" customFormat="1" customHeight="1" spans="1:6">
      <c r="A1232" s="401">
        <v>1232</v>
      </c>
      <c r="B1232" s="407" t="s">
        <v>1452</v>
      </c>
      <c r="C1232" s="403" t="s">
        <v>468</v>
      </c>
      <c r="D1232" s="404">
        <v>1</v>
      </c>
      <c r="E1232" s="408" t="s">
        <v>490</v>
      </c>
      <c r="F1232" s="409" t="s">
        <v>491</v>
      </c>
    </row>
    <row r="1233" s="14" customFormat="1" customHeight="1" spans="1:6">
      <c r="A1233" s="401">
        <v>1233</v>
      </c>
      <c r="B1233" s="407" t="s">
        <v>1453</v>
      </c>
      <c r="C1233" s="403" t="s">
        <v>468</v>
      </c>
      <c r="D1233" s="404">
        <v>2</v>
      </c>
      <c r="E1233" s="408" t="s">
        <v>490</v>
      </c>
      <c r="F1233" s="409" t="s">
        <v>491</v>
      </c>
    </row>
    <row r="1234" s="14" customFormat="1" customHeight="1" spans="1:6">
      <c r="A1234" s="401">
        <v>1234</v>
      </c>
      <c r="B1234" s="407" t="s">
        <v>1454</v>
      </c>
      <c r="C1234" s="403" t="s">
        <v>468</v>
      </c>
      <c r="D1234" s="404">
        <v>1</v>
      </c>
      <c r="E1234" s="408" t="s">
        <v>490</v>
      </c>
      <c r="F1234" s="409" t="s">
        <v>491</v>
      </c>
    </row>
    <row r="1235" s="14" customFormat="1" customHeight="1" spans="1:6">
      <c r="A1235" s="401">
        <v>1235</v>
      </c>
      <c r="B1235" s="407" t="s">
        <v>1455</v>
      </c>
      <c r="C1235" s="403" t="s">
        <v>468</v>
      </c>
      <c r="D1235" s="404">
        <v>1</v>
      </c>
      <c r="E1235" s="408" t="s">
        <v>490</v>
      </c>
      <c r="F1235" s="409" t="s">
        <v>491</v>
      </c>
    </row>
    <row r="1236" s="14" customFormat="1" customHeight="1" spans="1:6">
      <c r="A1236" s="401">
        <v>1236</v>
      </c>
      <c r="B1236" s="407" t="s">
        <v>1456</v>
      </c>
      <c r="C1236" s="403" t="s">
        <v>468</v>
      </c>
      <c r="D1236" s="404">
        <v>2</v>
      </c>
      <c r="E1236" s="408" t="s">
        <v>490</v>
      </c>
      <c r="F1236" s="409" t="s">
        <v>491</v>
      </c>
    </row>
    <row r="1237" s="14" customFormat="1" customHeight="1" spans="1:6">
      <c r="A1237" s="401">
        <v>1237</v>
      </c>
      <c r="B1237" s="407" t="s">
        <v>638</v>
      </c>
      <c r="C1237" s="403" t="s">
        <v>468</v>
      </c>
      <c r="D1237" s="404">
        <v>1</v>
      </c>
      <c r="E1237" s="408" t="s">
        <v>490</v>
      </c>
      <c r="F1237" s="409" t="s">
        <v>491</v>
      </c>
    </row>
    <row r="1238" s="14" customFormat="1" customHeight="1" spans="1:6">
      <c r="A1238" s="401">
        <v>1238</v>
      </c>
      <c r="B1238" s="407" t="s">
        <v>1457</v>
      </c>
      <c r="C1238" s="403" t="s">
        <v>468</v>
      </c>
      <c r="D1238" s="404">
        <v>1</v>
      </c>
      <c r="E1238" s="408" t="s">
        <v>490</v>
      </c>
      <c r="F1238" s="409" t="s">
        <v>491</v>
      </c>
    </row>
    <row r="1239" s="14" customFormat="1" customHeight="1" spans="1:6">
      <c r="A1239" s="401">
        <v>1239</v>
      </c>
      <c r="B1239" s="407" t="s">
        <v>1458</v>
      </c>
      <c r="C1239" s="403" t="s">
        <v>468</v>
      </c>
      <c r="D1239" s="404">
        <v>2</v>
      </c>
      <c r="E1239" s="408" t="s">
        <v>490</v>
      </c>
      <c r="F1239" s="409" t="s">
        <v>491</v>
      </c>
    </row>
    <row r="1240" s="14" customFormat="1" customHeight="1" spans="1:6">
      <c r="A1240" s="401">
        <v>1240</v>
      </c>
      <c r="B1240" s="407" t="s">
        <v>1459</v>
      </c>
      <c r="C1240" s="403" t="s">
        <v>468</v>
      </c>
      <c r="D1240" s="404">
        <v>1</v>
      </c>
      <c r="E1240" s="408" t="s">
        <v>490</v>
      </c>
      <c r="F1240" s="409" t="s">
        <v>491</v>
      </c>
    </row>
    <row r="1241" s="14" customFormat="1" customHeight="1" spans="1:6">
      <c r="A1241" s="401">
        <v>1241</v>
      </c>
      <c r="B1241" s="407" t="s">
        <v>1460</v>
      </c>
      <c r="C1241" s="403" t="s">
        <v>468</v>
      </c>
      <c r="D1241" s="404">
        <v>3</v>
      </c>
      <c r="E1241" s="408" t="s">
        <v>490</v>
      </c>
      <c r="F1241" s="409" t="s">
        <v>491</v>
      </c>
    </row>
    <row r="1242" s="14" customFormat="1" customHeight="1" spans="1:6">
      <c r="A1242" s="401">
        <v>1242</v>
      </c>
      <c r="B1242" s="407" t="s">
        <v>1461</v>
      </c>
      <c r="C1242" s="403" t="s">
        <v>468</v>
      </c>
      <c r="D1242" s="404">
        <v>3</v>
      </c>
      <c r="E1242" s="408" t="s">
        <v>490</v>
      </c>
      <c r="F1242" s="409" t="s">
        <v>491</v>
      </c>
    </row>
    <row r="1243" s="14" customFormat="1" customHeight="1" spans="1:6">
      <c r="A1243" s="401">
        <v>1243</v>
      </c>
      <c r="B1243" s="407" t="s">
        <v>1462</v>
      </c>
      <c r="C1243" s="403" t="s">
        <v>468</v>
      </c>
      <c r="D1243" s="404">
        <v>1</v>
      </c>
      <c r="E1243" s="408" t="s">
        <v>490</v>
      </c>
      <c r="F1243" s="409" t="s">
        <v>491</v>
      </c>
    </row>
    <row r="1244" s="14" customFormat="1" customHeight="1" spans="1:6">
      <c r="A1244" s="401">
        <v>1244</v>
      </c>
      <c r="B1244" s="407" t="s">
        <v>1463</v>
      </c>
      <c r="C1244" s="403" t="s">
        <v>468</v>
      </c>
      <c r="D1244" s="404">
        <v>2</v>
      </c>
      <c r="E1244" s="408" t="s">
        <v>490</v>
      </c>
      <c r="F1244" s="409" t="s">
        <v>491</v>
      </c>
    </row>
    <row r="1245" s="14" customFormat="1" customHeight="1" spans="1:6">
      <c r="A1245" s="401">
        <v>1245</v>
      </c>
      <c r="B1245" s="407" t="s">
        <v>1464</v>
      </c>
      <c r="C1245" s="403" t="s">
        <v>468</v>
      </c>
      <c r="D1245" s="404">
        <v>1</v>
      </c>
      <c r="E1245" s="408" t="s">
        <v>490</v>
      </c>
      <c r="F1245" s="409" t="s">
        <v>491</v>
      </c>
    </row>
    <row r="1246" s="14" customFormat="1" customHeight="1" spans="1:6">
      <c r="A1246" s="401">
        <v>1246</v>
      </c>
      <c r="B1246" s="407" t="s">
        <v>1465</v>
      </c>
      <c r="C1246" s="403" t="s">
        <v>468</v>
      </c>
      <c r="D1246" s="404">
        <v>2</v>
      </c>
      <c r="E1246" s="408" t="s">
        <v>490</v>
      </c>
      <c r="F1246" s="409" t="s">
        <v>491</v>
      </c>
    </row>
    <row r="1247" s="14" customFormat="1" customHeight="1" spans="1:6">
      <c r="A1247" s="401">
        <v>1247</v>
      </c>
      <c r="B1247" s="407" t="s">
        <v>1466</v>
      </c>
      <c r="C1247" s="403" t="s">
        <v>468</v>
      </c>
      <c r="D1247" s="404">
        <v>4</v>
      </c>
      <c r="E1247" s="408" t="s">
        <v>490</v>
      </c>
      <c r="F1247" s="409" t="s">
        <v>491</v>
      </c>
    </row>
    <row r="1248" s="14" customFormat="1" customHeight="1" spans="1:6">
      <c r="A1248" s="401">
        <v>1248</v>
      </c>
      <c r="B1248" s="407" t="s">
        <v>1467</v>
      </c>
      <c r="C1248" s="403" t="s">
        <v>468</v>
      </c>
      <c r="D1248" s="404">
        <v>10</v>
      </c>
      <c r="E1248" s="408" t="s">
        <v>490</v>
      </c>
      <c r="F1248" s="409" t="s">
        <v>491</v>
      </c>
    </row>
    <row r="1249" s="14" customFormat="1" customHeight="1" spans="1:6">
      <c r="A1249" s="401">
        <v>1249</v>
      </c>
      <c r="B1249" s="407" t="s">
        <v>1468</v>
      </c>
      <c r="C1249" s="403" t="s">
        <v>468</v>
      </c>
      <c r="D1249" s="404">
        <v>2</v>
      </c>
      <c r="E1249" s="408" t="s">
        <v>490</v>
      </c>
      <c r="F1249" s="409" t="s">
        <v>491</v>
      </c>
    </row>
    <row r="1250" s="14" customFormat="1" customHeight="1" spans="1:6">
      <c r="A1250" s="401">
        <v>1250</v>
      </c>
      <c r="B1250" s="407" t="s">
        <v>1469</v>
      </c>
      <c r="C1250" s="403" t="s">
        <v>468</v>
      </c>
      <c r="D1250" s="404">
        <v>6</v>
      </c>
      <c r="E1250" s="408" t="s">
        <v>490</v>
      </c>
      <c r="F1250" s="409" t="s">
        <v>491</v>
      </c>
    </row>
    <row r="1251" s="14" customFormat="1" customHeight="1" spans="1:6">
      <c r="A1251" s="401">
        <v>1251</v>
      </c>
      <c r="B1251" s="407" t="s">
        <v>1470</v>
      </c>
      <c r="C1251" s="403" t="s">
        <v>468</v>
      </c>
      <c r="D1251" s="404">
        <v>2</v>
      </c>
      <c r="E1251" s="408" t="s">
        <v>490</v>
      </c>
      <c r="F1251" s="409" t="s">
        <v>491</v>
      </c>
    </row>
    <row r="1252" s="14" customFormat="1" customHeight="1" spans="1:6">
      <c r="A1252" s="401">
        <v>1252</v>
      </c>
      <c r="B1252" s="407" t="s">
        <v>1471</v>
      </c>
      <c r="C1252" s="403" t="s">
        <v>468</v>
      </c>
      <c r="D1252" s="404">
        <v>1</v>
      </c>
      <c r="E1252" s="408" t="s">
        <v>490</v>
      </c>
      <c r="F1252" s="409" t="s">
        <v>491</v>
      </c>
    </row>
    <row r="1253" s="14" customFormat="1" customHeight="1" spans="1:6">
      <c r="A1253" s="401">
        <v>1253</v>
      </c>
      <c r="B1253" s="407" t="s">
        <v>1472</v>
      </c>
      <c r="C1253" s="403" t="s">
        <v>468</v>
      </c>
      <c r="D1253" s="404">
        <v>1</v>
      </c>
      <c r="E1253" s="408" t="s">
        <v>490</v>
      </c>
      <c r="F1253" s="409" t="s">
        <v>491</v>
      </c>
    </row>
    <row r="1254" s="14" customFormat="1" customHeight="1" spans="1:6">
      <c r="A1254" s="401">
        <v>1254</v>
      </c>
      <c r="B1254" s="407" t="s">
        <v>1473</v>
      </c>
      <c r="C1254" s="403" t="s">
        <v>468</v>
      </c>
      <c r="D1254" s="404">
        <v>2</v>
      </c>
      <c r="E1254" s="408" t="s">
        <v>490</v>
      </c>
      <c r="F1254" s="409" t="s">
        <v>491</v>
      </c>
    </row>
    <row r="1255" s="14" customFormat="1" customHeight="1" spans="1:6">
      <c r="A1255" s="401">
        <v>1255</v>
      </c>
      <c r="B1255" s="407" t="s">
        <v>1474</v>
      </c>
      <c r="C1255" s="403" t="s">
        <v>468</v>
      </c>
      <c r="D1255" s="404">
        <v>4</v>
      </c>
      <c r="E1255" s="408" t="s">
        <v>490</v>
      </c>
      <c r="F1255" s="409" t="s">
        <v>491</v>
      </c>
    </row>
    <row r="1256" s="14" customFormat="1" customHeight="1" spans="1:6">
      <c r="A1256" s="401">
        <v>1256</v>
      </c>
      <c r="B1256" s="407" t="s">
        <v>1475</v>
      </c>
      <c r="C1256" s="403" t="s">
        <v>468</v>
      </c>
      <c r="D1256" s="404">
        <v>18</v>
      </c>
      <c r="E1256" s="408" t="s">
        <v>490</v>
      </c>
      <c r="F1256" s="409" t="s">
        <v>491</v>
      </c>
    </row>
    <row r="1257" s="14" customFormat="1" customHeight="1" spans="1:6">
      <c r="A1257" s="401">
        <v>1257</v>
      </c>
      <c r="B1257" s="407" t="s">
        <v>1476</v>
      </c>
      <c r="C1257" s="403" t="s">
        <v>468</v>
      </c>
      <c r="D1257" s="404">
        <v>4</v>
      </c>
      <c r="E1257" s="408" t="s">
        <v>490</v>
      </c>
      <c r="F1257" s="409" t="s">
        <v>491</v>
      </c>
    </row>
    <row r="1258" s="14" customFormat="1" customHeight="1" spans="1:6">
      <c r="A1258" s="401">
        <v>1258</v>
      </c>
      <c r="B1258" s="407" t="s">
        <v>1477</v>
      </c>
      <c r="C1258" s="403" t="s">
        <v>468</v>
      </c>
      <c r="D1258" s="404">
        <v>2</v>
      </c>
      <c r="E1258" s="408" t="s">
        <v>490</v>
      </c>
      <c r="F1258" s="409" t="s">
        <v>491</v>
      </c>
    </row>
    <row r="1259" s="14" customFormat="1" customHeight="1" spans="1:6">
      <c r="A1259" s="401">
        <v>1259</v>
      </c>
      <c r="B1259" s="407" t="s">
        <v>1478</v>
      </c>
      <c r="C1259" s="403" t="s">
        <v>468</v>
      </c>
      <c r="D1259" s="404">
        <v>2</v>
      </c>
      <c r="E1259" s="408" t="s">
        <v>490</v>
      </c>
      <c r="F1259" s="409" t="s">
        <v>491</v>
      </c>
    </row>
    <row r="1260" s="14" customFormat="1" customHeight="1" spans="1:6">
      <c r="A1260" s="401">
        <v>1260</v>
      </c>
      <c r="B1260" s="407" t="s">
        <v>1479</v>
      </c>
      <c r="C1260" s="403" t="s">
        <v>468</v>
      </c>
      <c r="D1260" s="404">
        <v>7</v>
      </c>
      <c r="E1260" s="408" t="s">
        <v>490</v>
      </c>
      <c r="F1260" s="409" t="s">
        <v>491</v>
      </c>
    </row>
    <row r="1261" s="14" customFormat="1" customHeight="1" spans="1:6">
      <c r="A1261" s="401">
        <v>1261</v>
      </c>
      <c r="B1261" s="407" t="s">
        <v>1480</v>
      </c>
      <c r="C1261" s="403" t="s">
        <v>468</v>
      </c>
      <c r="D1261" s="404">
        <v>4</v>
      </c>
      <c r="E1261" s="408" t="s">
        <v>490</v>
      </c>
      <c r="F1261" s="409" t="s">
        <v>491</v>
      </c>
    </row>
    <row r="1262" s="14" customFormat="1" customHeight="1" spans="1:6">
      <c r="A1262" s="401">
        <v>1262</v>
      </c>
      <c r="B1262" s="407" t="s">
        <v>1481</v>
      </c>
      <c r="C1262" s="403" t="s">
        <v>468</v>
      </c>
      <c r="D1262" s="404">
        <v>8</v>
      </c>
      <c r="E1262" s="408" t="s">
        <v>490</v>
      </c>
      <c r="F1262" s="409" t="s">
        <v>491</v>
      </c>
    </row>
    <row r="1263" s="14" customFormat="1" customHeight="1" spans="1:6">
      <c r="A1263" s="401">
        <v>1263</v>
      </c>
      <c r="B1263" s="407" t="s">
        <v>1482</v>
      </c>
      <c r="C1263" s="403" t="s">
        <v>468</v>
      </c>
      <c r="D1263" s="404">
        <v>4</v>
      </c>
      <c r="E1263" s="408" t="s">
        <v>490</v>
      </c>
      <c r="F1263" s="409" t="s">
        <v>491</v>
      </c>
    </row>
    <row r="1264" s="14" customFormat="1" customHeight="1" spans="1:6">
      <c r="A1264" s="401">
        <v>1264</v>
      </c>
      <c r="B1264" s="407" t="s">
        <v>1483</v>
      </c>
      <c r="C1264" s="403" t="s">
        <v>468</v>
      </c>
      <c r="D1264" s="404">
        <v>2</v>
      </c>
      <c r="E1264" s="408" t="s">
        <v>490</v>
      </c>
      <c r="F1264" s="409" t="s">
        <v>491</v>
      </c>
    </row>
    <row r="1265" s="14" customFormat="1" customHeight="1" spans="1:6">
      <c r="A1265" s="401">
        <v>1265</v>
      </c>
      <c r="B1265" s="407" t="s">
        <v>1484</v>
      </c>
      <c r="C1265" s="403" t="s">
        <v>468</v>
      </c>
      <c r="D1265" s="404">
        <v>2</v>
      </c>
      <c r="E1265" s="408" t="s">
        <v>490</v>
      </c>
      <c r="F1265" s="409" t="s">
        <v>491</v>
      </c>
    </row>
    <row r="1266" s="14" customFormat="1" customHeight="1" spans="1:6">
      <c r="A1266" s="401">
        <v>1266</v>
      </c>
      <c r="B1266" s="407" t="s">
        <v>1485</v>
      </c>
      <c r="C1266" s="403" t="s">
        <v>468</v>
      </c>
      <c r="D1266" s="404">
        <v>3</v>
      </c>
      <c r="E1266" s="408" t="s">
        <v>490</v>
      </c>
      <c r="F1266" s="409" t="s">
        <v>491</v>
      </c>
    </row>
    <row r="1267" s="14" customFormat="1" customHeight="1" spans="1:6">
      <c r="A1267" s="401">
        <v>1267</v>
      </c>
      <c r="B1267" s="407" t="s">
        <v>1486</v>
      </c>
      <c r="C1267" s="403" t="s">
        <v>468</v>
      </c>
      <c r="D1267" s="404">
        <v>4</v>
      </c>
      <c r="E1267" s="408" t="s">
        <v>490</v>
      </c>
      <c r="F1267" s="409" t="s">
        <v>491</v>
      </c>
    </row>
    <row r="1268" s="14" customFormat="1" customHeight="1" spans="1:6">
      <c r="A1268" s="401">
        <v>1268</v>
      </c>
      <c r="B1268" s="407" t="s">
        <v>1487</v>
      </c>
      <c r="C1268" s="403" t="s">
        <v>468</v>
      </c>
      <c r="D1268" s="404">
        <v>1</v>
      </c>
      <c r="E1268" s="408" t="s">
        <v>490</v>
      </c>
      <c r="F1268" s="409" t="s">
        <v>491</v>
      </c>
    </row>
    <row r="1269" s="14" customFormat="1" customHeight="1" spans="1:6">
      <c r="A1269" s="401">
        <v>1269</v>
      </c>
      <c r="B1269" s="407" t="s">
        <v>1488</v>
      </c>
      <c r="C1269" s="403" t="s">
        <v>468</v>
      </c>
      <c r="D1269" s="404">
        <v>1</v>
      </c>
      <c r="E1269" s="408" t="s">
        <v>490</v>
      </c>
      <c r="F1269" s="409" t="s">
        <v>491</v>
      </c>
    </row>
    <row r="1270" s="14" customFormat="1" customHeight="1" spans="1:6">
      <c r="A1270" s="401">
        <v>1270</v>
      </c>
      <c r="B1270" s="407" t="s">
        <v>1489</v>
      </c>
      <c r="C1270" s="403" t="s">
        <v>468</v>
      </c>
      <c r="D1270" s="404">
        <v>1</v>
      </c>
      <c r="E1270" s="408" t="s">
        <v>490</v>
      </c>
      <c r="F1270" s="409" t="s">
        <v>491</v>
      </c>
    </row>
    <row r="1271" s="14" customFormat="1" customHeight="1" spans="1:6">
      <c r="A1271" s="401">
        <v>1271</v>
      </c>
      <c r="B1271" s="407" t="s">
        <v>1490</v>
      </c>
      <c r="C1271" s="403" t="s">
        <v>468</v>
      </c>
      <c r="D1271" s="404">
        <v>10</v>
      </c>
      <c r="E1271" s="408" t="s">
        <v>490</v>
      </c>
      <c r="F1271" s="409" t="s">
        <v>491</v>
      </c>
    </row>
    <row r="1272" s="14" customFormat="1" customHeight="1" spans="1:6">
      <c r="A1272" s="401">
        <v>1272</v>
      </c>
      <c r="B1272" s="407" t="s">
        <v>1491</v>
      </c>
      <c r="C1272" s="403" t="s">
        <v>468</v>
      </c>
      <c r="D1272" s="404">
        <v>5</v>
      </c>
      <c r="E1272" s="408" t="s">
        <v>490</v>
      </c>
      <c r="F1272" s="409" t="s">
        <v>491</v>
      </c>
    </row>
    <row r="1273" s="14" customFormat="1" customHeight="1" spans="1:6">
      <c r="A1273" s="401">
        <v>1273</v>
      </c>
      <c r="B1273" s="407" t="s">
        <v>1492</v>
      </c>
      <c r="C1273" s="403" t="s">
        <v>468</v>
      </c>
      <c r="D1273" s="404">
        <v>1</v>
      </c>
      <c r="E1273" s="408" t="s">
        <v>490</v>
      </c>
      <c r="F1273" s="409" t="s">
        <v>491</v>
      </c>
    </row>
    <row r="1274" s="14" customFormat="1" customHeight="1" spans="1:6">
      <c r="A1274" s="401">
        <v>1274</v>
      </c>
      <c r="B1274" s="407" t="s">
        <v>1493</v>
      </c>
      <c r="C1274" s="403" t="s">
        <v>468</v>
      </c>
      <c r="D1274" s="404">
        <v>2</v>
      </c>
      <c r="E1274" s="408" t="s">
        <v>490</v>
      </c>
      <c r="F1274" s="409" t="s">
        <v>491</v>
      </c>
    </row>
    <row r="1275" s="14" customFormat="1" customHeight="1" spans="1:6">
      <c r="A1275" s="401">
        <v>1275</v>
      </c>
      <c r="B1275" s="407" t="s">
        <v>1494</v>
      </c>
      <c r="C1275" s="403" t="s">
        <v>468</v>
      </c>
      <c r="D1275" s="404">
        <v>1</v>
      </c>
      <c r="E1275" s="408" t="s">
        <v>490</v>
      </c>
      <c r="F1275" s="409" t="s">
        <v>491</v>
      </c>
    </row>
    <row r="1276" s="14" customFormat="1" customHeight="1" spans="1:6">
      <c r="A1276" s="401">
        <v>1276</v>
      </c>
      <c r="B1276" s="407" t="s">
        <v>1495</v>
      </c>
      <c r="C1276" s="403" t="s">
        <v>468</v>
      </c>
      <c r="D1276" s="404">
        <v>2</v>
      </c>
      <c r="E1276" s="408" t="s">
        <v>490</v>
      </c>
      <c r="F1276" s="409" t="s">
        <v>491</v>
      </c>
    </row>
    <row r="1277" s="14" customFormat="1" customHeight="1" spans="1:6">
      <c r="A1277" s="401">
        <v>1277</v>
      </c>
      <c r="B1277" s="407" t="s">
        <v>1496</v>
      </c>
      <c r="C1277" s="403" t="s">
        <v>468</v>
      </c>
      <c r="D1277" s="404">
        <v>4</v>
      </c>
      <c r="E1277" s="408" t="s">
        <v>490</v>
      </c>
      <c r="F1277" s="409" t="s">
        <v>491</v>
      </c>
    </row>
    <row r="1278" s="14" customFormat="1" customHeight="1" spans="1:6">
      <c r="A1278" s="401">
        <v>1278</v>
      </c>
      <c r="B1278" s="407" t="s">
        <v>1497</v>
      </c>
      <c r="C1278" s="403" t="s">
        <v>468</v>
      </c>
      <c r="D1278" s="404">
        <v>2</v>
      </c>
      <c r="E1278" s="408" t="s">
        <v>490</v>
      </c>
      <c r="F1278" s="409" t="s">
        <v>491</v>
      </c>
    </row>
    <row r="1279" s="14" customFormat="1" customHeight="1" spans="1:6">
      <c r="A1279" s="401">
        <v>1279</v>
      </c>
      <c r="B1279" s="407" t="s">
        <v>1498</v>
      </c>
      <c r="C1279" s="403" t="s">
        <v>468</v>
      </c>
      <c r="D1279" s="404">
        <v>2</v>
      </c>
      <c r="E1279" s="408" t="s">
        <v>490</v>
      </c>
      <c r="F1279" s="409" t="s">
        <v>491</v>
      </c>
    </row>
    <row r="1280" s="14" customFormat="1" customHeight="1" spans="1:6">
      <c r="A1280" s="401">
        <v>1280</v>
      </c>
      <c r="B1280" s="407" t="s">
        <v>1499</v>
      </c>
      <c r="C1280" s="403" t="s">
        <v>468</v>
      </c>
      <c r="D1280" s="404">
        <v>4</v>
      </c>
      <c r="E1280" s="408" t="s">
        <v>490</v>
      </c>
      <c r="F1280" s="409" t="s">
        <v>491</v>
      </c>
    </row>
    <row r="1281" s="14" customFormat="1" customHeight="1" spans="1:6">
      <c r="A1281" s="401">
        <v>1281</v>
      </c>
      <c r="B1281" s="407" t="s">
        <v>1500</v>
      </c>
      <c r="C1281" s="403" t="s">
        <v>468</v>
      </c>
      <c r="D1281" s="404">
        <v>1</v>
      </c>
      <c r="E1281" s="408" t="s">
        <v>490</v>
      </c>
      <c r="F1281" s="409" t="s">
        <v>491</v>
      </c>
    </row>
    <row r="1282" s="14" customFormat="1" customHeight="1" spans="1:6">
      <c r="A1282" s="401">
        <v>1282</v>
      </c>
      <c r="B1282" s="407" t="s">
        <v>1501</v>
      </c>
      <c r="C1282" s="403" t="s">
        <v>468</v>
      </c>
      <c r="D1282" s="404">
        <v>2</v>
      </c>
      <c r="E1282" s="408" t="s">
        <v>490</v>
      </c>
      <c r="F1282" s="409" t="s">
        <v>491</v>
      </c>
    </row>
    <row r="1283" s="14" customFormat="1" customHeight="1" spans="1:6">
      <c r="A1283" s="401">
        <v>1283</v>
      </c>
      <c r="B1283" s="407" t="s">
        <v>1502</v>
      </c>
      <c r="C1283" s="403" t="s">
        <v>468</v>
      </c>
      <c r="D1283" s="404">
        <v>12</v>
      </c>
      <c r="E1283" s="408" t="s">
        <v>490</v>
      </c>
      <c r="F1283" s="409" t="s">
        <v>491</v>
      </c>
    </row>
    <row r="1284" s="14" customFormat="1" customHeight="1" spans="1:6">
      <c r="A1284" s="401">
        <v>1284</v>
      </c>
      <c r="B1284" s="407" t="s">
        <v>1503</v>
      </c>
      <c r="C1284" s="403" t="s">
        <v>468</v>
      </c>
      <c r="D1284" s="404">
        <v>2</v>
      </c>
      <c r="E1284" s="408" t="s">
        <v>490</v>
      </c>
      <c r="F1284" s="409" t="s">
        <v>491</v>
      </c>
    </row>
    <row r="1285" s="14" customFormat="1" customHeight="1" spans="1:6">
      <c r="A1285" s="401">
        <v>1285</v>
      </c>
      <c r="B1285" s="407" t="s">
        <v>1504</v>
      </c>
      <c r="C1285" s="403" t="s">
        <v>468</v>
      </c>
      <c r="D1285" s="404">
        <v>2</v>
      </c>
      <c r="E1285" s="408" t="s">
        <v>490</v>
      </c>
      <c r="F1285" s="409" t="s">
        <v>491</v>
      </c>
    </row>
    <row r="1286" s="14" customFormat="1" customHeight="1" spans="1:6">
      <c r="A1286" s="401">
        <v>1286</v>
      </c>
      <c r="B1286" s="407" t="s">
        <v>1505</v>
      </c>
      <c r="C1286" s="403" t="s">
        <v>468</v>
      </c>
      <c r="D1286" s="404">
        <v>2</v>
      </c>
      <c r="E1286" s="408" t="s">
        <v>490</v>
      </c>
      <c r="F1286" s="409" t="s">
        <v>491</v>
      </c>
    </row>
    <row r="1287" s="14" customFormat="1" customHeight="1" spans="1:6">
      <c r="A1287" s="401">
        <v>1287</v>
      </c>
      <c r="B1287" s="407" t="s">
        <v>1506</v>
      </c>
      <c r="C1287" s="403" t="s">
        <v>468</v>
      </c>
      <c r="D1287" s="404">
        <v>10</v>
      </c>
      <c r="E1287" s="408" t="s">
        <v>490</v>
      </c>
      <c r="F1287" s="409" t="s">
        <v>491</v>
      </c>
    </row>
    <row r="1288" s="14" customFormat="1" customHeight="1" spans="1:6">
      <c r="A1288" s="401">
        <v>1288</v>
      </c>
      <c r="B1288" s="407" t="s">
        <v>1507</v>
      </c>
      <c r="C1288" s="403" t="s">
        <v>468</v>
      </c>
      <c r="D1288" s="404">
        <v>6</v>
      </c>
      <c r="E1288" s="408" t="s">
        <v>490</v>
      </c>
      <c r="F1288" s="409" t="s">
        <v>491</v>
      </c>
    </row>
    <row r="1289" s="14" customFormat="1" customHeight="1" spans="1:6">
      <c r="A1289" s="401">
        <v>1289</v>
      </c>
      <c r="B1289" s="407" t="s">
        <v>1508</v>
      </c>
      <c r="C1289" s="403" t="s">
        <v>468</v>
      </c>
      <c r="D1289" s="404">
        <v>2</v>
      </c>
      <c r="E1289" s="408" t="s">
        <v>490</v>
      </c>
      <c r="F1289" s="409" t="s">
        <v>491</v>
      </c>
    </row>
    <row r="1290" s="14" customFormat="1" customHeight="1" spans="1:6">
      <c r="A1290" s="401">
        <v>1290</v>
      </c>
      <c r="B1290" s="407" t="s">
        <v>1509</v>
      </c>
      <c r="C1290" s="403" t="s">
        <v>468</v>
      </c>
      <c r="D1290" s="404">
        <v>6</v>
      </c>
      <c r="E1290" s="408" t="s">
        <v>490</v>
      </c>
      <c r="F1290" s="409" t="s">
        <v>491</v>
      </c>
    </row>
    <row r="1291" s="14" customFormat="1" customHeight="1" spans="1:6">
      <c r="A1291" s="401">
        <v>1291</v>
      </c>
      <c r="B1291" s="407" t="s">
        <v>1510</v>
      </c>
      <c r="C1291" s="403" t="s">
        <v>468</v>
      </c>
      <c r="D1291" s="404">
        <v>19</v>
      </c>
      <c r="E1291" s="408" t="s">
        <v>490</v>
      </c>
      <c r="F1291" s="409" t="s">
        <v>491</v>
      </c>
    </row>
    <row r="1292" s="14" customFormat="1" customHeight="1" spans="1:6">
      <c r="A1292" s="401">
        <v>1292</v>
      </c>
      <c r="B1292" s="407" t="s">
        <v>1511</v>
      </c>
      <c r="C1292" s="403" t="s">
        <v>468</v>
      </c>
      <c r="D1292" s="404">
        <v>6</v>
      </c>
      <c r="E1292" s="408" t="s">
        <v>490</v>
      </c>
      <c r="F1292" s="409" t="s">
        <v>491</v>
      </c>
    </row>
    <row r="1293" s="14" customFormat="1" customHeight="1" spans="1:6">
      <c r="A1293" s="401">
        <v>1293</v>
      </c>
      <c r="B1293" s="407" t="s">
        <v>1512</v>
      </c>
      <c r="C1293" s="403" t="s">
        <v>468</v>
      </c>
      <c r="D1293" s="404">
        <v>1</v>
      </c>
      <c r="E1293" s="408" t="s">
        <v>465</v>
      </c>
      <c r="F1293" s="406" t="s">
        <v>466</v>
      </c>
    </row>
    <row r="1294" s="14" customFormat="1" customHeight="1" spans="1:6">
      <c r="A1294" s="401">
        <v>1294</v>
      </c>
      <c r="B1294" s="407" t="s">
        <v>1513</v>
      </c>
      <c r="C1294" s="403" t="s">
        <v>468</v>
      </c>
      <c r="D1294" s="404">
        <v>1</v>
      </c>
      <c r="E1294" s="408" t="s">
        <v>465</v>
      </c>
      <c r="F1294" s="406" t="s">
        <v>466</v>
      </c>
    </row>
    <row r="1295" s="14" customFormat="1" customHeight="1" spans="1:6">
      <c r="A1295" s="401">
        <v>1295</v>
      </c>
      <c r="B1295" s="407" t="s">
        <v>1452</v>
      </c>
      <c r="C1295" s="403" t="s">
        <v>468</v>
      </c>
      <c r="D1295" s="404">
        <v>1</v>
      </c>
      <c r="E1295" s="408" t="s">
        <v>465</v>
      </c>
      <c r="F1295" s="406" t="s">
        <v>466</v>
      </c>
    </row>
    <row r="1296" s="14" customFormat="1" customHeight="1" spans="1:6">
      <c r="A1296" s="401">
        <v>1296</v>
      </c>
      <c r="B1296" s="407" t="s">
        <v>1453</v>
      </c>
      <c r="C1296" s="403" t="s">
        <v>468</v>
      </c>
      <c r="D1296" s="404">
        <v>2</v>
      </c>
      <c r="E1296" s="408" t="s">
        <v>465</v>
      </c>
      <c r="F1296" s="406" t="s">
        <v>466</v>
      </c>
    </row>
    <row r="1297" s="14" customFormat="1" customHeight="1" spans="1:6">
      <c r="A1297" s="401">
        <v>1297</v>
      </c>
      <c r="B1297" s="407" t="s">
        <v>1514</v>
      </c>
      <c r="C1297" s="403" t="s">
        <v>468</v>
      </c>
      <c r="D1297" s="404">
        <v>1</v>
      </c>
      <c r="E1297" s="408" t="s">
        <v>465</v>
      </c>
      <c r="F1297" s="406" t="s">
        <v>466</v>
      </c>
    </row>
    <row r="1298" s="14" customFormat="1" customHeight="1" spans="1:6">
      <c r="A1298" s="401">
        <v>1298</v>
      </c>
      <c r="B1298" s="407" t="s">
        <v>1454</v>
      </c>
      <c r="C1298" s="403" t="s">
        <v>468</v>
      </c>
      <c r="D1298" s="404">
        <v>1</v>
      </c>
      <c r="E1298" s="408" t="s">
        <v>465</v>
      </c>
      <c r="F1298" s="406" t="s">
        <v>466</v>
      </c>
    </row>
    <row r="1299" s="14" customFormat="1" customHeight="1" spans="1:6">
      <c r="A1299" s="401">
        <v>1299</v>
      </c>
      <c r="B1299" s="407" t="s">
        <v>1515</v>
      </c>
      <c r="C1299" s="403" t="s">
        <v>468</v>
      </c>
      <c r="D1299" s="404">
        <v>1</v>
      </c>
      <c r="E1299" s="408" t="s">
        <v>485</v>
      </c>
      <c r="F1299" s="409" t="s">
        <v>486</v>
      </c>
    </row>
    <row r="1300" s="14" customFormat="1" customHeight="1" spans="1:6">
      <c r="A1300" s="401">
        <v>1300</v>
      </c>
      <c r="B1300" s="407" t="s">
        <v>1455</v>
      </c>
      <c r="C1300" s="403" t="s">
        <v>468</v>
      </c>
      <c r="D1300" s="404">
        <v>1</v>
      </c>
      <c r="E1300" s="408" t="s">
        <v>465</v>
      </c>
      <c r="F1300" s="406" t="s">
        <v>466</v>
      </c>
    </row>
    <row r="1301" s="14" customFormat="1" customHeight="1" spans="1:6">
      <c r="A1301" s="401">
        <v>1301</v>
      </c>
      <c r="B1301" s="407" t="s">
        <v>1516</v>
      </c>
      <c r="C1301" s="403" t="s">
        <v>468</v>
      </c>
      <c r="D1301" s="404">
        <v>1</v>
      </c>
      <c r="E1301" s="408" t="s">
        <v>465</v>
      </c>
      <c r="F1301" s="406" t="s">
        <v>466</v>
      </c>
    </row>
    <row r="1302" s="14" customFormat="1" customHeight="1" spans="1:6">
      <c r="A1302" s="401">
        <v>1302</v>
      </c>
      <c r="B1302" s="407" t="s">
        <v>1517</v>
      </c>
      <c r="C1302" s="403" t="s">
        <v>468</v>
      </c>
      <c r="D1302" s="404">
        <v>1</v>
      </c>
      <c r="E1302" s="408" t="s">
        <v>485</v>
      </c>
      <c r="F1302" s="409" t="s">
        <v>486</v>
      </c>
    </row>
    <row r="1303" s="14" customFormat="1" customHeight="1" spans="1:6">
      <c r="A1303" s="401">
        <v>1303</v>
      </c>
      <c r="B1303" s="407" t="s">
        <v>667</v>
      </c>
      <c r="C1303" s="403" t="s">
        <v>468</v>
      </c>
      <c r="D1303" s="404">
        <v>1</v>
      </c>
      <c r="E1303" s="408" t="s">
        <v>465</v>
      </c>
      <c r="F1303" s="406" t="s">
        <v>466</v>
      </c>
    </row>
    <row r="1304" s="14" customFormat="1" customHeight="1" spans="1:6">
      <c r="A1304" s="401">
        <v>1304</v>
      </c>
      <c r="B1304" s="407" t="s">
        <v>1518</v>
      </c>
      <c r="C1304" s="403" t="s">
        <v>468</v>
      </c>
      <c r="D1304" s="404">
        <v>1</v>
      </c>
      <c r="E1304" s="408" t="s">
        <v>485</v>
      </c>
      <c r="F1304" s="409" t="s">
        <v>486</v>
      </c>
    </row>
    <row r="1305" s="14" customFormat="1" customHeight="1" spans="1:6">
      <c r="A1305" s="401">
        <v>1305</v>
      </c>
      <c r="B1305" s="407" t="s">
        <v>1519</v>
      </c>
      <c r="C1305" s="403" t="s">
        <v>468</v>
      </c>
      <c r="D1305" s="404">
        <v>1</v>
      </c>
      <c r="E1305" s="408" t="s">
        <v>465</v>
      </c>
      <c r="F1305" s="406" t="s">
        <v>466</v>
      </c>
    </row>
    <row r="1306" s="14" customFormat="1" customHeight="1" spans="1:6">
      <c r="A1306" s="401">
        <v>1306</v>
      </c>
      <c r="B1306" s="407" t="s">
        <v>1520</v>
      </c>
      <c r="C1306" s="403" t="s">
        <v>468</v>
      </c>
      <c r="D1306" s="404">
        <v>2</v>
      </c>
      <c r="E1306" s="408" t="s">
        <v>465</v>
      </c>
      <c r="F1306" s="406" t="s">
        <v>466</v>
      </c>
    </row>
    <row r="1307" s="14" customFormat="1" customHeight="1" spans="1:6">
      <c r="A1307" s="401">
        <v>1307</v>
      </c>
      <c r="B1307" s="407" t="s">
        <v>1521</v>
      </c>
      <c r="C1307" s="403" t="s">
        <v>468</v>
      </c>
      <c r="D1307" s="404">
        <v>1</v>
      </c>
      <c r="E1307" s="408" t="s">
        <v>465</v>
      </c>
      <c r="F1307" s="406" t="s">
        <v>466</v>
      </c>
    </row>
    <row r="1308" s="14" customFormat="1" customHeight="1" spans="1:6">
      <c r="A1308" s="401">
        <v>1308</v>
      </c>
      <c r="B1308" s="407" t="s">
        <v>1522</v>
      </c>
      <c r="C1308" s="403" t="s">
        <v>468</v>
      </c>
      <c r="D1308" s="404">
        <v>2</v>
      </c>
      <c r="E1308" s="408" t="s">
        <v>465</v>
      </c>
      <c r="F1308" s="406" t="s">
        <v>466</v>
      </c>
    </row>
    <row r="1309" s="14" customFormat="1" customHeight="1" spans="1:6">
      <c r="A1309" s="401">
        <v>1309</v>
      </c>
      <c r="B1309" s="407" t="s">
        <v>1523</v>
      </c>
      <c r="C1309" s="403" t="s">
        <v>468</v>
      </c>
      <c r="D1309" s="404">
        <v>1</v>
      </c>
      <c r="E1309" s="408" t="s">
        <v>465</v>
      </c>
      <c r="F1309" s="406" t="s">
        <v>466</v>
      </c>
    </row>
    <row r="1310" s="14" customFormat="1" customHeight="1" spans="1:6">
      <c r="A1310" s="401">
        <v>1310</v>
      </c>
      <c r="B1310" s="407" t="s">
        <v>1524</v>
      </c>
      <c r="C1310" s="403" t="s">
        <v>468</v>
      </c>
      <c r="D1310" s="404">
        <v>2</v>
      </c>
      <c r="E1310" s="408" t="s">
        <v>485</v>
      </c>
      <c r="F1310" s="409" t="s">
        <v>486</v>
      </c>
    </row>
    <row r="1311" s="14" customFormat="1" customHeight="1" spans="1:6">
      <c r="A1311" s="401">
        <v>1311</v>
      </c>
      <c r="B1311" s="407" t="s">
        <v>1525</v>
      </c>
      <c r="C1311" s="403" t="s">
        <v>468</v>
      </c>
      <c r="D1311" s="404">
        <v>1</v>
      </c>
      <c r="E1311" s="408" t="s">
        <v>465</v>
      </c>
      <c r="F1311" s="406" t="s">
        <v>466</v>
      </c>
    </row>
    <row r="1312" s="14" customFormat="1" customHeight="1" spans="1:6">
      <c r="A1312" s="401">
        <v>1312</v>
      </c>
      <c r="B1312" s="407" t="s">
        <v>1526</v>
      </c>
      <c r="C1312" s="403" t="s">
        <v>468</v>
      </c>
      <c r="D1312" s="404">
        <v>2</v>
      </c>
      <c r="E1312" s="408" t="s">
        <v>485</v>
      </c>
      <c r="F1312" s="409" t="s">
        <v>486</v>
      </c>
    </row>
    <row r="1313" s="14" customFormat="1" customHeight="1" spans="1:6">
      <c r="A1313" s="401">
        <v>1313</v>
      </c>
      <c r="B1313" s="407" t="s">
        <v>1456</v>
      </c>
      <c r="C1313" s="403" t="s">
        <v>468</v>
      </c>
      <c r="D1313" s="404">
        <v>2</v>
      </c>
      <c r="E1313" s="408" t="s">
        <v>465</v>
      </c>
      <c r="F1313" s="406" t="s">
        <v>466</v>
      </c>
    </row>
    <row r="1314" s="14" customFormat="1" customHeight="1" spans="1:6">
      <c r="A1314" s="401">
        <v>1314</v>
      </c>
      <c r="B1314" s="407" t="s">
        <v>1457</v>
      </c>
      <c r="C1314" s="403" t="s">
        <v>468</v>
      </c>
      <c r="D1314" s="404">
        <v>1</v>
      </c>
      <c r="E1314" s="408" t="s">
        <v>465</v>
      </c>
      <c r="F1314" s="406" t="s">
        <v>466</v>
      </c>
    </row>
    <row r="1315" s="14" customFormat="1" customHeight="1" spans="1:6">
      <c r="A1315" s="401">
        <v>1315</v>
      </c>
      <c r="B1315" s="407" t="s">
        <v>1458</v>
      </c>
      <c r="C1315" s="403" t="s">
        <v>468</v>
      </c>
      <c r="D1315" s="404">
        <v>2</v>
      </c>
      <c r="E1315" s="408" t="s">
        <v>465</v>
      </c>
      <c r="F1315" s="406" t="s">
        <v>466</v>
      </c>
    </row>
    <row r="1316" s="14" customFormat="1" customHeight="1" spans="1:6">
      <c r="A1316" s="401">
        <v>1316</v>
      </c>
      <c r="B1316" s="407" t="s">
        <v>1527</v>
      </c>
      <c r="C1316" s="403" t="s">
        <v>468</v>
      </c>
      <c r="D1316" s="404">
        <v>3</v>
      </c>
      <c r="E1316" s="408" t="s">
        <v>465</v>
      </c>
      <c r="F1316" s="406" t="s">
        <v>466</v>
      </c>
    </row>
    <row r="1317" s="14" customFormat="1" customHeight="1" spans="1:6">
      <c r="A1317" s="401">
        <v>1317</v>
      </c>
      <c r="B1317" s="407" t="s">
        <v>1528</v>
      </c>
      <c r="C1317" s="403" t="s">
        <v>468</v>
      </c>
      <c r="D1317" s="404">
        <v>2</v>
      </c>
      <c r="E1317" s="408" t="s">
        <v>465</v>
      </c>
      <c r="F1317" s="406" t="s">
        <v>466</v>
      </c>
    </row>
    <row r="1318" s="14" customFormat="1" customHeight="1" spans="1:6">
      <c r="A1318" s="401">
        <v>1318</v>
      </c>
      <c r="B1318" s="407" t="s">
        <v>1529</v>
      </c>
      <c r="C1318" s="403" t="s">
        <v>468</v>
      </c>
      <c r="D1318" s="404">
        <v>2</v>
      </c>
      <c r="E1318" s="408" t="s">
        <v>485</v>
      </c>
      <c r="F1318" s="409" t="s">
        <v>486</v>
      </c>
    </row>
    <row r="1319" s="14" customFormat="1" customHeight="1" spans="1:6">
      <c r="A1319" s="401">
        <v>1319</v>
      </c>
      <c r="B1319" s="407" t="s">
        <v>1530</v>
      </c>
      <c r="C1319" s="403" t="s">
        <v>468</v>
      </c>
      <c r="D1319" s="404">
        <v>1</v>
      </c>
      <c r="E1319" s="408" t="s">
        <v>465</v>
      </c>
      <c r="F1319" s="406" t="s">
        <v>466</v>
      </c>
    </row>
    <row r="1320" s="14" customFormat="1" customHeight="1" spans="1:6">
      <c r="A1320" s="401">
        <v>1320</v>
      </c>
      <c r="B1320" s="407" t="s">
        <v>1459</v>
      </c>
      <c r="C1320" s="403" t="s">
        <v>468</v>
      </c>
      <c r="D1320" s="404">
        <v>1</v>
      </c>
      <c r="E1320" s="408" t="s">
        <v>465</v>
      </c>
      <c r="F1320" s="406" t="s">
        <v>466</v>
      </c>
    </row>
    <row r="1321" s="14" customFormat="1" customHeight="1" spans="1:6">
      <c r="A1321" s="401">
        <v>1321</v>
      </c>
      <c r="B1321" s="407" t="s">
        <v>1531</v>
      </c>
      <c r="C1321" s="403" t="s">
        <v>468</v>
      </c>
      <c r="D1321" s="404">
        <v>4</v>
      </c>
      <c r="E1321" s="408" t="s">
        <v>465</v>
      </c>
      <c r="F1321" s="406" t="s">
        <v>466</v>
      </c>
    </row>
    <row r="1322" s="14" customFormat="1" customHeight="1" spans="1:6">
      <c r="A1322" s="401">
        <v>1322</v>
      </c>
      <c r="B1322" s="407" t="s">
        <v>1532</v>
      </c>
      <c r="C1322" s="403" t="s">
        <v>468</v>
      </c>
      <c r="D1322" s="404">
        <v>1</v>
      </c>
      <c r="E1322" s="408" t="s">
        <v>485</v>
      </c>
      <c r="F1322" s="409" t="s">
        <v>486</v>
      </c>
    </row>
    <row r="1323" s="14" customFormat="1" customHeight="1" spans="1:6">
      <c r="A1323" s="401">
        <v>1323</v>
      </c>
      <c r="B1323" s="407" t="s">
        <v>1533</v>
      </c>
      <c r="C1323" s="403" t="s">
        <v>468</v>
      </c>
      <c r="D1323" s="404">
        <v>2</v>
      </c>
      <c r="E1323" s="408" t="s">
        <v>465</v>
      </c>
      <c r="F1323" s="406" t="s">
        <v>466</v>
      </c>
    </row>
    <row r="1324" s="14" customFormat="1" customHeight="1" spans="1:6">
      <c r="A1324" s="401">
        <v>1324</v>
      </c>
      <c r="B1324" s="407" t="s">
        <v>1534</v>
      </c>
      <c r="C1324" s="403" t="s">
        <v>468</v>
      </c>
      <c r="D1324" s="404">
        <v>2</v>
      </c>
      <c r="E1324" s="408" t="s">
        <v>465</v>
      </c>
      <c r="F1324" s="406" t="s">
        <v>466</v>
      </c>
    </row>
    <row r="1325" s="14" customFormat="1" customHeight="1" spans="1:6">
      <c r="A1325" s="401">
        <v>1325</v>
      </c>
      <c r="B1325" s="407" t="s">
        <v>1535</v>
      </c>
      <c r="C1325" s="403" t="s">
        <v>468</v>
      </c>
      <c r="D1325" s="404">
        <v>2</v>
      </c>
      <c r="E1325" s="408" t="s">
        <v>485</v>
      </c>
      <c r="F1325" s="409" t="s">
        <v>486</v>
      </c>
    </row>
    <row r="1326" s="14" customFormat="1" customHeight="1" spans="1:6">
      <c r="A1326" s="401">
        <v>1326</v>
      </c>
      <c r="B1326" s="407" t="s">
        <v>1536</v>
      </c>
      <c r="C1326" s="403" t="s">
        <v>468</v>
      </c>
      <c r="D1326" s="404">
        <v>2</v>
      </c>
      <c r="E1326" s="408" t="s">
        <v>465</v>
      </c>
      <c r="F1326" s="406" t="s">
        <v>466</v>
      </c>
    </row>
    <row r="1327" s="14" customFormat="1" customHeight="1" spans="1:6">
      <c r="A1327" s="401">
        <v>1327</v>
      </c>
      <c r="B1327" s="407" t="s">
        <v>1537</v>
      </c>
      <c r="C1327" s="403" t="s">
        <v>468</v>
      </c>
      <c r="D1327" s="404">
        <v>2</v>
      </c>
      <c r="E1327" s="408" t="s">
        <v>465</v>
      </c>
      <c r="F1327" s="406" t="s">
        <v>466</v>
      </c>
    </row>
    <row r="1328" s="14" customFormat="1" customHeight="1" spans="1:6">
      <c r="A1328" s="401">
        <v>1328</v>
      </c>
      <c r="B1328" s="407" t="s">
        <v>1538</v>
      </c>
      <c r="C1328" s="403" t="s">
        <v>468</v>
      </c>
      <c r="D1328" s="404">
        <v>1</v>
      </c>
      <c r="E1328" s="408" t="s">
        <v>465</v>
      </c>
      <c r="F1328" s="406" t="s">
        <v>466</v>
      </c>
    </row>
    <row r="1329" s="14" customFormat="1" customHeight="1" spans="1:6 16343:16383">
      <c r="A1329" s="401">
        <v>1329</v>
      </c>
      <c r="B1329" s="407" t="s">
        <v>1462</v>
      </c>
      <c r="C1329" s="403" t="s">
        <v>468</v>
      </c>
      <c r="D1329" s="404">
        <v>1</v>
      </c>
      <c r="E1329" s="408" t="s">
        <v>465</v>
      </c>
      <c r="F1329" s="406" t="s">
        <v>466</v>
      </c>
    </row>
    <row r="1330" s="14" customFormat="1" customHeight="1" spans="1:6 16343:16383">
      <c r="A1330" s="401">
        <v>1330</v>
      </c>
      <c r="B1330" s="407" t="s">
        <v>1539</v>
      </c>
      <c r="C1330" s="403" t="s">
        <v>468</v>
      </c>
      <c r="D1330" s="404">
        <v>1</v>
      </c>
      <c r="E1330" s="408" t="s">
        <v>485</v>
      </c>
      <c r="F1330" s="409" t="s">
        <v>486</v>
      </c>
    </row>
    <row r="1331" s="14" customFormat="1" customHeight="1" spans="1:6 16343:16383">
      <c r="A1331" s="401">
        <v>1331</v>
      </c>
      <c r="B1331" s="407" t="s">
        <v>1540</v>
      </c>
      <c r="C1331" s="403" t="s">
        <v>468</v>
      </c>
      <c r="D1331" s="404">
        <v>3</v>
      </c>
      <c r="E1331" s="408" t="s">
        <v>465</v>
      </c>
      <c r="F1331" s="406" t="s">
        <v>466</v>
      </c>
    </row>
    <row r="1332" s="14" customFormat="1" customHeight="1" spans="1:6 16343:16383">
      <c r="A1332" s="401">
        <v>1332</v>
      </c>
      <c r="B1332" s="407" t="s">
        <v>1541</v>
      </c>
      <c r="C1332" s="403" t="s">
        <v>468</v>
      </c>
      <c r="D1332" s="404">
        <v>4</v>
      </c>
      <c r="E1332" s="408" t="s">
        <v>465</v>
      </c>
      <c r="F1332" s="406" t="s">
        <v>466</v>
      </c>
    </row>
    <row r="1333" s="14" customFormat="1" customHeight="1" spans="1:6 16343:16383">
      <c r="A1333" s="401">
        <v>1333</v>
      </c>
      <c r="B1333" s="407" t="s">
        <v>1542</v>
      </c>
      <c r="C1333" s="403" t="s">
        <v>468</v>
      </c>
      <c r="D1333" s="404">
        <v>4</v>
      </c>
      <c r="E1333" s="408" t="s">
        <v>465</v>
      </c>
      <c r="F1333" s="406" t="s">
        <v>466</v>
      </c>
    </row>
    <row r="1334" s="14" customFormat="1" customHeight="1" spans="1:6 16343:16383">
      <c r="A1334" s="401">
        <v>1334</v>
      </c>
      <c r="B1334" s="407" t="s">
        <v>1463</v>
      </c>
      <c r="C1334" s="403" t="s">
        <v>468</v>
      </c>
      <c r="D1334" s="404">
        <v>2</v>
      </c>
      <c r="E1334" s="408" t="s">
        <v>485</v>
      </c>
      <c r="F1334" s="409" t="s">
        <v>486</v>
      </c>
    </row>
    <row r="1335" s="14" customFormat="1" customHeight="1" spans="1:6 16343:16383">
      <c r="A1335" s="401">
        <v>1335</v>
      </c>
      <c r="B1335" s="407" t="s">
        <v>1543</v>
      </c>
      <c r="C1335" s="403" t="s">
        <v>468</v>
      </c>
      <c r="D1335" s="404">
        <v>1</v>
      </c>
      <c r="E1335" s="408" t="s">
        <v>465</v>
      </c>
      <c r="F1335" s="406" t="s">
        <v>466</v>
      </c>
    </row>
    <row r="1336" s="14" customFormat="1" customHeight="1" spans="1:6 16343:16383">
      <c r="A1336" s="401">
        <v>1336</v>
      </c>
      <c r="B1336" s="407" t="s">
        <v>1544</v>
      </c>
      <c r="C1336" s="403" t="s">
        <v>468</v>
      </c>
      <c r="D1336" s="404">
        <v>2</v>
      </c>
      <c r="E1336" s="408" t="s">
        <v>465</v>
      </c>
      <c r="F1336" s="406" t="s">
        <v>466</v>
      </c>
    </row>
    <row r="1337" s="14" customFormat="1" customHeight="1" spans="1:6 16343:16383">
      <c r="A1337" s="401">
        <v>1337</v>
      </c>
      <c r="B1337" s="407" t="s">
        <v>1545</v>
      </c>
      <c r="C1337" s="403" t="s">
        <v>468</v>
      </c>
      <c r="D1337" s="404">
        <v>6</v>
      </c>
      <c r="E1337" s="408" t="s">
        <v>465</v>
      </c>
      <c r="F1337" s="406" t="s">
        <v>466</v>
      </c>
    </row>
    <row r="1338" s="388" customFormat="1" customHeight="1" spans="1:6 16343:16383">
      <c r="A1338" s="401">
        <v>1338</v>
      </c>
      <c r="B1338" s="410" t="s">
        <v>498</v>
      </c>
      <c r="C1338" s="403" t="s">
        <v>468</v>
      </c>
      <c r="D1338" s="404">
        <v>1</v>
      </c>
      <c r="E1338" s="409" t="s">
        <v>485</v>
      </c>
      <c r="F1338" s="409" t="s">
        <v>486</v>
      </c>
      <c r="XDO1338" s="411"/>
      <c r="XDP1338" s="411"/>
      <c r="XDQ1338" s="411"/>
      <c r="XDR1338" s="411"/>
      <c r="XDS1338" s="411"/>
      <c r="XDT1338" s="411"/>
      <c r="XDU1338" s="411"/>
      <c r="XDV1338" s="411"/>
      <c r="XDW1338" s="411"/>
      <c r="XDX1338" s="411"/>
      <c r="XDY1338" s="411"/>
      <c r="XDZ1338" s="411"/>
      <c r="XEA1338" s="411"/>
      <c r="XEB1338" s="411"/>
      <c r="XEC1338" s="411"/>
      <c r="XED1338" s="411"/>
      <c r="XEE1338" s="411"/>
      <c r="XEF1338" s="411"/>
      <c r="XEG1338" s="411"/>
      <c r="XEH1338" s="411"/>
      <c r="XEI1338" s="411"/>
      <c r="XEJ1338" s="411"/>
      <c r="XEK1338" s="411"/>
      <c r="XEL1338" s="411"/>
      <c r="XEM1338" s="411"/>
      <c r="XEN1338" s="411"/>
      <c r="XEO1338" s="411"/>
      <c r="XEP1338" s="411"/>
      <c r="XEQ1338" s="411"/>
      <c r="XER1338" s="411"/>
      <c r="XES1338" s="411"/>
      <c r="XET1338" s="411"/>
      <c r="XEU1338" s="411"/>
      <c r="XEV1338" s="411"/>
      <c r="XEW1338" s="411"/>
      <c r="XEX1338" s="411"/>
      <c r="XEY1338" s="411"/>
      <c r="XEZ1338" s="411"/>
      <c r="XFA1338" s="411"/>
      <c r="XFB1338" s="411"/>
      <c r="XFC1338" s="411"/>
    </row>
    <row r="1339" s="14" customFormat="1" customHeight="1" spans="1:6 16343:16383">
      <c r="A1339" s="401">
        <v>1339</v>
      </c>
      <c r="B1339" s="407" t="s">
        <v>1546</v>
      </c>
      <c r="C1339" s="403" t="s">
        <v>468</v>
      </c>
      <c r="D1339" s="404">
        <v>5</v>
      </c>
      <c r="E1339" s="408" t="s">
        <v>485</v>
      </c>
      <c r="F1339" s="409" t="s">
        <v>486</v>
      </c>
    </row>
    <row r="1340" s="14" customFormat="1" customHeight="1" spans="1:6 16343:16383">
      <c r="A1340" s="401">
        <v>1340</v>
      </c>
      <c r="B1340" s="407" t="s">
        <v>1547</v>
      </c>
      <c r="C1340" s="403" t="s">
        <v>468</v>
      </c>
      <c r="D1340" s="404">
        <v>1</v>
      </c>
      <c r="E1340" s="408" t="s">
        <v>465</v>
      </c>
      <c r="F1340" s="406" t="s">
        <v>466</v>
      </c>
    </row>
    <row r="1341" s="14" customFormat="1" customHeight="1" spans="1:6 16343:16383">
      <c r="A1341" s="401">
        <v>1341</v>
      </c>
      <c r="B1341" s="407" t="s">
        <v>1465</v>
      </c>
      <c r="C1341" s="403" t="s">
        <v>468</v>
      </c>
      <c r="D1341" s="404">
        <v>2</v>
      </c>
      <c r="E1341" s="408" t="s">
        <v>485</v>
      </c>
      <c r="F1341" s="409" t="s">
        <v>486</v>
      </c>
    </row>
    <row r="1342" s="14" customFormat="1" customHeight="1" spans="1:6 16343:16383">
      <c r="A1342" s="401">
        <v>1342</v>
      </c>
      <c r="B1342" s="407" t="s">
        <v>1548</v>
      </c>
      <c r="C1342" s="403" t="s">
        <v>468</v>
      </c>
      <c r="D1342" s="404">
        <v>1</v>
      </c>
      <c r="E1342" s="408" t="s">
        <v>465</v>
      </c>
      <c r="F1342" s="406" t="s">
        <v>466</v>
      </c>
    </row>
    <row r="1343" s="14" customFormat="1" customHeight="1" spans="1:6 16343:16383">
      <c r="A1343" s="401">
        <v>1343</v>
      </c>
      <c r="B1343" s="407" t="s">
        <v>1549</v>
      </c>
      <c r="C1343" s="403" t="s">
        <v>468</v>
      </c>
      <c r="D1343" s="404">
        <v>2</v>
      </c>
      <c r="E1343" s="408" t="s">
        <v>465</v>
      </c>
      <c r="F1343" s="406" t="s">
        <v>466</v>
      </c>
    </row>
    <row r="1344" s="14" customFormat="1" customHeight="1" spans="1:6 16343:16383">
      <c r="A1344" s="401">
        <v>1344</v>
      </c>
      <c r="B1344" s="407" t="s">
        <v>1550</v>
      </c>
      <c r="C1344" s="403" t="s">
        <v>468</v>
      </c>
      <c r="D1344" s="404">
        <v>3</v>
      </c>
      <c r="E1344" s="408" t="s">
        <v>465</v>
      </c>
      <c r="F1344" s="406" t="s">
        <v>466</v>
      </c>
    </row>
    <row r="1345" s="14" customFormat="1" customHeight="1" spans="1:6">
      <c r="A1345" s="401">
        <v>1345</v>
      </c>
      <c r="B1345" s="407" t="s">
        <v>1551</v>
      </c>
      <c r="C1345" s="403" t="s">
        <v>468</v>
      </c>
      <c r="D1345" s="404">
        <v>1</v>
      </c>
      <c r="E1345" s="408" t="s">
        <v>465</v>
      </c>
      <c r="F1345" s="406" t="s">
        <v>466</v>
      </c>
    </row>
    <row r="1346" s="14" customFormat="1" customHeight="1" spans="1:6">
      <c r="A1346" s="401">
        <v>1346</v>
      </c>
      <c r="B1346" s="407" t="s">
        <v>1552</v>
      </c>
      <c r="C1346" s="403" t="s">
        <v>468</v>
      </c>
      <c r="D1346" s="404">
        <v>2</v>
      </c>
      <c r="E1346" s="408" t="s">
        <v>485</v>
      </c>
      <c r="F1346" s="409" t="s">
        <v>486</v>
      </c>
    </row>
    <row r="1347" s="14" customFormat="1" customHeight="1" spans="1:6">
      <c r="A1347" s="401">
        <v>1347</v>
      </c>
      <c r="B1347" s="407" t="s">
        <v>1467</v>
      </c>
      <c r="C1347" s="403" t="s">
        <v>468</v>
      </c>
      <c r="D1347" s="404">
        <v>10</v>
      </c>
      <c r="E1347" s="408" t="s">
        <v>465</v>
      </c>
      <c r="F1347" s="406" t="s">
        <v>466</v>
      </c>
    </row>
    <row r="1348" s="14" customFormat="1" customHeight="1" spans="1:6">
      <c r="A1348" s="401">
        <v>1348</v>
      </c>
      <c r="B1348" s="407" t="s">
        <v>1553</v>
      </c>
      <c r="C1348" s="403" t="s">
        <v>468</v>
      </c>
      <c r="D1348" s="404">
        <v>5</v>
      </c>
      <c r="E1348" s="408" t="s">
        <v>465</v>
      </c>
      <c r="F1348" s="406" t="s">
        <v>466</v>
      </c>
    </row>
    <row r="1349" s="14" customFormat="1" customHeight="1" spans="1:6">
      <c r="A1349" s="401">
        <v>1349</v>
      </c>
      <c r="B1349" s="407" t="s">
        <v>1554</v>
      </c>
      <c r="C1349" s="403" t="s">
        <v>468</v>
      </c>
      <c r="D1349" s="404">
        <v>1</v>
      </c>
      <c r="E1349" s="408" t="s">
        <v>465</v>
      </c>
      <c r="F1349" s="406" t="s">
        <v>466</v>
      </c>
    </row>
    <row r="1350" s="14" customFormat="1" customHeight="1" spans="1:6">
      <c r="A1350" s="401">
        <v>1350</v>
      </c>
      <c r="B1350" s="407" t="s">
        <v>1555</v>
      </c>
      <c r="C1350" s="403" t="s">
        <v>468</v>
      </c>
      <c r="D1350" s="404">
        <v>1</v>
      </c>
      <c r="E1350" s="408" t="s">
        <v>485</v>
      </c>
      <c r="F1350" s="409" t="s">
        <v>486</v>
      </c>
    </row>
    <row r="1351" s="14" customFormat="1" customHeight="1" spans="1:6">
      <c r="A1351" s="401">
        <v>1351</v>
      </c>
      <c r="B1351" s="407" t="s">
        <v>1468</v>
      </c>
      <c r="C1351" s="403" t="s">
        <v>468</v>
      </c>
      <c r="D1351" s="404">
        <v>2</v>
      </c>
      <c r="E1351" s="408" t="s">
        <v>485</v>
      </c>
      <c r="F1351" s="409" t="s">
        <v>486</v>
      </c>
    </row>
    <row r="1352" s="14" customFormat="1" customHeight="1" spans="1:6">
      <c r="A1352" s="401">
        <v>1352</v>
      </c>
      <c r="B1352" s="407" t="s">
        <v>1556</v>
      </c>
      <c r="C1352" s="403" t="s">
        <v>468</v>
      </c>
      <c r="D1352" s="404">
        <v>1</v>
      </c>
      <c r="E1352" s="408" t="s">
        <v>465</v>
      </c>
      <c r="F1352" s="406" t="s">
        <v>466</v>
      </c>
    </row>
    <row r="1353" s="14" customFormat="1" customHeight="1" spans="1:6">
      <c r="A1353" s="401">
        <v>1353</v>
      </c>
      <c r="B1353" s="407" t="s">
        <v>1557</v>
      </c>
      <c r="C1353" s="403" t="s">
        <v>468</v>
      </c>
      <c r="D1353" s="404">
        <v>2</v>
      </c>
      <c r="E1353" s="408" t="s">
        <v>465</v>
      </c>
      <c r="F1353" s="406" t="s">
        <v>466</v>
      </c>
    </row>
    <row r="1354" s="14" customFormat="1" customHeight="1" spans="1:6">
      <c r="A1354" s="401">
        <v>1354</v>
      </c>
      <c r="B1354" s="407" t="s">
        <v>1469</v>
      </c>
      <c r="C1354" s="403" t="s">
        <v>468</v>
      </c>
      <c r="D1354" s="404">
        <v>5</v>
      </c>
      <c r="E1354" s="408" t="s">
        <v>485</v>
      </c>
      <c r="F1354" s="409" t="s">
        <v>486</v>
      </c>
    </row>
    <row r="1355" s="14" customFormat="1" customHeight="1" spans="1:6">
      <c r="A1355" s="401">
        <v>1355</v>
      </c>
      <c r="B1355" s="407" t="s">
        <v>1470</v>
      </c>
      <c r="C1355" s="403" t="s">
        <v>468</v>
      </c>
      <c r="D1355" s="404">
        <v>2</v>
      </c>
      <c r="E1355" s="408" t="s">
        <v>485</v>
      </c>
      <c r="F1355" s="409" t="s">
        <v>486</v>
      </c>
    </row>
    <row r="1356" s="14" customFormat="1" customHeight="1" spans="1:6">
      <c r="A1356" s="401">
        <v>1356</v>
      </c>
      <c r="B1356" s="407" t="s">
        <v>1558</v>
      </c>
      <c r="C1356" s="403" t="s">
        <v>468</v>
      </c>
      <c r="D1356" s="404">
        <v>6</v>
      </c>
      <c r="E1356" s="408" t="s">
        <v>465</v>
      </c>
      <c r="F1356" s="406" t="s">
        <v>466</v>
      </c>
    </row>
    <row r="1357" s="14" customFormat="1" customHeight="1" spans="1:6">
      <c r="A1357" s="401">
        <v>1357</v>
      </c>
      <c r="B1357" s="407" t="s">
        <v>1472</v>
      </c>
      <c r="C1357" s="403" t="s">
        <v>468</v>
      </c>
      <c r="D1357" s="404">
        <v>6</v>
      </c>
      <c r="E1357" s="408" t="s">
        <v>485</v>
      </c>
      <c r="F1357" s="409" t="s">
        <v>486</v>
      </c>
    </row>
    <row r="1358" s="14" customFormat="1" customHeight="1" spans="1:6">
      <c r="A1358" s="401">
        <v>1358</v>
      </c>
      <c r="B1358" s="407" t="s">
        <v>1559</v>
      </c>
      <c r="C1358" s="403" t="s">
        <v>468</v>
      </c>
      <c r="D1358" s="404">
        <v>2</v>
      </c>
      <c r="E1358" s="408" t="s">
        <v>485</v>
      </c>
      <c r="F1358" s="409" t="s">
        <v>486</v>
      </c>
    </row>
    <row r="1359" s="14" customFormat="1" customHeight="1" spans="1:6">
      <c r="A1359" s="401">
        <v>1359</v>
      </c>
      <c r="B1359" s="407" t="s">
        <v>1471</v>
      </c>
      <c r="C1359" s="403" t="s">
        <v>468</v>
      </c>
      <c r="D1359" s="404">
        <v>4</v>
      </c>
      <c r="E1359" s="408" t="s">
        <v>485</v>
      </c>
      <c r="F1359" s="409" t="s">
        <v>486</v>
      </c>
    </row>
    <row r="1360" s="14" customFormat="1" customHeight="1" spans="1:6">
      <c r="A1360" s="401">
        <v>1360</v>
      </c>
      <c r="B1360" s="407" t="s">
        <v>1473</v>
      </c>
      <c r="C1360" s="403" t="s">
        <v>468</v>
      </c>
      <c r="D1360" s="404">
        <v>2</v>
      </c>
      <c r="E1360" s="408" t="s">
        <v>485</v>
      </c>
      <c r="F1360" s="409" t="s">
        <v>486</v>
      </c>
    </row>
    <row r="1361" s="14" customFormat="1" customHeight="1" spans="1:6">
      <c r="A1361" s="401">
        <v>1361</v>
      </c>
      <c r="B1361" s="407" t="s">
        <v>1560</v>
      </c>
      <c r="C1361" s="403" t="s">
        <v>468</v>
      </c>
      <c r="D1361" s="404">
        <v>14</v>
      </c>
      <c r="E1361" s="408" t="s">
        <v>465</v>
      </c>
      <c r="F1361" s="406" t="s">
        <v>466</v>
      </c>
    </row>
    <row r="1362" s="14" customFormat="1" customHeight="1" spans="1:6">
      <c r="A1362" s="401">
        <v>1362</v>
      </c>
      <c r="B1362" s="407" t="s">
        <v>1474</v>
      </c>
      <c r="C1362" s="403" t="s">
        <v>468</v>
      </c>
      <c r="D1362" s="404">
        <v>2</v>
      </c>
      <c r="E1362" s="408" t="s">
        <v>485</v>
      </c>
      <c r="F1362" s="409" t="s">
        <v>486</v>
      </c>
    </row>
    <row r="1363" s="14" customFormat="1" customHeight="1" spans="1:6">
      <c r="A1363" s="401">
        <v>1363</v>
      </c>
      <c r="B1363" s="407" t="s">
        <v>1475</v>
      </c>
      <c r="C1363" s="403" t="s">
        <v>468</v>
      </c>
      <c r="D1363" s="404">
        <v>14</v>
      </c>
      <c r="E1363" s="408" t="s">
        <v>485</v>
      </c>
      <c r="F1363" s="409" t="s">
        <v>486</v>
      </c>
    </row>
    <row r="1364" s="14" customFormat="1" customHeight="1" spans="1:6">
      <c r="A1364" s="401">
        <v>1364</v>
      </c>
      <c r="B1364" s="407" t="s">
        <v>1476</v>
      </c>
      <c r="C1364" s="403" t="s">
        <v>468</v>
      </c>
      <c r="D1364" s="404">
        <v>13</v>
      </c>
      <c r="E1364" s="408" t="s">
        <v>465</v>
      </c>
      <c r="F1364" s="406" t="s">
        <v>466</v>
      </c>
    </row>
    <row r="1365" s="14" customFormat="1" customHeight="1" spans="1:6">
      <c r="A1365" s="401">
        <v>1365</v>
      </c>
      <c r="B1365" s="407" t="s">
        <v>1561</v>
      </c>
      <c r="C1365" s="403" t="s">
        <v>468</v>
      </c>
      <c r="D1365" s="404">
        <v>3</v>
      </c>
      <c r="E1365" s="408" t="s">
        <v>485</v>
      </c>
      <c r="F1365" s="409" t="s">
        <v>486</v>
      </c>
    </row>
    <row r="1366" s="14" customFormat="1" customHeight="1" spans="1:6">
      <c r="A1366" s="401">
        <v>1366</v>
      </c>
      <c r="B1366" s="407" t="s">
        <v>1561</v>
      </c>
      <c r="C1366" s="403" t="s">
        <v>468</v>
      </c>
      <c r="D1366" s="404">
        <v>1</v>
      </c>
      <c r="E1366" s="408" t="s">
        <v>465</v>
      </c>
      <c r="F1366" s="406" t="s">
        <v>466</v>
      </c>
    </row>
    <row r="1367" s="14" customFormat="1" customHeight="1" spans="1:6">
      <c r="A1367" s="401">
        <v>1367</v>
      </c>
      <c r="B1367" s="407" t="s">
        <v>1562</v>
      </c>
      <c r="C1367" s="403" t="s">
        <v>468</v>
      </c>
      <c r="D1367" s="404">
        <v>1</v>
      </c>
      <c r="E1367" s="408" t="s">
        <v>465</v>
      </c>
      <c r="F1367" s="406" t="s">
        <v>466</v>
      </c>
    </row>
    <row r="1368" s="14" customFormat="1" customHeight="1" spans="1:6">
      <c r="A1368" s="401">
        <v>1368</v>
      </c>
      <c r="B1368" s="407" t="s">
        <v>1479</v>
      </c>
      <c r="C1368" s="403" t="s">
        <v>468</v>
      </c>
      <c r="D1368" s="404">
        <v>8</v>
      </c>
      <c r="E1368" s="408" t="s">
        <v>485</v>
      </c>
      <c r="F1368" s="409" t="s">
        <v>486</v>
      </c>
    </row>
    <row r="1369" s="14" customFormat="1" customHeight="1" spans="1:6">
      <c r="A1369" s="401">
        <v>1369</v>
      </c>
      <c r="B1369" s="407" t="s">
        <v>1478</v>
      </c>
      <c r="C1369" s="403" t="s">
        <v>468</v>
      </c>
      <c r="D1369" s="404">
        <v>2</v>
      </c>
      <c r="E1369" s="408" t="s">
        <v>485</v>
      </c>
      <c r="F1369" s="409" t="s">
        <v>486</v>
      </c>
    </row>
    <row r="1370" s="14" customFormat="1" customHeight="1" spans="1:6">
      <c r="A1370" s="401">
        <v>1370</v>
      </c>
      <c r="B1370" s="407" t="s">
        <v>1563</v>
      </c>
      <c r="C1370" s="403" t="s">
        <v>468</v>
      </c>
      <c r="D1370" s="404">
        <v>12</v>
      </c>
      <c r="E1370" s="408" t="s">
        <v>485</v>
      </c>
      <c r="F1370" s="409" t="s">
        <v>486</v>
      </c>
    </row>
    <row r="1371" s="14" customFormat="1" customHeight="1" spans="1:6">
      <c r="A1371" s="401">
        <v>1371</v>
      </c>
      <c r="B1371" s="407" t="s">
        <v>1564</v>
      </c>
      <c r="C1371" s="403" t="s">
        <v>468</v>
      </c>
      <c r="D1371" s="404">
        <v>2</v>
      </c>
      <c r="E1371" s="408" t="s">
        <v>465</v>
      </c>
      <c r="F1371" s="406" t="s">
        <v>466</v>
      </c>
    </row>
    <row r="1372" s="14" customFormat="1" customHeight="1" spans="1:6">
      <c r="A1372" s="401">
        <v>1372</v>
      </c>
      <c r="B1372" s="407" t="s">
        <v>1480</v>
      </c>
      <c r="C1372" s="403" t="s">
        <v>468</v>
      </c>
      <c r="D1372" s="404">
        <v>4</v>
      </c>
      <c r="E1372" s="408" t="s">
        <v>485</v>
      </c>
      <c r="F1372" s="409" t="s">
        <v>486</v>
      </c>
    </row>
    <row r="1373" s="14" customFormat="1" customHeight="1" spans="1:6">
      <c r="A1373" s="401">
        <v>1373</v>
      </c>
      <c r="B1373" s="407" t="s">
        <v>1565</v>
      </c>
      <c r="C1373" s="403" t="s">
        <v>468</v>
      </c>
      <c r="D1373" s="404">
        <v>1</v>
      </c>
      <c r="E1373" s="408" t="s">
        <v>465</v>
      </c>
      <c r="F1373" s="406" t="s">
        <v>466</v>
      </c>
    </row>
    <row r="1374" s="14" customFormat="1" customHeight="1" spans="1:6">
      <c r="A1374" s="401">
        <v>1374</v>
      </c>
      <c r="B1374" s="407" t="s">
        <v>1566</v>
      </c>
      <c r="C1374" s="403" t="s">
        <v>468</v>
      </c>
      <c r="D1374" s="404">
        <v>2</v>
      </c>
      <c r="E1374" s="408" t="s">
        <v>485</v>
      </c>
      <c r="F1374" s="409" t="s">
        <v>486</v>
      </c>
    </row>
    <row r="1375" s="14" customFormat="1" customHeight="1" spans="1:6">
      <c r="A1375" s="401">
        <v>1375</v>
      </c>
      <c r="B1375" s="407" t="s">
        <v>1482</v>
      </c>
      <c r="C1375" s="403" t="s">
        <v>468</v>
      </c>
      <c r="D1375" s="404">
        <v>4</v>
      </c>
      <c r="E1375" s="408" t="s">
        <v>465</v>
      </c>
      <c r="F1375" s="406" t="s">
        <v>466</v>
      </c>
    </row>
    <row r="1376" s="14" customFormat="1" customHeight="1" spans="1:6">
      <c r="A1376" s="401">
        <v>1376</v>
      </c>
      <c r="B1376" s="407" t="s">
        <v>1484</v>
      </c>
      <c r="C1376" s="403" t="s">
        <v>468</v>
      </c>
      <c r="D1376" s="404">
        <v>2</v>
      </c>
      <c r="E1376" s="408" t="s">
        <v>485</v>
      </c>
      <c r="F1376" s="409" t="s">
        <v>486</v>
      </c>
    </row>
    <row r="1377" s="14" customFormat="1" customHeight="1" spans="1:6">
      <c r="A1377" s="401">
        <v>1377</v>
      </c>
      <c r="B1377" s="407" t="s">
        <v>1485</v>
      </c>
      <c r="C1377" s="403" t="s">
        <v>468</v>
      </c>
      <c r="D1377" s="404">
        <v>1</v>
      </c>
      <c r="E1377" s="408" t="s">
        <v>465</v>
      </c>
      <c r="F1377" s="406" t="s">
        <v>466</v>
      </c>
    </row>
    <row r="1378" s="14" customFormat="1" customHeight="1" spans="1:6">
      <c r="A1378" s="401">
        <v>1378</v>
      </c>
      <c r="B1378" s="407" t="s">
        <v>1567</v>
      </c>
      <c r="C1378" s="403" t="s">
        <v>468</v>
      </c>
      <c r="D1378" s="404">
        <v>2</v>
      </c>
      <c r="E1378" s="408" t="s">
        <v>485</v>
      </c>
      <c r="F1378" s="409" t="s">
        <v>486</v>
      </c>
    </row>
    <row r="1379" s="14" customFormat="1" customHeight="1" spans="1:6">
      <c r="A1379" s="401">
        <v>1379</v>
      </c>
      <c r="B1379" s="407" t="s">
        <v>1568</v>
      </c>
      <c r="C1379" s="403" t="s">
        <v>468</v>
      </c>
      <c r="D1379" s="404">
        <v>2</v>
      </c>
      <c r="E1379" s="408" t="s">
        <v>465</v>
      </c>
      <c r="F1379" s="406" t="s">
        <v>466</v>
      </c>
    </row>
    <row r="1380" s="14" customFormat="1" customHeight="1" spans="1:6">
      <c r="A1380" s="401">
        <v>1380</v>
      </c>
      <c r="B1380" s="407" t="s">
        <v>1487</v>
      </c>
      <c r="C1380" s="403" t="s">
        <v>468</v>
      </c>
      <c r="D1380" s="404">
        <v>1</v>
      </c>
      <c r="E1380" s="408" t="s">
        <v>485</v>
      </c>
      <c r="F1380" s="409" t="s">
        <v>486</v>
      </c>
    </row>
    <row r="1381" s="14" customFormat="1" customHeight="1" spans="1:6">
      <c r="A1381" s="401">
        <v>1381</v>
      </c>
      <c r="B1381" s="407" t="s">
        <v>1490</v>
      </c>
      <c r="C1381" s="403" t="s">
        <v>468</v>
      </c>
      <c r="D1381" s="404">
        <v>5</v>
      </c>
      <c r="E1381" s="408" t="s">
        <v>465</v>
      </c>
      <c r="F1381" s="406" t="s">
        <v>466</v>
      </c>
    </row>
    <row r="1382" s="14" customFormat="1" customHeight="1" spans="1:6">
      <c r="A1382" s="401">
        <v>1382</v>
      </c>
      <c r="B1382" s="407" t="s">
        <v>1488</v>
      </c>
      <c r="C1382" s="403" t="s">
        <v>468</v>
      </c>
      <c r="D1382" s="404">
        <v>12</v>
      </c>
      <c r="E1382" s="408" t="s">
        <v>485</v>
      </c>
      <c r="F1382" s="409" t="s">
        <v>486</v>
      </c>
    </row>
    <row r="1383" s="14" customFormat="1" customHeight="1" spans="1:6">
      <c r="A1383" s="401">
        <v>1383</v>
      </c>
      <c r="B1383" s="407" t="s">
        <v>1491</v>
      </c>
      <c r="C1383" s="403" t="s">
        <v>468</v>
      </c>
      <c r="D1383" s="404">
        <v>4</v>
      </c>
      <c r="E1383" s="408" t="s">
        <v>485</v>
      </c>
      <c r="F1383" s="409" t="s">
        <v>486</v>
      </c>
    </row>
    <row r="1384" s="14" customFormat="1" customHeight="1" spans="1:6">
      <c r="A1384" s="401">
        <v>1384</v>
      </c>
      <c r="B1384" s="407" t="s">
        <v>1492</v>
      </c>
      <c r="C1384" s="403" t="s">
        <v>468</v>
      </c>
      <c r="D1384" s="404">
        <v>1</v>
      </c>
      <c r="E1384" s="408" t="s">
        <v>485</v>
      </c>
      <c r="F1384" s="409" t="s">
        <v>486</v>
      </c>
    </row>
    <row r="1385" s="14" customFormat="1" customHeight="1" spans="1:6">
      <c r="A1385" s="401">
        <v>1385</v>
      </c>
      <c r="B1385" s="407" t="s">
        <v>1569</v>
      </c>
      <c r="C1385" s="403" t="s">
        <v>468</v>
      </c>
      <c r="D1385" s="404">
        <v>18</v>
      </c>
      <c r="E1385" s="408" t="s">
        <v>485</v>
      </c>
      <c r="F1385" s="409" t="s">
        <v>486</v>
      </c>
    </row>
    <row r="1386" s="14" customFormat="1" customHeight="1" spans="1:6">
      <c r="A1386" s="401">
        <v>1386</v>
      </c>
      <c r="B1386" s="407" t="s">
        <v>1496</v>
      </c>
      <c r="C1386" s="403" t="s">
        <v>468</v>
      </c>
      <c r="D1386" s="404">
        <v>4</v>
      </c>
      <c r="E1386" s="408" t="s">
        <v>485</v>
      </c>
      <c r="F1386" s="409" t="s">
        <v>486</v>
      </c>
    </row>
    <row r="1387" s="14" customFormat="1" customHeight="1" spans="1:6">
      <c r="A1387" s="401">
        <v>1387</v>
      </c>
      <c r="B1387" s="407" t="s">
        <v>1498</v>
      </c>
      <c r="C1387" s="403" t="s">
        <v>468</v>
      </c>
      <c r="D1387" s="404">
        <v>2</v>
      </c>
      <c r="E1387" s="408" t="s">
        <v>485</v>
      </c>
      <c r="F1387" s="409" t="s">
        <v>486</v>
      </c>
    </row>
    <row r="1388" s="14" customFormat="1" customHeight="1" spans="1:6">
      <c r="A1388" s="401">
        <v>1388</v>
      </c>
      <c r="B1388" s="407" t="s">
        <v>1499</v>
      </c>
      <c r="C1388" s="403" t="s">
        <v>468</v>
      </c>
      <c r="D1388" s="404">
        <v>4</v>
      </c>
      <c r="E1388" s="408" t="s">
        <v>485</v>
      </c>
      <c r="F1388" s="409" t="s">
        <v>486</v>
      </c>
    </row>
    <row r="1389" s="14" customFormat="1" customHeight="1" spans="1:6">
      <c r="A1389" s="401">
        <v>1389</v>
      </c>
      <c r="B1389" s="407" t="s">
        <v>1500</v>
      </c>
      <c r="C1389" s="403" t="s">
        <v>468</v>
      </c>
      <c r="D1389" s="404">
        <v>1</v>
      </c>
      <c r="E1389" s="408" t="s">
        <v>485</v>
      </c>
      <c r="F1389" s="409" t="s">
        <v>486</v>
      </c>
    </row>
    <row r="1390" s="14" customFormat="1" customHeight="1" spans="1:6">
      <c r="A1390" s="401">
        <v>1390</v>
      </c>
      <c r="B1390" s="407" t="s">
        <v>1504</v>
      </c>
      <c r="C1390" s="403" t="s">
        <v>468</v>
      </c>
      <c r="D1390" s="404">
        <v>1</v>
      </c>
      <c r="E1390" s="408" t="s">
        <v>485</v>
      </c>
      <c r="F1390" s="409" t="s">
        <v>486</v>
      </c>
    </row>
    <row r="1391" s="14" customFormat="1" customHeight="1" spans="1:6">
      <c r="A1391" s="401">
        <v>1391</v>
      </c>
      <c r="B1391" s="407" t="s">
        <v>1507</v>
      </c>
      <c r="C1391" s="403" t="s">
        <v>468</v>
      </c>
      <c r="D1391" s="404">
        <v>6</v>
      </c>
      <c r="E1391" s="408" t="s">
        <v>485</v>
      </c>
      <c r="F1391" s="409" t="s">
        <v>486</v>
      </c>
    </row>
    <row r="1392" s="14" customFormat="1" customHeight="1" spans="1:6">
      <c r="A1392" s="401">
        <v>1392</v>
      </c>
      <c r="B1392" s="407" t="s">
        <v>1570</v>
      </c>
      <c r="C1392" s="403" t="s">
        <v>468</v>
      </c>
      <c r="D1392" s="404">
        <v>30</v>
      </c>
      <c r="E1392" s="408" t="s">
        <v>485</v>
      </c>
      <c r="F1392" s="409" t="s">
        <v>486</v>
      </c>
    </row>
    <row r="1393" s="14" customFormat="1" customHeight="1" spans="1:6">
      <c r="A1393" s="401">
        <v>1393</v>
      </c>
      <c r="B1393" s="407" t="s">
        <v>1508</v>
      </c>
      <c r="C1393" s="403" t="s">
        <v>468</v>
      </c>
      <c r="D1393" s="404">
        <v>2</v>
      </c>
      <c r="E1393" s="408" t="s">
        <v>485</v>
      </c>
      <c r="F1393" s="409" t="s">
        <v>486</v>
      </c>
    </row>
    <row r="1394" s="14" customFormat="1" customHeight="1" spans="1:6">
      <c r="A1394" s="401">
        <v>1394</v>
      </c>
      <c r="B1394" s="407" t="s">
        <v>1510</v>
      </c>
      <c r="C1394" s="403" t="s">
        <v>468</v>
      </c>
      <c r="D1394" s="404">
        <v>21</v>
      </c>
      <c r="E1394" s="408" t="s">
        <v>485</v>
      </c>
      <c r="F1394" s="409" t="s">
        <v>486</v>
      </c>
    </row>
    <row r="1395" s="14" customFormat="1" customHeight="1" spans="1:6">
      <c r="A1395" s="401">
        <v>1395</v>
      </c>
      <c r="B1395" s="407" t="s">
        <v>1571</v>
      </c>
      <c r="C1395" s="403" t="s">
        <v>468</v>
      </c>
      <c r="D1395" s="404">
        <v>10</v>
      </c>
      <c r="E1395" s="408" t="s">
        <v>465</v>
      </c>
      <c r="F1395" s="406" t="s">
        <v>466</v>
      </c>
    </row>
    <row r="1396" s="14" customFormat="1" customHeight="1" spans="1:6">
      <c r="A1396" s="401">
        <v>1396</v>
      </c>
      <c r="B1396" s="407" t="s">
        <v>1572</v>
      </c>
      <c r="C1396" s="403" t="s">
        <v>468</v>
      </c>
      <c r="D1396" s="404">
        <v>1</v>
      </c>
      <c r="E1396" s="408" t="s">
        <v>465</v>
      </c>
      <c r="F1396" s="406" t="s">
        <v>466</v>
      </c>
    </row>
    <row r="1397" s="14" customFormat="1" customHeight="1" spans="1:6">
      <c r="A1397" s="401">
        <v>1397</v>
      </c>
      <c r="B1397" s="407" t="s">
        <v>1572</v>
      </c>
      <c r="C1397" s="403" t="s">
        <v>468</v>
      </c>
      <c r="D1397" s="404">
        <v>1</v>
      </c>
      <c r="E1397" s="408" t="s">
        <v>465</v>
      </c>
      <c r="F1397" s="406" t="s">
        <v>466</v>
      </c>
    </row>
    <row r="1398" s="14" customFormat="1" customHeight="1" spans="1:6">
      <c r="A1398" s="401">
        <v>1398</v>
      </c>
      <c r="B1398" s="407" t="s">
        <v>1572</v>
      </c>
      <c r="C1398" s="403" t="s">
        <v>468</v>
      </c>
      <c r="D1398" s="404">
        <v>1</v>
      </c>
      <c r="E1398" s="408" t="s">
        <v>465</v>
      </c>
      <c r="F1398" s="406" t="s">
        <v>466</v>
      </c>
    </row>
    <row r="1399" s="14" customFormat="1" customHeight="1" spans="1:6">
      <c r="A1399" s="401">
        <v>1399</v>
      </c>
      <c r="B1399" s="407" t="s">
        <v>1573</v>
      </c>
      <c r="C1399" s="403" t="s">
        <v>468</v>
      </c>
      <c r="D1399" s="404">
        <v>1</v>
      </c>
      <c r="E1399" s="408" t="s">
        <v>465</v>
      </c>
      <c r="F1399" s="406" t="s">
        <v>466</v>
      </c>
    </row>
    <row r="1400" s="14" customFormat="1" customHeight="1" spans="1:6">
      <c r="A1400" s="401">
        <v>1400</v>
      </c>
      <c r="B1400" s="407" t="s">
        <v>1573</v>
      </c>
      <c r="C1400" s="403" t="s">
        <v>468</v>
      </c>
      <c r="D1400" s="404">
        <v>1</v>
      </c>
      <c r="E1400" s="408" t="s">
        <v>465</v>
      </c>
      <c r="F1400" s="406" t="s">
        <v>466</v>
      </c>
    </row>
    <row r="1401" s="14" customFormat="1" customHeight="1" spans="1:6">
      <c r="A1401" s="401">
        <v>1401</v>
      </c>
      <c r="B1401" s="407" t="s">
        <v>1574</v>
      </c>
      <c r="C1401" s="403" t="s">
        <v>468</v>
      </c>
      <c r="D1401" s="404">
        <v>1</v>
      </c>
      <c r="E1401" s="408" t="s">
        <v>465</v>
      </c>
      <c r="F1401" s="406" t="s">
        <v>466</v>
      </c>
    </row>
    <row r="1402" s="14" customFormat="1" customHeight="1" spans="1:6">
      <c r="A1402" s="401">
        <v>1402</v>
      </c>
      <c r="B1402" s="407" t="s">
        <v>1575</v>
      </c>
      <c r="C1402" s="403" t="s">
        <v>468</v>
      </c>
      <c r="D1402" s="404">
        <v>1</v>
      </c>
      <c r="E1402" s="408" t="s">
        <v>465</v>
      </c>
      <c r="F1402" s="406" t="s">
        <v>466</v>
      </c>
    </row>
    <row r="1403" s="14" customFormat="1" customHeight="1" spans="1:6">
      <c r="A1403" s="401">
        <v>1403</v>
      </c>
      <c r="B1403" s="407" t="s">
        <v>1576</v>
      </c>
      <c r="C1403" s="403" t="s">
        <v>468</v>
      </c>
      <c r="D1403" s="404">
        <v>1</v>
      </c>
      <c r="E1403" s="408" t="s">
        <v>465</v>
      </c>
      <c r="F1403" s="406" t="s">
        <v>466</v>
      </c>
    </row>
    <row r="1404" s="14" customFormat="1" customHeight="1" spans="1:6">
      <c r="A1404" s="401">
        <v>1404</v>
      </c>
      <c r="B1404" s="407" t="s">
        <v>1576</v>
      </c>
      <c r="C1404" s="403" t="s">
        <v>468</v>
      </c>
      <c r="D1404" s="404">
        <v>1</v>
      </c>
      <c r="E1404" s="408" t="s">
        <v>465</v>
      </c>
      <c r="F1404" s="406" t="s">
        <v>466</v>
      </c>
    </row>
    <row r="1405" s="14" customFormat="1" customHeight="1" spans="1:6">
      <c r="A1405" s="401">
        <v>1405</v>
      </c>
      <c r="B1405" s="407" t="s">
        <v>1577</v>
      </c>
      <c r="C1405" s="403" t="s">
        <v>468</v>
      </c>
      <c r="D1405" s="404">
        <v>1</v>
      </c>
      <c r="E1405" s="408" t="s">
        <v>465</v>
      </c>
      <c r="F1405" s="406" t="s">
        <v>466</v>
      </c>
    </row>
    <row r="1406" s="14" customFormat="1" customHeight="1" spans="1:6">
      <c r="A1406" s="401">
        <v>1406</v>
      </c>
      <c r="B1406" s="407" t="s">
        <v>1577</v>
      </c>
      <c r="C1406" s="403" t="s">
        <v>468</v>
      </c>
      <c r="D1406" s="404">
        <v>1</v>
      </c>
      <c r="E1406" s="408" t="s">
        <v>465</v>
      </c>
      <c r="F1406" s="406" t="s">
        <v>466</v>
      </c>
    </row>
    <row r="1407" s="14" customFormat="1" customHeight="1" spans="1:6">
      <c r="A1407" s="401">
        <v>1407</v>
      </c>
      <c r="B1407" s="407" t="s">
        <v>1577</v>
      </c>
      <c r="C1407" s="403" t="s">
        <v>468</v>
      </c>
      <c r="D1407" s="404">
        <v>1</v>
      </c>
      <c r="E1407" s="408" t="s">
        <v>465</v>
      </c>
      <c r="F1407" s="406" t="s">
        <v>466</v>
      </c>
    </row>
    <row r="1408" s="14" customFormat="1" customHeight="1" spans="1:6">
      <c r="A1408" s="401">
        <v>1408</v>
      </c>
      <c r="B1408" s="407" t="s">
        <v>1578</v>
      </c>
      <c r="C1408" s="403" t="s">
        <v>468</v>
      </c>
      <c r="D1408" s="404">
        <v>2</v>
      </c>
      <c r="E1408" s="408" t="s">
        <v>465</v>
      </c>
      <c r="F1408" s="406" t="s">
        <v>466</v>
      </c>
    </row>
    <row r="1409" s="14" customFormat="1" customHeight="1" spans="1:6">
      <c r="A1409" s="401">
        <v>1409</v>
      </c>
      <c r="B1409" s="407" t="s">
        <v>1578</v>
      </c>
      <c r="C1409" s="403" t="s">
        <v>468</v>
      </c>
      <c r="D1409" s="404">
        <v>1</v>
      </c>
      <c r="E1409" s="408" t="s">
        <v>465</v>
      </c>
      <c r="F1409" s="406" t="s">
        <v>466</v>
      </c>
    </row>
    <row r="1410" s="14" customFormat="1" customHeight="1" spans="1:6">
      <c r="A1410" s="401">
        <v>1410</v>
      </c>
      <c r="B1410" s="407" t="s">
        <v>1579</v>
      </c>
      <c r="C1410" s="403" t="s">
        <v>468</v>
      </c>
      <c r="D1410" s="404">
        <v>1</v>
      </c>
      <c r="E1410" s="408" t="s">
        <v>465</v>
      </c>
      <c r="F1410" s="406" t="s">
        <v>466</v>
      </c>
    </row>
    <row r="1411" s="14" customFormat="1" customHeight="1" spans="1:6">
      <c r="A1411" s="401">
        <v>1411</v>
      </c>
      <c r="B1411" s="407" t="s">
        <v>1580</v>
      </c>
      <c r="C1411" s="403" t="s">
        <v>468</v>
      </c>
      <c r="D1411" s="404">
        <v>1</v>
      </c>
      <c r="E1411" s="408" t="s">
        <v>465</v>
      </c>
      <c r="F1411" s="406" t="s">
        <v>466</v>
      </c>
    </row>
    <row r="1412" s="14" customFormat="1" customHeight="1" spans="1:6">
      <c r="A1412" s="401">
        <v>1412</v>
      </c>
      <c r="B1412" s="407" t="s">
        <v>1581</v>
      </c>
      <c r="C1412" s="403" t="s">
        <v>468</v>
      </c>
      <c r="D1412" s="404">
        <v>1</v>
      </c>
      <c r="E1412" s="408" t="s">
        <v>465</v>
      </c>
      <c r="F1412" s="406" t="s">
        <v>466</v>
      </c>
    </row>
    <row r="1413" s="14" customFormat="1" customHeight="1" spans="1:6">
      <c r="A1413" s="401">
        <v>1413</v>
      </c>
      <c r="B1413" s="407" t="s">
        <v>1202</v>
      </c>
      <c r="C1413" s="403" t="s">
        <v>468</v>
      </c>
      <c r="D1413" s="404">
        <v>1</v>
      </c>
      <c r="E1413" s="408" t="s">
        <v>465</v>
      </c>
      <c r="F1413" s="406" t="s">
        <v>466</v>
      </c>
    </row>
    <row r="1414" s="14" customFormat="1" customHeight="1" spans="1:6">
      <c r="A1414" s="401">
        <v>1414</v>
      </c>
      <c r="B1414" s="407" t="s">
        <v>1206</v>
      </c>
      <c r="C1414" s="403" t="s">
        <v>468</v>
      </c>
      <c r="D1414" s="404">
        <v>1</v>
      </c>
      <c r="E1414" s="408" t="s">
        <v>465</v>
      </c>
      <c r="F1414" s="406" t="s">
        <v>466</v>
      </c>
    </row>
    <row r="1415" s="14" customFormat="1" customHeight="1" spans="1:6">
      <c r="A1415" s="401">
        <v>1415</v>
      </c>
      <c r="B1415" s="407" t="s">
        <v>1582</v>
      </c>
      <c r="C1415" s="403" t="s">
        <v>468</v>
      </c>
      <c r="D1415" s="404">
        <v>1</v>
      </c>
      <c r="E1415" s="408" t="s">
        <v>465</v>
      </c>
      <c r="F1415" s="406" t="s">
        <v>466</v>
      </c>
    </row>
    <row r="1416" s="14" customFormat="1" customHeight="1" spans="1:6">
      <c r="A1416" s="401">
        <v>1416</v>
      </c>
      <c r="B1416" s="407" t="s">
        <v>1583</v>
      </c>
      <c r="C1416" s="403" t="s">
        <v>468</v>
      </c>
      <c r="D1416" s="404">
        <v>1</v>
      </c>
      <c r="E1416" s="408" t="s">
        <v>465</v>
      </c>
      <c r="F1416" s="406" t="s">
        <v>466</v>
      </c>
    </row>
    <row r="1417" s="14" customFormat="1" customHeight="1" spans="1:6">
      <c r="A1417" s="401">
        <v>1417</v>
      </c>
      <c r="B1417" s="407" t="s">
        <v>1584</v>
      </c>
      <c r="C1417" s="403" t="s">
        <v>468</v>
      </c>
      <c r="D1417" s="404">
        <v>1</v>
      </c>
      <c r="E1417" s="408" t="s">
        <v>465</v>
      </c>
      <c r="F1417" s="406" t="s">
        <v>466</v>
      </c>
    </row>
    <row r="1418" s="14" customFormat="1" customHeight="1" spans="1:6">
      <c r="A1418" s="401">
        <v>1418</v>
      </c>
      <c r="B1418" s="407" t="s">
        <v>1585</v>
      </c>
      <c r="C1418" s="403" t="s">
        <v>468</v>
      </c>
      <c r="D1418" s="404">
        <v>1</v>
      </c>
      <c r="E1418" s="408" t="s">
        <v>465</v>
      </c>
      <c r="F1418" s="406" t="s">
        <v>466</v>
      </c>
    </row>
    <row r="1419" s="14" customFormat="1" customHeight="1" spans="1:6">
      <c r="A1419" s="401">
        <v>1419</v>
      </c>
      <c r="B1419" s="407" t="s">
        <v>1586</v>
      </c>
      <c r="C1419" s="403" t="s">
        <v>468</v>
      </c>
      <c r="D1419" s="404">
        <v>1</v>
      </c>
      <c r="E1419" s="408" t="s">
        <v>465</v>
      </c>
      <c r="F1419" s="406" t="s">
        <v>466</v>
      </c>
    </row>
    <row r="1420" s="14" customFormat="1" customHeight="1" spans="1:6">
      <c r="A1420" s="401">
        <v>1420</v>
      </c>
      <c r="B1420" s="407" t="s">
        <v>1586</v>
      </c>
      <c r="C1420" s="403" t="s">
        <v>468</v>
      </c>
      <c r="D1420" s="404">
        <v>1</v>
      </c>
      <c r="E1420" s="408" t="s">
        <v>465</v>
      </c>
      <c r="F1420" s="406" t="s">
        <v>466</v>
      </c>
    </row>
    <row r="1421" s="14" customFormat="1" customHeight="1" spans="1:6">
      <c r="A1421" s="401">
        <v>1421</v>
      </c>
      <c r="B1421" s="407" t="s">
        <v>1587</v>
      </c>
      <c r="C1421" s="403" t="s">
        <v>468</v>
      </c>
      <c r="D1421" s="404">
        <v>1</v>
      </c>
      <c r="E1421" s="408" t="s">
        <v>465</v>
      </c>
      <c r="F1421" s="406" t="s">
        <v>466</v>
      </c>
    </row>
    <row r="1422" s="14" customFormat="1" customHeight="1" spans="1:6">
      <c r="A1422" s="401">
        <v>1422</v>
      </c>
      <c r="B1422" s="407" t="s">
        <v>1588</v>
      </c>
      <c r="C1422" s="403" t="s">
        <v>468</v>
      </c>
      <c r="D1422" s="404">
        <v>2</v>
      </c>
      <c r="E1422" s="408" t="s">
        <v>465</v>
      </c>
      <c r="F1422" s="406" t="s">
        <v>466</v>
      </c>
    </row>
    <row r="1423" s="14" customFormat="1" customHeight="1" spans="1:6">
      <c r="A1423" s="401">
        <v>1423</v>
      </c>
      <c r="B1423" s="407" t="s">
        <v>1588</v>
      </c>
      <c r="C1423" s="403" t="s">
        <v>468</v>
      </c>
      <c r="D1423" s="404">
        <v>2</v>
      </c>
      <c r="E1423" s="408" t="s">
        <v>465</v>
      </c>
      <c r="F1423" s="406" t="s">
        <v>466</v>
      </c>
    </row>
    <row r="1424" s="14" customFormat="1" customHeight="1" spans="1:6">
      <c r="A1424" s="401">
        <v>1424</v>
      </c>
      <c r="B1424" s="407" t="s">
        <v>1589</v>
      </c>
      <c r="C1424" s="403" t="s">
        <v>468</v>
      </c>
      <c r="D1424" s="404">
        <v>1</v>
      </c>
      <c r="E1424" s="408" t="s">
        <v>465</v>
      </c>
      <c r="F1424" s="406" t="s">
        <v>466</v>
      </c>
    </row>
    <row r="1425" s="14" customFormat="1" customHeight="1" spans="1:6">
      <c r="A1425" s="401">
        <v>1425</v>
      </c>
      <c r="B1425" s="407" t="s">
        <v>1589</v>
      </c>
      <c r="C1425" s="403" t="s">
        <v>468</v>
      </c>
      <c r="D1425" s="404">
        <v>1</v>
      </c>
      <c r="E1425" s="408" t="s">
        <v>465</v>
      </c>
      <c r="F1425" s="406" t="s">
        <v>466</v>
      </c>
    </row>
    <row r="1426" s="14" customFormat="1" customHeight="1" spans="1:6">
      <c r="A1426" s="401">
        <v>1426</v>
      </c>
      <c r="B1426" s="407" t="s">
        <v>1590</v>
      </c>
      <c r="C1426" s="403" t="s">
        <v>468</v>
      </c>
      <c r="D1426" s="404">
        <v>5</v>
      </c>
      <c r="E1426" s="408" t="s">
        <v>465</v>
      </c>
      <c r="F1426" s="406" t="s">
        <v>466</v>
      </c>
    </row>
    <row r="1427" s="14" customFormat="1" customHeight="1" spans="1:6">
      <c r="A1427" s="401">
        <v>1427</v>
      </c>
      <c r="B1427" s="407" t="s">
        <v>1590</v>
      </c>
      <c r="C1427" s="403" t="s">
        <v>468</v>
      </c>
      <c r="D1427" s="404">
        <v>5</v>
      </c>
      <c r="E1427" s="408" t="s">
        <v>465</v>
      </c>
      <c r="F1427" s="406" t="s">
        <v>466</v>
      </c>
    </row>
    <row r="1428" s="14" customFormat="1" customHeight="1" spans="1:6">
      <c r="A1428" s="401">
        <v>1428</v>
      </c>
      <c r="B1428" s="407" t="s">
        <v>1590</v>
      </c>
      <c r="C1428" s="403" t="s">
        <v>468</v>
      </c>
      <c r="D1428" s="404">
        <v>5</v>
      </c>
      <c r="E1428" s="408" t="s">
        <v>465</v>
      </c>
      <c r="F1428" s="406" t="s">
        <v>466</v>
      </c>
    </row>
    <row r="1429" s="14" customFormat="1" customHeight="1" spans="1:6">
      <c r="A1429" s="401">
        <v>1429</v>
      </c>
      <c r="B1429" s="407" t="s">
        <v>1515</v>
      </c>
      <c r="C1429" s="403" t="s">
        <v>468</v>
      </c>
      <c r="D1429" s="404">
        <v>1</v>
      </c>
      <c r="E1429" s="408" t="s">
        <v>465</v>
      </c>
      <c r="F1429" s="406" t="s">
        <v>466</v>
      </c>
    </row>
    <row r="1430" s="14" customFormat="1" customHeight="1" spans="1:6">
      <c r="A1430" s="401">
        <v>1430</v>
      </c>
      <c r="B1430" s="407" t="s">
        <v>1591</v>
      </c>
      <c r="C1430" s="403" t="s">
        <v>468</v>
      </c>
      <c r="D1430" s="404">
        <v>6</v>
      </c>
      <c r="E1430" s="408" t="s">
        <v>465</v>
      </c>
      <c r="F1430" s="406" t="s">
        <v>466</v>
      </c>
    </row>
    <row r="1431" s="14" customFormat="1" customHeight="1" spans="1:6">
      <c r="A1431" s="401">
        <v>1431</v>
      </c>
      <c r="B1431" s="407" t="s">
        <v>1591</v>
      </c>
      <c r="C1431" s="403" t="s">
        <v>468</v>
      </c>
      <c r="D1431" s="404">
        <v>4</v>
      </c>
      <c r="E1431" s="408" t="s">
        <v>465</v>
      </c>
      <c r="F1431" s="406" t="s">
        <v>466</v>
      </c>
    </row>
    <row r="1432" s="14" customFormat="1" customHeight="1" spans="1:6">
      <c r="A1432" s="401">
        <v>1432</v>
      </c>
      <c r="B1432" s="407" t="s">
        <v>1592</v>
      </c>
      <c r="C1432" s="403" t="s">
        <v>468</v>
      </c>
      <c r="D1432" s="404">
        <v>1</v>
      </c>
      <c r="E1432" s="408" t="s">
        <v>465</v>
      </c>
      <c r="F1432" s="406" t="s">
        <v>466</v>
      </c>
    </row>
    <row r="1433" s="14" customFormat="1" customHeight="1" spans="1:6">
      <c r="A1433" s="401">
        <v>1433</v>
      </c>
      <c r="B1433" s="407" t="s">
        <v>1593</v>
      </c>
      <c r="C1433" s="403" t="s">
        <v>468</v>
      </c>
      <c r="D1433" s="404">
        <v>2</v>
      </c>
      <c r="E1433" s="408" t="s">
        <v>465</v>
      </c>
      <c r="F1433" s="406" t="s">
        <v>466</v>
      </c>
    </row>
    <row r="1434" s="14" customFormat="1" customHeight="1" spans="1:6">
      <c r="A1434" s="401">
        <v>1434</v>
      </c>
      <c r="B1434" s="407" t="s">
        <v>1593</v>
      </c>
      <c r="C1434" s="403" t="s">
        <v>468</v>
      </c>
      <c r="D1434" s="404">
        <v>2</v>
      </c>
      <c r="E1434" s="408" t="s">
        <v>465</v>
      </c>
      <c r="F1434" s="406" t="s">
        <v>466</v>
      </c>
    </row>
    <row r="1435" s="14" customFormat="1" customHeight="1" spans="1:6">
      <c r="A1435" s="401">
        <v>1435</v>
      </c>
      <c r="B1435" s="407" t="s">
        <v>1222</v>
      </c>
      <c r="C1435" s="403" t="s">
        <v>468</v>
      </c>
      <c r="D1435" s="404">
        <v>1</v>
      </c>
      <c r="E1435" s="408" t="s">
        <v>465</v>
      </c>
      <c r="F1435" s="406" t="s">
        <v>466</v>
      </c>
    </row>
    <row r="1436" s="14" customFormat="1" customHeight="1" spans="1:6">
      <c r="A1436" s="401">
        <v>1436</v>
      </c>
      <c r="B1436" s="407" t="s">
        <v>1222</v>
      </c>
      <c r="C1436" s="403" t="s">
        <v>468</v>
      </c>
      <c r="D1436" s="404">
        <v>1</v>
      </c>
      <c r="E1436" s="408" t="s">
        <v>465</v>
      </c>
      <c r="F1436" s="406" t="s">
        <v>466</v>
      </c>
    </row>
    <row r="1437" s="14" customFormat="1" customHeight="1" spans="1:6">
      <c r="A1437" s="401">
        <v>1437</v>
      </c>
      <c r="B1437" s="407" t="s">
        <v>1594</v>
      </c>
      <c r="C1437" s="403" t="s">
        <v>468</v>
      </c>
      <c r="D1437" s="404">
        <v>1</v>
      </c>
      <c r="E1437" s="408" t="s">
        <v>465</v>
      </c>
      <c r="F1437" s="406" t="s">
        <v>466</v>
      </c>
    </row>
    <row r="1438" s="14" customFormat="1" customHeight="1" spans="1:6">
      <c r="A1438" s="401">
        <v>1438</v>
      </c>
      <c r="B1438" s="407" t="s">
        <v>1595</v>
      </c>
      <c r="C1438" s="403" t="s">
        <v>468</v>
      </c>
      <c r="D1438" s="404">
        <v>2</v>
      </c>
      <c r="E1438" s="408" t="s">
        <v>465</v>
      </c>
      <c r="F1438" s="406" t="s">
        <v>466</v>
      </c>
    </row>
    <row r="1439" s="14" customFormat="1" customHeight="1" spans="1:6">
      <c r="A1439" s="401">
        <v>1439</v>
      </c>
      <c r="B1439" s="407" t="s">
        <v>1595</v>
      </c>
      <c r="C1439" s="403" t="s">
        <v>468</v>
      </c>
      <c r="D1439" s="404">
        <v>3</v>
      </c>
      <c r="E1439" s="408" t="s">
        <v>465</v>
      </c>
      <c r="F1439" s="406" t="s">
        <v>466</v>
      </c>
    </row>
    <row r="1440" s="14" customFormat="1" customHeight="1" spans="1:6">
      <c r="A1440" s="401">
        <v>1440</v>
      </c>
      <c r="B1440" s="407" t="s">
        <v>1596</v>
      </c>
      <c r="C1440" s="403" t="s">
        <v>468</v>
      </c>
      <c r="D1440" s="404">
        <v>1</v>
      </c>
      <c r="E1440" s="408" t="s">
        <v>465</v>
      </c>
      <c r="F1440" s="406" t="s">
        <v>466</v>
      </c>
    </row>
    <row r="1441" s="14" customFormat="1" customHeight="1" spans="1:6">
      <c r="A1441" s="401">
        <v>1441</v>
      </c>
      <c r="B1441" s="407" t="s">
        <v>1597</v>
      </c>
      <c r="C1441" s="403" t="s">
        <v>468</v>
      </c>
      <c r="D1441" s="404">
        <v>2</v>
      </c>
      <c r="E1441" s="408" t="s">
        <v>465</v>
      </c>
      <c r="F1441" s="406" t="s">
        <v>466</v>
      </c>
    </row>
    <row r="1442" s="14" customFormat="1" customHeight="1" spans="1:6">
      <c r="A1442" s="401">
        <v>1442</v>
      </c>
      <c r="B1442" s="407" t="s">
        <v>1597</v>
      </c>
      <c r="C1442" s="403" t="s">
        <v>468</v>
      </c>
      <c r="D1442" s="404">
        <v>2</v>
      </c>
      <c r="E1442" s="408" t="s">
        <v>465</v>
      </c>
      <c r="F1442" s="406" t="s">
        <v>466</v>
      </c>
    </row>
    <row r="1443" s="14" customFormat="1" customHeight="1" spans="1:6">
      <c r="A1443" s="401">
        <v>1443</v>
      </c>
      <c r="B1443" s="407" t="s">
        <v>1597</v>
      </c>
      <c r="C1443" s="403" t="s">
        <v>468</v>
      </c>
      <c r="D1443" s="404">
        <v>1</v>
      </c>
      <c r="E1443" s="408" t="s">
        <v>465</v>
      </c>
      <c r="F1443" s="406" t="s">
        <v>466</v>
      </c>
    </row>
    <row r="1444" s="14" customFormat="1" customHeight="1" spans="1:6">
      <c r="A1444" s="401">
        <v>1444</v>
      </c>
      <c r="B1444" s="407" t="s">
        <v>1598</v>
      </c>
      <c r="C1444" s="403" t="s">
        <v>468</v>
      </c>
      <c r="D1444" s="404">
        <v>1</v>
      </c>
      <c r="E1444" s="408" t="s">
        <v>465</v>
      </c>
      <c r="F1444" s="406" t="s">
        <v>466</v>
      </c>
    </row>
    <row r="1445" s="14" customFormat="1" customHeight="1" spans="1:6">
      <c r="A1445" s="401">
        <v>1445</v>
      </c>
      <c r="B1445" s="407" t="s">
        <v>1520</v>
      </c>
      <c r="C1445" s="403" t="s">
        <v>468</v>
      </c>
      <c r="D1445" s="404">
        <v>1</v>
      </c>
      <c r="E1445" s="408" t="s">
        <v>465</v>
      </c>
      <c r="F1445" s="406" t="s">
        <v>466</v>
      </c>
    </row>
    <row r="1446" s="14" customFormat="1" customHeight="1" spans="1:6">
      <c r="A1446" s="401">
        <v>1446</v>
      </c>
      <c r="B1446" s="407" t="s">
        <v>1599</v>
      </c>
      <c r="C1446" s="403" t="s">
        <v>468</v>
      </c>
      <c r="D1446" s="404">
        <v>3</v>
      </c>
      <c r="E1446" s="408" t="s">
        <v>465</v>
      </c>
      <c r="F1446" s="406" t="s">
        <v>466</v>
      </c>
    </row>
    <row r="1447" s="14" customFormat="1" customHeight="1" spans="1:6">
      <c r="A1447" s="401">
        <v>1447</v>
      </c>
      <c r="B1447" s="407" t="s">
        <v>1599</v>
      </c>
      <c r="C1447" s="403" t="s">
        <v>468</v>
      </c>
      <c r="D1447" s="404">
        <v>2</v>
      </c>
      <c r="E1447" s="408" t="s">
        <v>465</v>
      </c>
      <c r="F1447" s="406" t="s">
        <v>466</v>
      </c>
    </row>
    <row r="1448" s="14" customFormat="1" customHeight="1" spans="1:6">
      <c r="A1448" s="401">
        <v>1448</v>
      </c>
      <c r="B1448" s="407" t="s">
        <v>1599</v>
      </c>
      <c r="C1448" s="403" t="s">
        <v>468</v>
      </c>
      <c r="D1448" s="404">
        <v>1</v>
      </c>
      <c r="E1448" s="408" t="s">
        <v>465</v>
      </c>
      <c r="F1448" s="406" t="s">
        <v>466</v>
      </c>
    </row>
    <row r="1449" s="14" customFormat="1" customHeight="1" spans="1:6">
      <c r="A1449" s="401">
        <v>1449</v>
      </c>
      <c r="B1449" s="407" t="s">
        <v>1600</v>
      </c>
      <c r="C1449" s="403" t="s">
        <v>468</v>
      </c>
      <c r="D1449" s="404">
        <v>1</v>
      </c>
      <c r="E1449" s="408" t="s">
        <v>465</v>
      </c>
      <c r="F1449" s="406" t="s">
        <v>466</v>
      </c>
    </row>
    <row r="1450" s="14" customFormat="1" customHeight="1" spans="1:6">
      <c r="A1450" s="401">
        <v>1450</v>
      </c>
      <c r="B1450" s="407" t="s">
        <v>1600</v>
      </c>
      <c r="C1450" s="403" t="s">
        <v>468</v>
      </c>
      <c r="D1450" s="404">
        <v>1</v>
      </c>
      <c r="E1450" s="408" t="s">
        <v>465</v>
      </c>
      <c r="F1450" s="406" t="s">
        <v>466</v>
      </c>
    </row>
    <row r="1451" s="14" customFormat="1" customHeight="1" spans="1:6">
      <c r="A1451" s="401">
        <v>1451</v>
      </c>
      <c r="B1451" s="407" t="s">
        <v>1601</v>
      </c>
      <c r="C1451" s="403" t="s">
        <v>468</v>
      </c>
      <c r="D1451" s="404">
        <v>1</v>
      </c>
      <c r="E1451" s="408" t="s">
        <v>465</v>
      </c>
      <c r="F1451" s="406" t="s">
        <v>466</v>
      </c>
    </row>
    <row r="1452" s="14" customFormat="1" customHeight="1" spans="1:6">
      <c r="A1452" s="401">
        <v>1452</v>
      </c>
      <c r="B1452" s="407" t="s">
        <v>1602</v>
      </c>
      <c r="C1452" s="403" t="s">
        <v>468</v>
      </c>
      <c r="D1452" s="404">
        <v>1</v>
      </c>
      <c r="E1452" s="408" t="s">
        <v>465</v>
      </c>
      <c r="F1452" s="406" t="s">
        <v>466</v>
      </c>
    </row>
    <row r="1453" s="14" customFormat="1" customHeight="1" spans="1:6">
      <c r="A1453" s="401">
        <v>1453</v>
      </c>
      <c r="B1453" s="407" t="s">
        <v>1603</v>
      </c>
      <c r="C1453" s="403" t="s">
        <v>468</v>
      </c>
      <c r="D1453" s="404">
        <v>1</v>
      </c>
      <c r="E1453" s="408" t="s">
        <v>465</v>
      </c>
      <c r="F1453" s="406" t="s">
        <v>466</v>
      </c>
    </row>
    <row r="1454" s="14" customFormat="1" customHeight="1" spans="1:6">
      <c r="A1454" s="401">
        <v>1454</v>
      </c>
      <c r="B1454" s="407" t="s">
        <v>1604</v>
      </c>
      <c r="C1454" s="403" t="s">
        <v>468</v>
      </c>
      <c r="D1454" s="404">
        <v>1</v>
      </c>
      <c r="E1454" s="408" t="s">
        <v>465</v>
      </c>
      <c r="F1454" s="406" t="s">
        <v>466</v>
      </c>
    </row>
    <row r="1455" s="14" customFormat="1" customHeight="1" spans="1:6">
      <c r="A1455" s="401">
        <v>1455</v>
      </c>
      <c r="B1455" s="407" t="s">
        <v>1605</v>
      </c>
      <c r="C1455" s="403" t="s">
        <v>468</v>
      </c>
      <c r="D1455" s="404">
        <v>1</v>
      </c>
      <c r="E1455" s="408" t="s">
        <v>465</v>
      </c>
      <c r="F1455" s="406" t="s">
        <v>466</v>
      </c>
    </row>
    <row r="1456" s="14" customFormat="1" customHeight="1" spans="1:6">
      <c r="A1456" s="401">
        <v>1456</v>
      </c>
      <c r="B1456" s="407" t="s">
        <v>1606</v>
      </c>
      <c r="C1456" s="403" t="s">
        <v>468</v>
      </c>
      <c r="D1456" s="404">
        <v>1</v>
      </c>
      <c r="E1456" s="408" t="s">
        <v>465</v>
      </c>
      <c r="F1456" s="406" t="s">
        <v>466</v>
      </c>
    </row>
    <row r="1457" s="14" customFormat="1" customHeight="1" spans="1:6">
      <c r="A1457" s="401">
        <v>1457</v>
      </c>
      <c r="B1457" s="407" t="s">
        <v>1523</v>
      </c>
      <c r="C1457" s="403" t="s">
        <v>468</v>
      </c>
      <c r="D1457" s="404">
        <v>4</v>
      </c>
      <c r="E1457" s="408" t="s">
        <v>465</v>
      </c>
      <c r="F1457" s="406" t="s">
        <v>466</v>
      </c>
    </row>
    <row r="1458" s="14" customFormat="1" customHeight="1" spans="1:6">
      <c r="A1458" s="401">
        <v>1458</v>
      </c>
      <c r="B1458" s="407" t="s">
        <v>1523</v>
      </c>
      <c r="C1458" s="403" t="s">
        <v>468</v>
      </c>
      <c r="D1458" s="404">
        <v>3</v>
      </c>
      <c r="E1458" s="408" t="s">
        <v>465</v>
      </c>
      <c r="F1458" s="406" t="s">
        <v>466</v>
      </c>
    </row>
    <row r="1459" s="14" customFormat="1" customHeight="1" spans="1:6">
      <c r="A1459" s="401">
        <v>1459</v>
      </c>
      <c r="B1459" s="407" t="s">
        <v>1523</v>
      </c>
      <c r="C1459" s="403" t="s">
        <v>468</v>
      </c>
      <c r="D1459" s="404">
        <v>3</v>
      </c>
      <c r="E1459" s="408" t="s">
        <v>465</v>
      </c>
      <c r="F1459" s="406" t="s">
        <v>466</v>
      </c>
    </row>
    <row r="1460" s="14" customFormat="1" customHeight="1" spans="1:6">
      <c r="A1460" s="401">
        <v>1460</v>
      </c>
      <c r="B1460" s="407" t="s">
        <v>1607</v>
      </c>
      <c r="C1460" s="403" t="s">
        <v>468</v>
      </c>
      <c r="D1460" s="404">
        <v>1</v>
      </c>
      <c r="E1460" s="408" t="s">
        <v>465</v>
      </c>
      <c r="F1460" s="406" t="s">
        <v>466</v>
      </c>
    </row>
    <row r="1461" s="14" customFormat="1" customHeight="1" spans="1:6">
      <c r="A1461" s="401">
        <v>1461</v>
      </c>
      <c r="B1461" s="407" t="s">
        <v>1608</v>
      </c>
      <c r="C1461" s="403" t="s">
        <v>468</v>
      </c>
      <c r="D1461" s="404">
        <v>1</v>
      </c>
      <c r="E1461" s="408" t="s">
        <v>465</v>
      </c>
      <c r="F1461" s="406" t="s">
        <v>466</v>
      </c>
    </row>
    <row r="1462" s="14" customFormat="1" customHeight="1" spans="1:6">
      <c r="A1462" s="401">
        <v>1462</v>
      </c>
      <c r="B1462" s="407" t="s">
        <v>1609</v>
      </c>
      <c r="C1462" s="403" t="s">
        <v>468</v>
      </c>
      <c r="D1462" s="404">
        <v>1</v>
      </c>
      <c r="E1462" s="408" t="s">
        <v>465</v>
      </c>
      <c r="F1462" s="406" t="s">
        <v>466</v>
      </c>
    </row>
    <row r="1463" s="14" customFormat="1" customHeight="1" spans="1:6">
      <c r="A1463" s="401">
        <v>1463</v>
      </c>
      <c r="B1463" s="407" t="s">
        <v>1610</v>
      </c>
      <c r="C1463" s="403" t="s">
        <v>468</v>
      </c>
      <c r="D1463" s="404">
        <v>1</v>
      </c>
      <c r="E1463" s="408" t="s">
        <v>465</v>
      </c>
      <c r="F1463" s="406" t="s">
        <v>466</v>
      </c>
    </row>
    <row r="1464" s="14" customFormat="1" customHeight="1" spans="1:6">
      <c r="A1464" s="401">
        <v>1464</v>
      </c>
      <c r="B1464" s="407" t="s">
        <v>1610</v>
      </c>
      <c r="C1464" s="403" t="s">
        <v>468</v>
      </c>
      <c r="D1464" s="404">
        <v>1</v>
      </c>
      <c r="E1464" s="408" t="s">
        <v>465</v>
      </c>
      <c r="F1464" s="406" t="s">
        <v>466</v>
      </c>
    </row>
    <row r="1465" s="14" customFormat="1" customHeight="1" spans="1:6">
      <c r="A1465" s="401">
        <v>1465</v>
      </c>
      <c r="B1465" s="407" t="s">
        <v>1611</v>
      </c>
      <c r="C1465" s="403" t="s">
        <v>468</v>
      </c>
      <c r="D1465" s="404">
        <v>1</v>
      </c>
      <c r="E1465" s="408" t="s">
        <v>465</v>
      </c>
      <c r="F1465" s="406" t="s">
        <v>466</v>
      </c>
    </row>
    <row r="1466" s="14" customFormat="1" customHeight="1" spans="1:6">
      <c r="A1466" s="401">
        <v>1466</v>
      </c>
      <c r="B1466" s="407" t="s">
        <v>1612</v>
      </c>
      <c r="C1466" s="403" t="s">
        <v>468</v>
      </c>
      <c r="D1466" s="404">
        <v>2</v>
      </c>
      <c r="E1466" s="408" t="s">
        <v>465</v>
      </c>
      <c r="F1466" s="406" t="s">
        <v>466</v>
      </c>
    </row>
    <row r="1467" s="14" customFormat="1" customHeight="1" spans="1:6">
      <c r="A1467" s="401">
        <v>1467</v>
      </c>
      <c r="B1467" s="407" t="s">
        <v>1613</v>
      </c>
      <c r="C1467" s="403" t="s">
        <v>468</v>
      </c>
      <c r="D1467" s="404">
        <v>1</v>
      </c>
      <c r="E1467" s="408" t="s">
        <v>465</v>
      </c>
      <c r="F1467" s="406" t="s">
        <v>466</v>
      </c>
    </row>
    <row r="1468" s="14" customFormat="1" customHeight="1" spans="1:6">
      <c r="A1468" s="401">
        <v>1468</v>
      </c>
      <c r="B1468" s="407" t="s">
        <v>1614</v>
      </c>
      <c r="C1468" s="403" t="s">
        <v>468</v>
      </c>
      <c r="D1468" s="404">
        <v>3</v>
      </c>
      <c r="E1468" s="408" t="s">
        <v>465</v>
      </c>
      <c r="F1468" s="406" t="s">
        <v>466</v>
      </c>
    </row>
    <row r="1469" s="14" customFormat="1" customHeight="1" spans="1:6">
      <c r="A1469" s="401">
        <v>1469</v>
      </c>
      <c r="B1469" s="407" t="s">
        <v>1614</v>
      </c>
      <c r="C1469" s="403" t="s">
        <v>468</v>
      </c>
      <c r="D1469" s="404">
        <v>2</v>
      </c>
      <c r="E1469" s="408" t="s">
        <v>465</v>
      </c>
      <c r="F1469" s="406" t="s">
        <v>466</v>
      </c>
    </row>
    <row r="1470" s="14" customFormat="1" customHeight="1" spans="1:6">
      <c r="A1470" s="401">
        <v>1470</v>
      </c>
      <c r="B1470" s="407" t="s">
        <v>1615</v>
      </c>
      <c r="C1470" s="403" t="s">
        <v>468</v>
      </c>
      <c r="D1470" s="404">
        <v>1</v>
      </c>
      <c r="E1470" s="408" t="s">
        <v>465</v>
      </c>
      <c r="F1470" s="406" t="s">
        <v>466</v>
      </c>
    </row>
    <row r="1471" s="14" customFormat="1" customHeight="1" spans="1:6">
      <c r="A1471" s="401">
        <v>1471</v>
      </c>
      <c r="B1471" s="407" t="s">
        <v>1615</v>
      </c>
      <c r="C1471" s="403" t="s">
        <v>468</v>
      </c>
      <c r="D1471" s="404">
        <v>1</v>
      </c>
      <c r="E1471" s="408" t="s">
        <v>465</v>
      </c>
      <c r="F1471" s="406" t="s">
        <v>466</v>
      </c>
    </row>
    <row r="1472" s="14" customFormat="1" customHeight="1" spans="1:6">
      <c r="A1472" s="401">
        <v>1472</v>
      </c>
      <c r="B1472" s="407" t="s">
        <v>1616</v>
      </c>
      <c r="C1472" s="403" t="s">
        <v>468</v>
      </c>
      <c r="D1472" s="404">
        <v>6</v>
      </c>
      <c r="E1472" s="408" t="s">
        <v>465</v>
      </c>
      <c r="F1472" s="406" t="s">
        <v>466</v>
      </c>
    </row>
    <row r="1473" s="14" customFormat="1" customHeight="1" spans="1:6">
      <c r="A1473" s="401">
        <v>1473</v>
      </c>
      <c r="B1473" s="407" t="s">
        <v>1616</v>
      </c>
      <c r="C1473" s="403" t="s">
        <v>468</v>
      </c>
      <c r="D1473" s="404">
        <v>6</v>
      </c>
      <c r="E1473" s="408" t="s">
        <v>465</v>
      </c>
      <c r="F1473" s="406" t="s">
        <v>466</v>
      </c>
    </row>
    <row r="1474" s="14" customFormat="1" customHeight="1" spans="1:6">
      <c r="A1474" s="401">
        <v>1474</v>
      </c>
      <c r="B1474" s="407" t="s">
        <v>1616</v>
      </c>
      <c r="C1474" s="403" t="s">
        <v>468</v>
      </c>
      <c r="D1474" s="404">
        <v>6</v>
      </c>
      <c r="E1474" s="408" t="s">
        <v>465</v>
      </c>
      <c r="F1474" s="406" t="s">
        <v>466</v>
      </c>
    </row>
    <row r="1475" s="14" customFormat="1" customHeight="1" spans="1:6">
      <c r="A1475" s="401">
        <v>1475</v>
      </c>
      <c r="B1475" s="407" t="s">
        <v>1460</v>
      </c>
      <c r="C1475" s="403" t="s">
        <v>468</v>
      </c>
      <c r="D1475" s="404">
        <v>5</v>
      </c>
      <c r="E1475" s="408" t="s">
        <v>465</v>
      </c>
      <c r="F1475" s="406" t="s">
        <v>466</v>
      </c>
    </row>
    <row r="1476" s="14" customFormat="1" customHeight="1" spans="1:6">
      <c r="A1476" s="401">
        <v>1476</v>
      </c>
      <c r="B1476" s="407" t="s">
        <v>1460</v>
      </c>
      <c r="C1476" s="403" t="s">
        <v>468</v>
      </c>
      <c r="D1476" s="404">
        <v>5</v>
      </c>
      <c r="E1476" s="408" t="s">
        <v>465</v>
      </c>
      <c r="F1476" s="406" t="s">
        <v>466</v>
      </c>
    </row>
    <row r="1477" s="14" customFormat="1" customHeight="1" spans="1:6">
      <c r="A1477" s="401">
        <v>1477</v>
      </c>
      <c r="B1477" s="407" t="s">
        <v>1239</v>
      </c>
      <c r="C1477" s="403" t="s">
        <v>468</v>
      </c>
      <c r="D1477" s="404">
        <v>1</v>
      </c>
      <c r="E1477" s="408" t="s">
        <v>465</v>
      </c>
      <c r="F1477" s="406" t="s">
        <v>466</v>
      </c>
    </row>
    <row r="1478" s="14" customFormat="1" customHeight="1" spans="1:6">
      <c r="A1478" s="401">
        <v>1478</v>
      </c>
      <c r="B1478" s="407" t="s">
        <v>1617</v>
      </c>
      <c r="C1478" s="403" t="s">
        <v>468</v>
      </c>
      <c r="D1478" s="404">
        <v>1</v>
      </c>
      <c r="E1478" s="408" t="s">
        <v>465</v>
      </c>
      <c r="F1478" s="406" t="s">
        <v>466</v>
      </c>
    </row>
    <row r="1479" s="14" customFormat="1" customHeight="1" spans="1:6">
      <c r="A1479" s="401">
        <v>1479</v>
      </c>
      <c r="B1479" s="407" t="s">
        <v>1617</v>
      </c>
      <c r="C1479" s="403" t="s">
        <v>468</v>
      </c>
      <c r="D1479" s="404">
        <v>2</v>
      </c>
      <c r="E1479" s="408" t="s">
        <v>465</v>
      </c>
      <c r="F1479" s="406" t="s">
        <v>466</v>
      </c>
    </row>
    <row r="1480" s="14" customFormat="1" customHeight="1" spans="1:6">
      <c r="A1480" s="401">
        <v>1480</v>
      </c>
      <c r="B1480" s="407" t="s">
        <v>1617</v>
      </c>
      <c r="C1480" s="403" t="s">
        <v>468</v>
      </c>
      <c r="D1480" s="404">
        <v>2</v>
      </c>
      <c r="E1480" s="408" t="s">
        <v>465</v>
      </c>
      <c r="F1480" s="406" t="s">
        <v>466</v>
      </c>
    </row>
    <row r="1481" s="14" customFormat="1" customHeight="1" spans="1:6">
      <c r="A1481" s="401">
        <v>1481</v>
      </c>
      <c r="B1481" s="407" t="s">
        <v>1240</v>
      </c>
      <c r="C1481" s="403" t="s">
        <v>468</v>
      </c>
      <c r="D1481" s="404">
        <v>1</v>
      </c>
      <c r="E1481" s="408" t="s">
        <v>465</v>
      </c>
      <c r="F1481" s="406" t="s">
        <v>466</v>
      </c>
    </row>
    <row r="1482" s="14" customFormat="1" customHeight="1" spans="1:6">
      <c r="A1482" s="401">
        <v>1482</v>
      </c>
      <c r="B1482" s="407" t="s">
        <v>1618</v>
      </c>
      <c r="C1482" s="403" t="s">
        <v>468</v>
      </c>
      <c r="D1482" s="404">
        <v>1</v>
      </c>
      <c r="E1482" s="408" t="s">
        <v>465</v>
      </c>
      <c r="F1482" s="406" t="s">
        <v>466</v>
      </c>
    </row>
    <row r="1483" s="14" customFormat="1" customHeight="1" spans="1:6">
      <c r="A1483" s="401">
        <v>1483</v>
      </c>
      <c r="B1483" s="407" t="s">
        <v>1618</v>
      </c>
      <c r="C1483" s="403" t="s">
        <v>468</v>
      </c>
      <c r="D1483" s="404">
        <v>1</v>
      </c>
      <c r="E1483" s="408" t="s">
        <v>465</v>
      </c>
      <c r="F1483" s="406" t="s">
        <v>466</v>
      </c>
    </row>
    <row r="1484" s="14" customFormat="1" customHeight="1" spans="1:6">
      <c r="A1484" s="401">
        <v>1484</v>
      </c>
      <c r="B1484" s="407" t="s">
        <v>1618</v>
      </c>
      <c r="C1484" s="403" t="s">
        <v>468</v>
      </c>
      <c r="D1484" s="404">
        <v>1</v>
      </c>
      <c r="E1484" s="408" t="s">
        <v>465</v>
      </c>
      <c r="F1484" s="406" t="s">
        <v>466</v>
      </c>
    </row>
    <row r="1485" s="14" customFormat="1" customHeight="1" spans="1:6">
      <c r="A1485" s="401">
        <v>1485</v>
      </c>
      <c r="B1485" s="407" t="s">
        <v>1619</v>
      </c>
      <c r="C1485" s="403" t="s">
        <v>468</v>
      </c>
      <c r="D1485" s="404">
        <v>1</v>
      </c>
      <c r="E1485" s="408" t="s">
        <v>465</v>
      </c>
      <c r="F1485" s="406" t="s">
        <v>466</v>
      </c>
    </row>
    <row r="1486" s="14" customFormat="1" customHeight="1" spans="1:6">
      <c r="A1486" s="401">
        <v>1486</v>
      </c>
      <c r="B1486" s="407" t="s">
        <v>1619</v>
      </c>
      <c r="C1486" s="403" t="s">
        <v>468</v>
      </c>
      <c r="D1486" s="404">
        <v>1</v>
      </c>
      <c r="E1486" s="408" t="s">
        <v>465</v>
      </c>
      <c r="F1486" s="406" t="s">
        <v>466</v>
      </c>
    </row>
    <row r="1487" s="14" customFormat="1" customHeight="1" spans="1:6">
      <c r="A1487" s="401">
        <v>1487</v>
      </c>
      <c r="B1487" s="407" t="s">
        <v>1619</v>
      </c>
      <c r="C1487" s="403" t="s">
        <v>468</v>
      </c>
      <c r="D1487" s="404">
        <v>1</v>
      </c>
      <c r="E1487" s="408" t="s">
        <v>465</v>
      </c>
      <c r="F1487" s="406" t="s">
        <v>466</v>
      </c>
    </row>
    <row r="1488" s="14" customFormat="1" customHeight="1" spans="1:6">
      <c r="A1488" s="401">
        <v>1488</v>
      </c>
      <c r="B1488" s="407" t="s">
        <v>1620</v>
      </c>
      <c r="C1488" s="403" t="s">
        <v>468</v>
      </c>
      <c r="D1488" s="404">
        <v>1</v>
      </c>
      <c r="E1488" s="408" t="s">
        <v>465</v>
      </c>
      <c r="F1488" s="406" t="s">
        <v>466</v>
      </c>
    </row>
    <row r="1489" s="14" customFormat="1" customHeight="1" spans="1:6">
      <c r="A1489" s="401">
        <v>1489</v>
      </c>
      <c r="B1489" s="407" t="s">
        <v>1525</v>
      </c>
      <c r="C1489" s="403" t="s">
        <v>468</v>
      </c>
      <c r="D1489" s="404">
        <v>1</v>
      </c>
      <c r="E1489" s="408" t="s">
        <v>465</v>
      </c>
      <c r="F1489" s="406" t="s">
        <v>466</v>
      </c>
    </row>
    <row r="1490" s="14" customFormat="1" customHeight="1" spans="1:6">
      <c r="A1490" s="401">
        <v>1490</v>
      </c>
      <c r="B1490" s="407" t="s">
        <v>1621</v>
      </c>
      <c r="C1490" s="403" t="s">
        <v>468</v>
      </c>
      <c r="D1490" s="404">
        <v>1</v>
      </c>
      <c r="E1490" s="408" t="s">
        <v>465</v>
      </c>
      <c r="F1490" s="406" t="s">
        <v>466</v>
      </c>
    </row>
    <row r="1491" s="14" customFormat="1" customHeight="1" spans="1:6">
      <c r="A1491" s="401">
        <v>1491</v>
      </c>
      <c r="B1491" s="407" t="s">
        <v>1622</v>
      </c>
      <c r="C1491" s="403" t="s">
        <v>468</v>
      </c>
      <c r="D1491" s="404">
        <v>2</v>
      </c>
      <c r="E1491" s="408" t="s">
        <v>465</v>
      </c>
      <c r="F1491" s="406" t="s">
        <v>466</v>
      </c>
    </row>
    <row r="1492" s="14" customFormat="1" customHeight="1" spans="1:6">
      <c r="A1492" s="401">
        <v>1492</v>
      </c>
      <c r="B1492" s="407" t="s">
        <v>1622</v>
      </c>
      <c r="C1492" s="403" t="s">
        <v>468</v>
      </c>
      <c r="D1492" s="404">
        <v>2</v>
      </c>
      <c r="E1492" s="408" t="s">
        <v>465</v>
      </c>
      <c r="F1492" s="406" t="s">
        <v>466</v>
      </c>
    </row>
    <row r="1493" s="14" customFormat="1" customHeight="1" spans="1:6">
      <c r="A1493" s="401">
        <v>1493</v>
      </c>
      <c r="B1493" s="407" t="s">
        <v>1623</v>
      </c>
      <c r="C1493" s="403" t="s">
        <v>468</v>
      </c>
      <c r="D1493" s="404">
        <v>1</v>
      </c>
      <c r="E1493" s="408" t="s">
        <v>465</v>
      </c>
      <c r="F1493" s="406" t="s">
        <v>466</v>
      </c>
    </row>
    <row r="1494" s="14" customFormat="1" customHeight="1" spans="1:6">
      <c r="A1494" s="401">
        <v>1494</v>
      </c>
      <c r="B1494" s="407" t="s">
        <v>1623</v>
      </c>
      <c r="C1494" s="403" t="s">
        <v>468</v>
      </c>
      <c r="D1494" s="404">
        <v>1</v>
      </c>
      <c r="E1494" s="408" t="s">
        <v>465</v>
      </c>
      <c r="F1494" s="406" t="s">
        <v>466</v>
      </c>
    </row>
    <row r="1495" s="14" customFormat="1" customHeight="1" spans="1:6">
      <c r="A1495" s="401">
        <v>1495</v>
      </c>
      <c r="B1495" s="407" t="s">
        <v>1624</v>
      </c>
      <c r="C1495" s="403" t="s">
        <v>468</v>
      </c>
      <c r="D1495" s="404">
        <v>1</v>
      </c>
      <c r="E1495" s="408" t="s">
        <v>465</v>
      </c>
      <c r="F1495" s="406" t="s">
        <v>466</v>
      </c>
    </row>
    <row r="1496" s="14" customFormat="1" customHeight="1" spans="1:6">
      <c r="A1496" s="401">
        <v>1496</v>
      </c>
      <c r="B1496" s="407" t="s">
        <v>1624</v>
      </c>
      <c r="C1496" s="403" t="s">
        <v>468</v>
      </c>
      <c r="D1496" s="404">
        <v>1</v>
      </c>
      <c r="E1496" s="408" t="s">
        <v>465</v>
      </c>
      <c r="F1496" s="406" t="s">
        <v>466</v>
      </c>
    </row>
    <row r="1497" s="14" customFormat="1" customHeight="1" spans="1:6">
      <c r="A1497" s="401">
        <v>1497</v>
      </c>
      <c r="B1497" s="407" t="s">
        <v>1625</v>
      </c>
      <c r="C1497" s="403" t="s">
        <v>468</v>
      </c>
      <c r="D1497" s="404">
        <v>20</v>
      </c>
      <c r="E1497" s="408" t="s">
        <v>465</v>
      </c>
      <c r="F1497" s="406" t="s">
        <v>466</v>
      </c>
    </row>
    <row r="1498" s="14" customFormat="1" customHeight="1" spans="1:6">
      <c r="A1498" s="401">
        <v>1498</v>
      </c>
      <c r="B1498" s="407" t="s">
        <v>1625</v>
      </c>
      <c r="C1498" s="403" t="s">
        <v>468</v>
      </c>
      <c r="D1498" s="404">
        <v>24</v>
      </c>
      <c r="E1498" s="408" t="s">
        <v>465</v>
      </c>
      <c r="F1498" s="406" t="s">
        <v>466</v>
      </c>
    </row>
    <row r="1499" s="14" customFormat="1" customHeight="1" spans="1:6">
      <c r="A1499" s="401">
        <v>1499</v>
      </c>
      <c r="B1499" s="407" t="s">
        <v>1625</v>
      </c>
      <c r="C1499" s="403" t="s">
        <v>468</v>
      </c>
      <c r="D1499" s="404">
        <v>10</v>
      </c>
      <c r="E1499" s="408" t="s">
        <v>465</v>
      </c>
      <c r="F1499" s="406" t="s">
        <v>466</v>
      </c>
    </row>
    <row r="1500" s="14" customFormat="1" customHeight="1" spans="1:6">
      <c r="A1500" s="401">
        <v>1500</v>
      </c>
      <c r="B1500" s="407" t="s">
        <v>1529</v>
      </c>
      <c r="C1500" s="403" t="s">
        <v>468</v>
      </c>
      <c r="D1500" s="404">
        <v>1</v>
      </c>
      <c r="E1500" s="408" t="s">
        <v>465</v>
      </c>
      <c r="F1500" s="406" t="s">
        <v>466</v>
      </c>
    </row>
    <row r="1501" s="14" customFormat="1" customHeight="1" spans="1:6">
      <c r="A1501" s="401">
        <v>1501</v>
      </c>
      <c r="B1501" s="407" t="s">
        <v>1626</v>
      </c>
      <c r="C1501" s="403" t="s">
        <v>468</v>
      </c>
      <c r="D1501" s="404">
        <v>2</v>
      </c>
      <c r="E1501" s="408" t="s">
        <v>465</v>
      </c>
      <c r="F1501" s="406" t="s">
        <v>466</v>
      </c>
    </row>
    <row r="1502" s="14" customFormat="1" customHeight="1" spans="1:6">
      <c r="A1502" s="401">
        <v>1502</v>
      </c>
      <c r="B1502" s="407" t="s">
        <v>1254</v>
      </c>
      <c r="C1502" s="403" t="s">
        <v>468</v>
      </c>
      <c r="D1502" s="404">
        <v>8</v>
      </c>
      <c r="E1502" s="408" t="s">
        <v>465</v>
      </c>
      <c r="F1502" s="406" t="s">
        <v>466</v>
      </c>
    </row>
    <row r="1503" s="14" customFormat="1" customHeight="1" spans="1:6">
      <c r="A1503" s="401">
        <v>1503</v>
      </c>
      <c r="B1503" s="407" t="s">
        <v>1254</v>
      </c>
      <c r="C1503" s="403" t="s">
        <v>468</v>
      </c>
      <c r="D1503" s="404">
        <v>8</v>
      </c>
      <c r="E1503" s="408" t="s">
        <v>465</v>
      </c>
      <c r="F1503" s="406" t="s">
        <v>466</v>
      </c>
    </row>
    <row r="1504" s="14" customFormat="1" customHeight="1" spans="1:6">
      <c r="A1504" s="401">
        <v>1504</v>
      </c>
      <c r="B1504" s="407" t="s">
        <v>1530</v>
      </c>
      <c r="C1504" s="403" t="s">
        <v>468</v>
      </c>
      <c r="D1504" s="404">
        <v>3</v>
      </c>
      <c r="E1504" s="408" t="s">
        <v>465</v>
      </c>
      <c r="F1504" s="406" t="s">
        <v>466</v>
      </c>
    </row>
    <row r="1505" s="14" customFormat="1" customHeight="1" spans="1:6">
      <c r="A1505" s="401">
        <v>1505</v>
      </c>
      <c r="B1505" s="407" t="s">
        <v>1530</v>
      </c>
      <c r="C1505" s="403" t="s">
        <v>468</v>
      </c>
      <c r="D1505" s="404">
        <v>5</v>
      </c>
      <c r="E1505" s="408" t="s">
        <v>465</v>
      </c>
      <c r="F1505" s="406" t="s">
        <v>466</v>
      </c>
    </row>
    <row r="1506" s="14" customFormat="1" customHeight="1" spans="1:6">
      <c r="A1506" s="401">
        <v>1506</v>
      </c>
      <c r="B1506" s="407" t="s">
        <v>1627</v>
      </c>
      <c r="C1506" s="403" t="s">
        <v>468</v>
      </c>
      <c r="D1506" s="404">
        <v>1</v>
      </c>
      <c r="E1506" s="408" t="s">
        <v>465</v>
      </c>
      <c r="F1506" s="406" t="s">
        <v>466</v>
      </c>
    </row>
    <row r="1507" s="14" customFormat="1" customHeight="1" spans="1:6">
      <c r="A1507" s="401">
        <v>1507</v>
      </c>
      <c r="B1507" s="407" t="s">
        <v>1627</v>
      </c>
      <c r="C1507" s="403" t="s">
        <v>468</v>
      </c>
      <c r="D1507" s="404">
        <v>1</v>
      </c>
      <c r="E1507" s="408" t="s">
        <v>465</v>
      </c>
      <c r="F1507" s="406" t="s">
        <v>466</v>
      </c>
    </row>
    <row r="1508" s="14" customFormat="1" customHeight="1" spans="1:6">
      <c r="A1508" s="401">
        <v>1508</v>
      </c>
      <c r="B1508" s="407" t="s">
        <v>1628</v>
      </c>
      <c r="C1508" s="403" t="s">
        <v>468</v>
      </c>
      <c r="D1508" s="404">
        <v>1</v>
      </c>
      <c r="E1508" s="408" t="s">
        <v>465</v>
      </c>
      <c r="F1508" s="406" t="s">
        <v>466</v>
      </c>
    </row>
    <row r="1509" s="14" customFormat="1" customHeight="1" spans="1:6">
      <c r="A1509" s="401">
        <v>1509</v>
      </c>
      <c r="B1509" s="407" t="s">
        <v>1628</v>
      </c>
      <c r="C1509" s="403" t="s">
        <v>468</v>
      </c>
      <c r="D1509" s="404">
        <v>1</v>
      </c>
      <c r="E1509" s="408" t="s">
        <v>465</v>
      </c>
      <c r="F1509" s="406" t="s">
        <v>466</v>
      </c>
    </row>
    <row r="1510" s="14" customFormat="1" customHeight="1" spans="1:6">
      <c r="A1510" s="401">
        <v>1510</v>
      </c>
      <c r="B1510" s="407" t="s">
        <v>1629</v>
      </c>
      <c r="C1510" s="403" t="s">
        <v>468</v>
      </c>
      <c r="D1510" s="404">
        <v>1</v>
      </c>
      <c r="E1510" s="408" t="s">
        <v>465</v>
      </c>
      <c r="F1510" s="406" t="s">
        <v>466</v>
      </c>
    </row>
    <row r="1511" s="14" customFormat="1" customHeight="1" spans="1:6">
      <c r="A1511" s="401">
        <v>1511</v>
      </c>
      <c r="B1511" s="407" t="s">
        <v>1630</v>
      </c>
      <c r="C1511" s="403" t="s">
        <v>468</v>
      </c>
      <c r="D1511" s="404">
        <v>1</v>
      </c>
      <c r="E1511" s="408" t="s">
        <v>465</v>
      </c>
      <c r="F1511" s="406" t="s">
        <v>466</v>
      </c>
    </row>
    <row r="1512" s="14" customFormat="1" customHeight="1" spans="1:6">
      <c r="A1512" s="401">
        <v>1512</v>
      </c>
      <c r="B1512" s="407" t="s">
        <v>1631</v>
      </c>
      <c r="C1512" s="403" t="s">
        <v>468</v>
      </c>
      <c r="D1512" s="404">
        <v>1</v>
      </c>
      <c r="E1512" s="408" t="s">
        <v>465</v>
      </c>
      <c r="F1512" s="406" t="s">
        <v>466</v>
      </c>
    </row>
    <row r="1513" s="14" customFormat="1" customHeight="1" spans="1:6">
      <c r="A1513" s="401">
        <v>1513</v>
      </c>
      <c r="B1513" s="407" t="s">
        <v>1631</v>
      </c>
      <c r="C1513" s="403" t="s">
        <v>468</v>
      </c>
      <c r="D1513" s="404">
        <v>1</v>
      </c>
      <c r="E1513" s="408" t="s">
        <v>465</v>
      </c>
      <c r="F1513" s="406" t="s">
        <v>466</v>
      </c>
    </row>
    <row r="1514" s="14" customFormat="1" customHeight="1" spans="1:6">
      <c r="A1514" s="401">
        <v>1514</v>
      </c>
      <c r="B1514" s="407" t="s">
        <v>1631</v>
      </c>
      <c r="C1514" s="403" t="s">
        <v>468</v>
      </c>
      <c r="D1514" s="404">
        <v>1</v>
      </c>
      <c r="E1514" s="408" t="s">
        <v>465</v>
      </c>
      <c r="F1514" s="406" t="s">
        <v>466</v>
      </c>
    </row>
    <row r="1515" s="14" customFormat="1" customHeight="1" spans="1:6">
      <c r="A1515" s="401">
        <v>1515</v>
      </c>
      <c r="B1515" s="407" t="s">
        <v>1632</v>
      </c>
      <c r="C1515" s="403" t="s">
        <v>468</v>
      </c>
      <c r="D1515" s="404">
        <v>1</v>
      </c>
      <c r="E1515" s="408" t="s">
        <v>465</v>
      </c>
      <c r="F1515" s="406" t="s">
        <v>466</v>
      </c>
    </row>
    <row r="1516" s="14" customFormat="1" customHeight="1" spans="1:6">
      <c r="A1516" s="401">
        <v>1516</v>
      </c>
      <c r="B1516" s="407" t="s">
        <v>1633</v>
      </c>
      <c r="C1516" s="403" t="s">
        <v>468</v>
      </c>
      <c r="D1516" s="404">
        <v>1</v>
      </c>
      <c r="E1516" s="408" t="s">
        <v>465</v>
      </c>
      <c r="F1516" s="406" t="s">
        <v>466</v>
      </c>
    </row>
    <row r="1517" s="14" customFormat="1" customHeight="1" spans="1:6">
      <c r="A1517" s="401">
        <v>1517</v>
      </c>
      <c r="B1517" s="407" t="s">
        <v>1634</v>
      </c>
      <c r="C1517" s="403" t="s">
        <v>468</v>
      </c>
      <c r="D1517" s="404">
        <v>1</v>
      </c>
      <c r="E1517" s="408" t="s">
        <v>465</v>
      </c>
      <c r="F1517" s="406" t="s">
        <v>466</v>
      </c>
    </row>
    <row r="1518" s="14" customFormat="1" customHeight="1" spans="1:6">
      <c r="A1518" s="401">
        <v>1518</v>
      </c>
      <c r="B1518" s="407" t="s">
        <v>1634</v>
      </c>
      <c r="C1518" s="403" t="s">
        <v>468</v>
      </c>
      <c r="D1518" s="404">
        <v>1</v>
      </c>
      <c r="E1518" s="408" t="s">
        <v>465</v>
      </c>
      <c r="F1518" s="406" t="s">
        <v>466</v>
      </c>
    </row>
    <row r="1519" s="14" customFormat="1" customHeight="1" spans="1:6">
      <c r="A1519" s="401">
        <v>1519</v>
      </c>
      <c r="B1519" s="407" t="s">
        <v>1534</v>
      </c>
      <c r="C1519" s="403" t="s">
        <v>468</v>
      </c>
      <c r="D1519" s="404">
        <v>2</v>
      </c>
      <c r="E1519" s="408" t="s">
        <v>465</v>
      </c>
      <c r="F1519" s="406" t="s">
        <v>466</v>
      </c>
    </row>
    <row r="1520" s="14" customFormat="1" customHeight="1" spans="1:6">
      <c r="A1520" s="401">
        <v>1520</v>
      </c>
      <c r="B1520" s="407" t="s">
        <v>1535</v>
      </c>
      <c r="C1520" s="403" t="s">
        <v>468</v>
      </c>
      <c r="D1520" s="404">
        <v>2</v>
      </c>
      <c r="E1520" s="408" t="s">
        <v>465</v>
      </c>
      <c r="F1520" s="406" t="s">
        <v>466</v>
      </c>
    </row>
    <row r="1521" s="14" customFormat="1" customHeight="1" spans="1:6">
      <c r="A1521" s="401">
        <v>1521</v>
      </c>
      <c r="B1521" s="407" t="s">
        <v>1535</v>
      </c>
      <c r="C1521" s="403" t="s">
        <v>468</v>
      </c>
      <c r="D1521" s="404">
        <v>1</v>
      </c>
      <c r="E1521" s="408" t="s">
        <v>465</v>
      </c>
      <c r="F1521" s="406" t="s">
        <v>466</v>
      </c>
    </row>
    <row r="1522" s="14" customFormat="1" customHeight="1" spans="1:6">
      <c r="A1522" s="401">
        <v>1522</v>
      </c>
      <c r="B1522" s="407" t="s">
        <v>1635</v>
      </c>
      <c r="C1522" s="403" t="s">
        <v>468</v>
      </c>
      <c r="D1522" s="404">
        <v>1</v>
      </c>
      <c r="E1522" s="408" t="s">
        <v>465</v>
      </c>
      <c r="F1522" s="406" t="s">
        <v>466</v>
      </c>
    </row>
    <row r="1523" s="14" customFormat="1" customHeight="1" spans="1:6">
      <c r="A1523" s="401">
        <v>1523</v>
      </c>
      <c r="B1523" s="407" t="s">
        <v>1636</v>
      </c>
      <c r="C1523" s="403" t="s">
        <v>468</v>
      </c>
      <c r="D1523" s="404">
        <v>1</v>
      </c>
      <c r="E1523" s="408" t="s">
        <v>465</v>
      </c>
      <c r="F1523" s="406" t="s">
        <v>466</v>
      </c>
    </row>
    <row r="1524" s="14" customFormat="1" customHeight="1" spans="1:6">
      <c r="A1524" s="401">
        <v>1524</v>
      </c>
      <c r="B1524" s="407" t="s">
        <v>1637</v>
      </c>
      <c r="C1524" s="403" t="s">
        <v>468</v>
      </c>
      <c r="D1524" s="404">
        <v>1</v>
      </c>
      <c r="E1524" s="408" t="s">
        <v>465</v>
      </c>
      <c r="F1524" s="406" t="s">
        <v>466</v>
      </c>
    </row>
    <row r="1525" s="14" customFormat="1" customHeight="1" spans="1:6">
      <c r="A1525" s="401">
        <v>1525</v>
      </c>
      <c r="B1525" s="407" t="s">
        <v>1637</v>
      </c>
      <c r="C1525" s="403" t="s">
        <v>468</v>
      </c>
      <c r="D1525" s="404">
        <v>1</v>
      </c>
      <c r="E1525" s="408" t="s">
        <v>465</v>
      </c>
      <c r="F1525" s="406" t="s">
        <v>466</v>
      </c>
    </row>
    <row r="1526" s="14" customFormat="1" customHeight="1" spans="1:6">
      <c r="A1526" s="401">
        <v>1526</v>
      </c>
      <c r="B1526" s="407" t="s">
        <v>1638</v>
      </c>
      <c r="C1526" s="403" t="s">
        <v>468</v>
      </c>
      <c r="D1526" s="404">
        <v>12</v>
      </c>
      <c r="E1526" s="408" t="s">
        <v>465</v>
      </c>
      <c r="F1526" s="406" t="s">
        <v>466</v>
      </c>
    </row>
    <row r="1527" s="14" customFormat="1" customHeight="1" spans="1:6">
      <c r="A1527" s="401">
        <v>1527</v>
      </c>
      <c r="B1527" s="407" t="s">
        <v>1638</v>
      </c>
      <c r="C1527" s="403" t="s">
        <v>468</v>
      </c>
      <c r="D1527" s="404">
        <v>8</v>
      </c>
      <c r="E1527" s="408" t="s">
        <v>465</v>
      </c>
      <c r="F1527" s="406" t="s">
        <v>466</v>
      </c>
    </row>
    <row r="1528" s="14" customFormat="1" customHeight="1" spans="1:6">
      <c r="A1528" s="401">
        <v>1528</v>
      </c>
      <c r="B1528" s="407" t="s">
        <v>1638</v>
      </c>
      <c r="C1528" s="403" t="s">
        <v>468</v>
      </c>
      <c r="D1528" s="404">
        <v>8</v>
      </c>
      <c r="E1528" s="408" t="s">
        <v>465</v>
      </c>
      <c r="F1528" s="406" t="s">
        <v>466</v>
      </c>
    </row>
    <row r="1529" s="14" customFormat="1" customHeight="1" spans="1:6">
      <c r="A1529" s="401">
        <v>1529</v>
      </c>
      <c r="B1529" s="407" t="s">
        <v>1639</v>
      </c>
      <c r="C1529" s="403" t="s">
        <v>468</v>
      </c>
      <c r="D1529" s="404">
        <v>4</v>
      </c>
      <c r="E1529" s="408" t="s">
        <v>465</v>
      </c>
      <c r="F1529" s="406" t="s">
        <v>466</v>
      </c>
    </row>
    <row r="1530" s="14" customFormat="1" customHeight="1" spans="1:6">
      <c r="A1530" s="401">
        <v>1530</v>
      </c>
      <c r="B1530" s="407" t="s">
        <v>1639</v>
      </c>
      <c r="C1530" s="403" t="s">
        <v>468</v>
      </c>
      <c r="D1530" s="404">
        <v>4</v>
      </c>
      <c r="E1530" s="408" t="s">
        <v>465</v>
      </c>
      <c r="F1530" s="406" t="s">
        <v>466</v>
      </c>
    </row>
    <row r="1531" s="14" customFormat="1" customHeight="1" spans="1:6">
      <c r="A1531" s="401">
        <v>1531</v>
      </c>
      <c r="B1531" s="407" t="s">
        <v>1639</v>
      </c>
      <c r="C1531" s="403" t="s">
        <v>468</v>
      </c>
      <c r="D1531" s="404">
        <v>4</v>
      </c>
      <c r="E1531" s="408" t="s">
        <v>465</v>
      </c>
      <c r="F1531" s="406" t="s">
        <v>466</v>
      </c>
    </row>
    <row r="1532" s="14" customFormat="1" customHeight="1" spans="1:6">
      <c r="A1532" s="401">
        <v>1532</v>
      </c>
      <c r="B1532" s="407" t="s">
        <v>1640</v>
      </c>
      <c r="C1532" s="403" t="s">
        <v>468</v>
      </c>
      <c r="D1532" s="404">
        <v>1</v>
      </c>
      <c r="E1532" s="408" t="s">
        <v>465</v>
      </c>
      <c r="F1532" s="406" t="s">
        <v>466</v>
      </c>
    </row>
    <row r="1533" s="14" customFormat="1" customHeight="1" spans="1:6">
      <c r="A1533" s="401">
        <v>1533</v>
      </c>
      <c r="B1533" s="407" t="s">
        <v>1536</v>
      </c>
      <c r="C1533" s="403" t="s">
        <v>468</v>
      </c>
      <c r="D1533" s="404">
        <v>1</v>
      </c>
      <c r="E1533" s="408" t="s">
        <v>465</v>
      </c>
      <c r="F1533" s="406" t="s">
        <v>466</v>
      </c>
    </row>
    <row r="1534" s="14" customFormat="1" customHeight="1" spans="1:6">
      <c r="A1534" s="401">
        <v>1534</v>
      </c>
      <c r="B1534" s="407" t="s">
        <v>1536</v>
      </c>
      <c r="C1534" s="403" t="s">
        <v>468</v>
      </c>
      <c r="D1534" s="404">
        <v>1</v>
      </c>
      <c r="E1534" s="408" t="s">
        <v>465</v>
      </c>
      <c r="F1534" s="406" t="s">
        <v>466</v>
      </c>
    </row>
    <row r="1535" s="14" customFormat="1" customHeight="1" spans="1:6">
      <c r="A1535" s="401">
        <v>1535</v>
      </c>
      <c r="B1535" s="407" t="s">
        <v>1641</v>
      </c>
      <c r="C1535" s="403" t="s">
        <v>468</v>
      </c>
      <c r="D1535" s="404">
        <v>1</v>
      </c>
      <c r="E1535" s="408" t="s">
        <v>465</v>
      </c>
      <c r="F1535" s="406" t="s">
        <v>466</v>
      </c>
    </row>
    <row r="1536" s="14" customFormat="1" customHeight="1" spans="1:6">
      <c r="A1536" s="401">
        <v>1536</v>
      </c>
      <c r="B1536" s="407" t="s">
        <v>1642</v>
      </c>
      <c r="C1536" s="403" t="s">
        <v>468</v>
      </c>
      <c r="D1536" s="404">
        <v>1</v>
      </c>
      <c r="E1536" s="408" t="s">
        <v>465</v>
      </c>
      <c r="F1536" s="406" t="s">
        <v>466</v>
      </c>
    </row>
    <row r="1537" s="14" customFormat="1" customHeight="1" spans="1:6">
      <c r="A1537" s="401">
        <v>1537</v>
      </c>
      <c r="B1537" s="407" t="s">
        <v>1643</v>
      </c>
      <c r="C1537" s="403" t="s">
        <v>468</v>
      </c>
      <c r="D1537" s="404">
        <v>2</v>
      </c>
      <c r="E1537" s="408" t="s">
        <v>465</v>
      </c>
      <c r="F1537" s="406" t="s">
        <v>466</v>
      </c>
    </row>
    <row r="1538" s="14" customFormat="1" customHeight="1" spans="1:6">
      <c r="A1538" s="401">
        <v>1538</v>
      </c>
      <c r="B1538" s="407" t="s">
        <v>1643</v>
      </c>
      <c r="C1538" s="403" t="s">
        <v>468</v>
      </c>
      <c r="D1538" s="404">
        <v>2</v>
      </c>
      <c r="E1538" s="408" t="s">
        <v>465</v>
      </c>
      <c r="F1538" s="406" t="s">
        <v>466</v>
      </c>
    </row>
    <row r="1539" s="14" customFormat="1" customHeight="1" spans="1:6">
      <c r="A1539" s="401">
        <v>1539</v>
      </c>
      <c r="B1539" s="407" t="s">
        <v>1643</v>
      </c>
      <c r="C1539" s="403" t="s">
        <v>468</v>
      </c>
      <c r="D1539" s="404">
        <v>2</v>
      </c>
      <c r="E1539" s="408" t="s">
        <v>465</v>
      </c>
      <c r="F1539" s="406" t="s">
        <v>466</v>
      </c>
    </row>
    <row r="1540" s="14" customFormat="1" customHeight="1" spans="1:6">
      <c r="A1540" s="401">
        <v>1540</v>
      </c>
      <c r="B1540" s="407" t="s">
        <v>1644</v>
      </c>
      <c r="C1540" s="403" t="s">
        <v>468</v>
      </c>
      <c r="D1540" s="404">
        <v>2</v>
      </c>
      <c r="E1540" s="408" t="s">
        <v>465</v>
      </c>
      <c r="F1540" s="406" t="s">
        <v>466</v>
      </c>
    </row>
    <row r="1541" s="14" customFormat="1" customHeight="1" spans="1:6">
      <c r="A1541" s="401">
        <v>1541</v>
      </c>
      <c r="B1541" s="407" t="s">
        <v>1644</v>
      </c>
      <c r="C1541" s="403" t="s">
        <v>468</v>
      </c>
      <c r="D1541" s="404">
        <v>1</v>
      </c>
      <c r="E1541" s="408" t="s">
        <v>465</v>
      </c>
      <c r="F1541" s="406" t="s">
        <v>466</v>
      </c>
    </row>
    <row r="1542" s="14" customFormat="1" customHeight="1" spans="1:6">
      <c r="A1542" s="401">
        <v>1542</v>
      </c>
      <c r="B1542" s="407" t="s">
        <v>1645</v>
      </c>
      <c r="C1542" s="403" t="s">
        <v>468</v>
      </c>
      <c r="D1542" s="404">
        <v>1</v>
      </c>
      <c r="E1542" s="408" t="s">
        <v>465</v>
      </c>
      <c r="F1542" s="406" t="s">
        <v>466</v>
      </c>
    </row>
    <row r="1543" s="14" customFormat="1" customHeight="1" spans="1:6">
      <c r="A1543" s="401">
        <v>1543</v>
      </c>
      <c r="B1543" s="407" t="s">
        <v>1646</v>
      </c>
      <c r="C1543" s="403" t="s">
        <v>468</v>
      </c>
      <c r="D1543" s="404">
        <v>1</v>
      </c>
      <c r="E1543" s="408" t="s">
        <v>465</v>
      </c>
      <c r="F1543" s="406" t="s">
        <v>466</v>
      </c>
    </row>
    <row r="1544" s="14" customFormat="1" customHeight="1" spans="1:6">
      <c r="A1544" s="401">
        <v>1544</v>
      </c>
      <c r="B1544" s="407" t="s">
        <v>1647</v>
      </c>
      <c r="C1544" s="403" t="s">
        <v>468</v>
      </c>
      <c r="D1544" s="404">
        <v>3</v>
      </c>
      <c r="E1544" s="408" t="s">
        <v>465</v>
      </c>
      <c r="F1544" s="406" t="s">
        <v>466</v>
      </c>
    </row>
    <row r="1545" s="14" customFormat="1" customHeight="1" spans="1:6">
      <c r="A1545" s="401">
        <v>1545</v>
      </c>
      <c r="B1545" s="407" t="s">
        <v>1647</v>
      </c>
      <c r="C1545" s="403" t="s">
        <v>468</v>
      </c>
      <c r="D1545" s="404">
        <v>2</v>
      </c>
      <c r="E1545" s="408" t="s">
        <v>465</v>
      </c>
      <c r="F1545" s="406" t="s">
        <v>466</v>
      </c>
    </row>
    <row r="1546" s="14" customFormat="1" customHeight="1" spans="1:6">
      <c r="A1546" s="401">
        <v>1546</v>
      </c>
      <c r="B1546" s="407" t="s">
        <v>1647</v>
      </c>
      <c r="C1546" s="403" t="s">
        <v>468</v>
      </c>
      <c r="D1546" s="404">
        <v>1</v>
      </c>
      <c r="E1546" s="408" t="s">
        <v>465</v>
      </c>
      <c r="F1546" s="406" t="s">
        <v>466</v>
      </c>
    </row>
    <row r="1547" s="14" customFormat="1" customHeight="1" spans="1:6">
      <c r="A1547" s="401">
        <v>1547</v>
      </c>
      <c r="B1547" s="407" t="s">
        <v>1648</v>
      </c>
      <c r="C1547" s="403" t="s">
        <v>468</v>
      </c>
      <c r="D1547" s="404">
        <v>4</v>
      </c>
      <c r="E1547" s="408" t="s">
        <v>465</v>
      </c>
      <c r="F1547" s="406" t="s">
        <v>466</v>
      </c>
    </row>
    <row r="1548" s="14" customFormat="1" customHeight="1" spans="1:6">
      <c r="A1548" s="401">
        <v>1548</v>
      </c>
      <c r="B1548" s="407" t="s">
        <v>1648</v>
      </c>
      <c r="C1548" s="403" t="s">
        <v>468</v>
      </c>
      <c r="D1548" s="404">
        <v>3</v>
      </c>
      <c r="E1548" s="408" t="s">
        <v>465</v>
      </c>
      <c r="F1548" s="406" t="s">
        <v>466</v>
      </c>
    </row>
    <row r="1549" s="14" customFormat="1" customHeight="1" spans="1:6">
      <c r="A1549" s="401">
        <v>1549</v>
      </c>
      <c r="B1549" s="407" t="s">
        <v>1649</v>
      </c>
      <c r="C1549" s="403" t="s">
        <v>468</v>
      </c>
      <c r="D1549" s="404">
        <v>6</v>
      </c>
      <c r="E1549" s="408" t="s">
        <v>465</v>
      </c>
      <c r="F1549" s="406" t="s">
        <v>466</v>
      </c>
    </row>
    <row r="1550" s="14" customFormat="1" customHeight="1" spans="1:6">
      <c r="A1550" s="401">
        <v>1550</v>
      </c>
      <c r="B1550" s="407" t="s">
        <v>1649</v>
      </c>
      <c r="C1550" s="403" t="s">
        <v>468</v>
      </c>
      <c r="D1550" s="404">
        <v>6</v>
      </c>
      <c r="E1550" s="408" t="s">
        <v>465</v>
      </c>
      <c r="F1550" s="406" t="s">
        <v>466</v>
      </c>
    </row>
    <row r="1551" s="14" customFormat="1" customHeight="1" spans="1:6">
      <c r="A1551" s="401">
        <v>1551</v>
      </c>
      <c r="B1551" s="407" t="s">
        <v>1650</v>
      </c>
      <c r="C1551" s="403" t="s">
        <v>468</v>
      </c>
      <c r="D1551" s="404">
        <v>2</v>
      </c>
      <c r="E1551" s="408" t="s">
        <v>465</v>
      </c>
      <c r="F1551" s="406" t="s">
        <v>466</v>
      </c>
    </row>
    <row r="1552" s="14" customFormat="1" customHeight="1" spans="1:6">
      <c r="A1552" s="401">
        <v>1552</v>
      </c>
      <c r="B1552" s="407" t="s">
        <v>1650</v>
      </c>
      <c r="C1552" s="403" t="s">
        <v>468</v>
      </c>
      <c r="D1552" s="404">
        <v>2</v>
      </c>
      <c r="E1552" s="408" t="s">
        <v>465</v>
      </c>
      <c r="F1552" s="406" t="s">
        <v>466</v>
      </c>
    </row>
    <row r="1553" s="14" customFormat="1" customHeight="1" spans="1:6">
      <c r="A1553" s="401">
        <v>1553</v>
      </c>
      <c r="B1553" s="407" t="s">
        <v>1261</v>
      </c>
      <c r="C1553" s="403" t="s">
        <v>468</v>
      </c>
      <c r="D1553" s="404">
        <v>1</v>
      </c>
      <c r="E1553" s="408" t="s">
        <v>465</v>
      </c>
      <c r="F1553" s="406" t="s">
        <v>466</v>
      </c>
    </row>
    <row r="1554" s="14" customFormat="1" customHeight="1" spans="1:6">
      <c r="A1554" s="401">
        <v>1554</v>
      </c>
      <c r="B1554" s="407" t="s">
        <v>1651</v>
      </c>
      <c r="C1554" s="403" t="s">
        <v>468</v>
      </c>
      <c r="D1554" s="404">
        <v>1</v>
      </c>
      <c r="E1554" s="408" t="s">
        <v>465</v>
      </c>
      <c r="F1554" s="406" t="s">
        <v>466</v>
      </c>
    </row>
    <row r="1555" s="14" customFormat="1" customHeight="1" spans="1:6">
      <c r="A1555" s="401">
        <v>1555</v>
      </c>
      <c r="B1555" s="407" t="s">
        <v>1652</v>
      </c>
      <c r="C1555" s="403" t="s">
        <v>468</v>
      </c>
      <c r="D1555" s="404">
        <v>1</v>
      </c>
      <c r="E1555" s="408" t="s">
        <v>465</v>
      </c>
      <c r="F1555" s="406" t="s">
        <v>466</v>
      </c>
    </row>
    <row r="1556" s="14" customFormat="1" customHeight="1" spans="1:6">
      <c r="A1556" s="401">
        <v>1556</v>
      </c>
      <c r="B1556" s="407" t="s">
        <v>1264</v>
      </c>
      <c r="C1556" s="403" t="s">
        <v>468</v>
      </c>
      <c r="D1556" s="404">
        <v>1</v>
      </c>
      <c r="E1556" s="408" t="s">
        <v>465</v>
      </c>
      <c r="F1556" s="406" t="s">
        <v>466</v>
      </c>
    </row>
    <row r="1557" s="14" customFormat="1" customHeight="1" spans="1:6">
      <c r="A1557" s="401">
        <v>1557</v>
      </c>
      <c r="B1557" s="407" t="s">
        <v>1264</v>
      </c>
      <c r="C1557" s="403" t="s">
        <v>468</v>
      </c>
      <c r="D1557" s="404">
        <v>1</v>
      </c>
      <c r="E1557" s="408" t="s">
        <v>465</v>
      </c>
      <c r="F1557" s="406" t="s">
        <v>466</v>
      </c>
    </row>
    <row r="1558" s="14" customFormat="1" customHeight="1" spans="1:6">
      <c r="A1558" s="401">
        <v>1558</v>
      </c>
      <c r="B1558" s="407" t="s">
        <v>1265</v>
      </c>
      <c r="C1558" s="403" t="s">
        <v>468</v>
      </c>
      <c r="D1558" s="404">
        <v>6</v>
      </c>
      <c r="E1558" s="408" t="s">
        <v>465</v>
      </c>
      <c r="F1558" s="406" t="s">
        <v>466</v>
      </c>
    </row>
    <row r="1559" s="14" customFormat="1" customHeight="1" spans="1:6">
      <c r="A1559" s="401">
        <v>1559</v>
      </c>
      <c r="B1559" s="407" t="s">
        <v>1653</v>
      </c>
      <c r="C1559" s="403" t="s">
        <v>468</v>
      </c>
      <c r="D1559" s="404">
        <v>1</v>
      </c>
      <c r="E1559" s="408" t="s">
        <v>465</v>
      </c>
      <c r="F1559" s="406" t="s">
        <v>466</v>
      </c>
    </row>
    <row r="1560" s="14" customFormat="1" customHeight="1" spans="1:6">
      <c r="A1560" s="401">
        <v>1560</v>
      </c>
      <c r="B1560" s="407" t="s">
        <v>1654</v>
      </c>
      <c r="C1560" s="403" t="s">
        <v>468</v>
      </c>
      <c r="D1560" s="404">
        <v>1</v>
      </c>
      <c r="E1560" s="408" t="s">
        <v>465</v>
      </c>
      <c r="F1560" s="406" t="s">
        <v>466</v>
      </c>
    </row>
    <row r="1561" s="14" customFormat="1" customHeight="1" spans="1:6">
      <c r="A1561" s="401">
        <v>1561</v>
      </c>
      <c r="B1561" s="407" t="s">
        <v>1654</v>
      </c>
      <c r="C1561" s="403" t="s">
        <v>468</v>
      </c>
      <c r="D1561" s="404">
        <v>2</v>
      </c>
      <c r="E1561" s="408" t="s">
        <v>465</v>
      </c>
      <c r="F1561" s="406" t="s">
        <v>466</v>
      </c>
    </row>
    <row r="1562" s="14" customFormat="1" customHeight="1" spans="1:6">
      <c r="A1562" s="401">
        <v>1562</v>
      </c>
      <c r="B1562" s="407" t="s">
        <v>1541</v>
      </c>
      <c r="C1562" s="403" t="s">
        <v>468</v>
      </c>
      <c r="D1562" s="404">
        <v>2</v>
      </c>
      <c r="E1562" s="408" t="s">
        <v>465</v>
      </c>
      <c r="F1562" s="406" t="s">
        <v>466</v>
      </c>
    </row>
    <row r="1563" s="14" customFormat="1" customHeight="1" spans="1:6">
      <c r="A1563" s="401">
        <v>1563</v>
      </c>
      <c r="B1563" s="407" t="s">
        <v>1655</v>
      </c>
      <c r="C1563" s="403" t="s">
        <v>468</v>
      </c>
      <c r="D1563" s="404">
        <v>1</v>
      </c>
      <c r="E1563" s="408" t="s">
        <v>465</v>
      </c>
      <c r="F1563" s="406" t="s">
        <v>466</v>
      </c>
    </row>
    <row r="1564" s="14" customFormat="1" customHeight="1" spans="1:6">
      <c r="A1564" s="401">
        <v>1564</v>
      </c>
      <c r="B1564" s="407" t="s">
        <v>1655</v>
      </c>
      <c r="C1564" s="403" t="s">
        <v>468</v>
      </c>
      <c r="D1564" s="404">
        <v>1</v>
      </c>
      <c r="E1564" s="408" t="s">
        <v>465</v>
      </c>
      <c r="F1564" s="406" t="s">
        <v>466</v>
      </c>
    </row>
    <row r="1565" s="14" customFormat="1" customHeight="1" spans="1:6">
      <c r="A1565" s="401">
        <v>1565</v>
      </c>
      <c r="B1565" s="407" t="s">
        <v>1656</v>
      </c>
      <c r="C1565" s="403" t="s">
        <v>468</v>
      </c>
      <c r="D1565" s="404">
        <v>2</v>
      </c>
      <c r="E1565" s="408" t="s">
        <v>465</v>
      </c>
      <c r="F1565" s="406" t="s">
        <v>466</v>
      </c>
    </row>
    <row r="1566" s="14" customFormat="1" customHeight="1" spans="1:6">
      <c r="A1566" s="401">
        <v>1566</v>
      </c>
      <c r="B1566" s="407" t="s">
        <v>1657</v>
      </c>
      <c r="C1566" s="403" t="s">
        <v>468</v>
      </c>
      <c r="D1566" s="404">
        <v>3</v>
      </c>
      <c r="E1566" s="408" t="s">
        <v>465</v>
      </c>
      <c r="F1566" s="406" t="s">
        <v>466</v>
      </c>
    </row>
    <row r="1567" s="14" customFormat="1" customHeight="1" spans="1:6">
      <c r="A1567" s="401">
        <v>1567</v>
      </c>
      <c r="B1567" s="407" t="s">
        <v>1657</v>
      </c>
      <c r="C1567" s="403" t="s">
        <v>468</v>
      </c>
      <c r="D1567" s="404">
        <v>3</v>
      </c>
      <c r="E1567" s="408" t="s">
        <v>465</v>
      </c>
      <c r="F1567" s="406" t="s">
        <v>466</v>
      </c>
    </row>
    <row r="1568" s="14" customFormat="1" customHeight="1" spans="1:6">
      <c r="A1568" s="401">
        <v>1568</v>
      </c>
      <c r="B1568" s="407" t="s">
        <v>1658</v>
      </c>
      <c r="C1568" s="403" t="s">
        <v>468</v>
      </c>
      <c r="D1568" s="404">
        <v>1</v>
      </c>
      <c r="E1568" s="408" t="s">
        <v>465</v>
      </c>
      <c r="F1568" s="406" t="s">
        <v>466</v>
      </c>
    </row>
    <row r="1569" s="14" customFormat="1" customHeight="1" spans="1:6">
      <c r="A1569" s="401">
        <v>1569</v>
      </c>
      <c r="B1569" s="407" t="s">
        <v>1463</v>
      </c>
      <c r="C1569" s="403" t="s">
        <v>468</v>
      </c>
      <c r="D1569" s="404">
        <v>2</v>
      </c>
      <c r="E1569" s="408" t="s">
        <v>465</v>
      </c>
      <c r="F1569" s="406" t="s">
        <v>466</v>
      </c>
    </row>
    <row r="1570" s="14" customFormat="1" customHeight="1" spans="1:6">
      <c r="A1570" s="401">
        <v>1570</v>
      </c>
      <c r="B1570" s="407" t="s">
        <v>1463</v>
      </c>
      <c r="C1570" s="403" t="s">
        <v>468</v>
      </c>
      <c r="D1570" s="404">
        <v>1</v>
      </c>
      <c r="E1570" s="408" t="s">
        <v>465</v>
      </c>
      <c r="F1570" s="406" t="s">
        <v>466</v>
      </c>
    </row>
    <row r="1571" s="14" customFormat="1" customHeight="1" spans="1:6">
      <c r="A1571" s="401">
        <v>1571</v>
      </c>
      <c r="B1571" s="407" t="s">
        <v>1659</v>
      </c>
      <c r="C1571" s="403" t="s">
        <v>468</v>
      </c>
      <c r="D1571" s="404">
        <v>4</v>
      </c>
      <c r="E1571" s="408" t="s">
        <v>465</v>
      </c>
      <c r="F1571" s="406" t="s">
        <v>466</v>
      </c>
    </row>
    <row r="1572" s="14" customFormat="1" customHeight="1" spans="1:6">
      <c r="A1572" s="401">
        <v>1572</v>
      </c>
      <c r="B1572" s="407" t="s">
        <v>1659</v>
      </c>
      <c r="C1572" s="403" t="s">
        <v>468</v>
      </c>
      <c r="D1572" s="404">
        <v>4</v>
      </c>
      <c r="E1572" s="408" t="s">
        <v>465</v>
      </c>
      <c r="F1572" s="406" t="s">
        <v>466</v>
      </c>
    </row>
    <row r="1573" s="14" customFormat="1" customHeight="1" spans="1:6">
      <c r="A1573" s="401">
        <v>1573</v>
      </c>
      <c r="B1573" s="407" t="s">
        <v>1660</v>
      </c>
      <c r="C1573" s="403" t="s">
        <v>468</v>
      </c>
      <c r="D1573" s="404">
        <v>1</v>
      </c>
      <c r="E1573" s="408" t="s">
        <v>465</v>
      </c>
      <c r="F1573" s="406" t="s">
        <v>466</v>
      </c>
    </row>
    <row r="1574" s="14" customFormat="1" customHeight="1" spans="1:6">
      <c r="A1574" s="401">
        <v>1574</v>
      </c>
      <c r="B1574" s="407" t="s">
        <v>1661</v>
      </c>
      <c r="C1574" s="403" t="s">
        <v>468</v>
      </c>
      <c r="D1574" s="404">
        <v>1</v>
      </c>
      <c r="E1574" s="408" t="s">
        <v>465</v>
      </c>
      <c r="F1574" s="406" t="s">
        <v>466</v>
      </c>
    </row>
    <row r="1575" s="14" customFormat="1" customHeight="1" spans="1:6">
      <c r="A1575" s="401">
        <v>1575</v>
      </c>
      <c r="B1575" s="407" t="s">
        <v>1662</v>
      </c>
      <c r="C1575" s="403" t="s">
        <v>468</v>
      </c>
      <c r="D1575" s="404">
        <v>1</v>
      </c>
      <c r="E1575" s="408" t="s">
        <v>465</v>
      </c>
      <c r="F1575" s="406" t="s">
        <v>466</v>
      </c>
    </row>
    <row r="1576" s="14" customFormat="1" customHeight="1" spans="1:6">
      <c r="A1576" s="401">
        <v>1576</v>
      </c>
      <c r="B1576" s="407" t="s">
        <v>1662</v>
      </c>
      <c r="C1576" s="403" t="s">
        <v>468</v>
      </c>
      <c r="D1576" s="404">
        <v>1</v>
      </c>
      <c r="E1576" s="408" t="s">
        <v>465</v>
      </c>
      <c r="F1576" s="406" t="s">
        <v>466</v>
      </c>
    </row>
    <row r="1577" s="14" customFormat="1" customHeight="1" spans="1:6">
      <c r="A1577" s="401">
        <v>1577</v>
      </c>
      <c r="B1577" s="407" t="s">
        <v>1663</v>
      </c>
      <c r="C1577" s="403" t="s">
        <v>468</v>
      </c>
      <c r="D1577" s="404">
        <v>1</v>
      </c>
      <c r="E1577" s="408" t="s">
        <v>465</v>
      </c>
      <c r="F1577" s="406" t="s">
        <v>466</v>
      </c>
    </row>
    <row r="1578" s="14" customFormat="1" customHeight="1" spans="1:6">
      <c r="A1578" s="401">
        <v>1578</v>
      </c>
      <c r="B1578" s="407" t="s">
        <v>1664</v>
      </c>
      <c r="C1578" s="403" t="s">
        <v>468</v>
      </c>
      <c r="D1578" s="404">
        <v>1</v>
      </c>
      <c r="E1578" s="408" t="s">
        <v>465</v>
      </c>
      <c r="F1578" s="406" t="s">
        <v>466</v>
      </c>
    </row>
    <row r="1579" s="14" customFormat="1" customHeight="1" spans="1:6">
      <c r="A1579" s="401">
        <v>1579</v>
      </c>
      <c r="B1579" s="407" t="s">
        <v>1665</v>
      </c>
      <c r="C1579" s="403" t="s">
        <v>468</v>
      </c>
      <c r="D1579" s="404">
        <v>1</v>
      </c>
      <c r="E1579" s="408" t="s">
        <v>465</v>
      </c>
      <c r="F1579" s="406" t="s">
        <v>466</v>
      </c>
    </row>
    <row r="1580" s="14" customFormat="1" customHeight="1" spans="1:6">
      <c r="A1580" s="401">
        <v>1580</v>
      </c>
      <c r="B1580" s="407" t="s">
        <v>1666</v>
      </c>
      <c r="C1580" s="403" t="s">
        <v>468</v>
      </c>
      <c r="D1580" s="404">
        <v>1</v>
      </c>
      <c r="E1580" s="408" t="s">
        <v>465</v>
      </c>
      <c r="F1580" s="406" t="s">
        <v>466</v>
      </c>
    </row>
    <row r="1581" s="14" customFormat="1" customHeight="1" spans="1:6">
      <c r="A1581" s="401">
        <v>1581</v>
      </c>
      <c r="B1581" s="407" t="s">
        <v>1666</v>
      </c>
      <c r="C1581" s="403" t="s">
        <v>468</v>
      </c>
      <c r="D1581" s="404">
        <v>2</v>
      </c>
      <c r="E1581" s="408" t="s">
        <v>465</v>
      </c>
      <c r="F1581" s="406" t="s">
        <v>466</v>
      </c>
    </row>
    <row r="1582" s="14" customFormat="1" customHeight="1" spans="1:6">
      <c r="A1582" s="401">
        <v>1582</v>
      </c>
      <c r="B1582" s="407" t="s">
        <v>1666</v>
      </c>
      <c r="C1582" s="403" t="s">
        <v>468</v>
      </c>
      <c r="D1582" s="404">
        <v>2</v>
      </c>
      <c r="E1582" s="408" t="s">
        <v>465</v>
      </c>
      <c r="F1582" s="406" t="s">
        <v>466</v>
      </c>
    </row>
    <row r="1583" s="14" customFormat="1" customHeight="1" spans="1:6">
      <c r="A1583" s="401">
        <v>1583</v>
      </c>
      <c r="B1583" s="407" t="s">
        <v>1667</v>
      </c>
      <c r="C1583" s="403" t="s">
        <v>468</v>
      </c>
      <c r="D1583" s="404">
        <v>1</v>
      </c>
      <c r="E1583" s="408" t="s">
        <v>465</v>
      </c>
      <c r="F1583" s="406" t="s">
        <v>466</v>
      </c>
    </row>
    <row r="1584" s="14" customFormat="1" customHeight="1" spans="1:6">
      <c r="A1584" s="401">
        <v>1584</v>
      </c>
      <c r="B1584" s="407" t="s">
        <v>1544</v>
      </c>
      <c r="C1584" s="403" t="s">
        <v>468</v>
      </c>
      <c r="D1584" s="404">
        <v>3</v>
      </c>
      <c r="E1584" s="408" t="s">
        <v>465</v>
      </c>
      <c r="F1584" s="406" t="s">
        <v>466</v>
      </c>
    </row>
    <row r="1585" s="14" customFormat="1" customHeight="1" spans="1:6">
      <c r="A1585" s="401">
        <v>1585</v>
      </c>
      <c r="B1585" s="407" t="s">
        <v>1544</v>
      </c>
      <c r="C1585" s="403" t="s">
        <v>468</v>
      </c>
      <c r="D1585" s="404">
        <v>3</v>
      </c>
      <c r="E1585" s="408" t="s">
        <v>465</v>
      </c>
      <c r="F1585" s="406" t="s">
        <v>466</v>
      </c>
    </row>
    <row r="1586" s="14" customFormat="1" customHeight="1" spans="1:6">
      <c r="A1586" s="401">
        <v>1586</v>
      </c>
      <c r="B1586" s="407" t="s">
        <v>1668</v>
      </c>
      <c r="C1586" s="403" t="s">
        <v>468</v>
      </c>
      <c r="D1586" s="404">
        <v>2</v>
      </c>
      <c r="E1586" s="408" t="s">
        <v>465</v>
      </c>
      <c r="F1586" s="406" t="s">
        <v>466</v>
      </c>
    </row>
    <row r="1587" s="14" customFormat="1" customHeight="1" spans="1:6">
      <c r="A1587" s="401">
        <v>1587</v>
      </c>
      <c r="B1587" s="407" t="s">
        <v>1668</v>
      </c>
      <c r="C1587" s="403" t="s">
        <v>468</v>
      </c>
      <c r="D1587" s="404">
        <v>2</v>
      </c>
      <c r="E1587" s="408" t="s">
        <v>465</v>
      </c>
      <c r="F1587" s="406" t="s">
        <v>466</v>
      </c>
    </row>
    <row r="1588" s="14" customFormat="1" customHeight="1" spans="1:6">
      <c r="A1588" s="401">
        <v>1588</v>
      </c>
      <c r="B1588" s="407" t="s">
        <v>1669</v>
      </c>
      <c r="C1588" s="403" t="s">
        <v>468</v>
      </c>
      <c r="D1588" s="404">
        <v>1</v>
      </c>
      <c r="E1588" s="408" t="s">
        <v>465</v>
      </c>
      <c r="F1588" s="406" t="s">
        <v>466</v>
      </c>
    </row>
    <row r="1589" s="14" customFormat="1" customHeight="1" spans="1:6">
      <c r="A1589" s="401">
        <v>1589</v>
      </c>
      <c r="B1589" s="407" t="s">
        <v>1670</v>
      </c>
      <c r="C1589" s="403" t="s">
        <v>468</v>
      </c>
      <c r="D1589" s="404">
        <v>3</v>
      </c>
      <c r="E1589" s="408" t="s">
        <v>465</v>
      </c>
      <c r="F1589" s="406" t="s">
        <v>466</v>
      </c>
    </row>
    <row r="1590" s="14" customFormat="1" customHeight="1" spans="1:6">
      <c r="A1590" s="401">
        <v>1590</v>
      </c>
      <c r="B1590" s="407" t="s">
        <v>1670</v>
      </c>
      <c r="C1590" s="403" t="s">
        <v>468</v>
      </c>
      <c r="D1590" s="404">
        <v>2</v>
      </c>
      <c r="E1590" s="408" t="s">
        <v>465</v>
      </c>
      <c r="F1590" s="406" t="s">
        <v>466</v>
      </c>
    </row>
    <row r="1591" s="14" customFormat="1" customHeight="1" spans="1:6">
      <c r="A1591" s="401">
        <v>1591</v>
      </c>
      <c r="B1591" s="407" t="s">
        <v>1670</v>
      </c>
      <c r="C1591" s="403" t="s">
        <v>468</v>
      </c>
      <c r="D1591" s="404">
        <v>1</v>
      </c>
      <c r="E1591" s="408" t="s">
        <v>465</v>
      </c>
      <c r="F1591" s="406" t="s">
        <v>466</v>
      </c>
    </row>
    <row r="1592" s="14" customFormat="1" customHeight="1" spans="1:6">
      <c r="A1592" s="401">
        <v>1592</v>
      </c>
      <c r="B1592" s="407" t="s">
        <v>1671</v>
      </c>
      <c r="C1592" s="403" t="s">
        <v>468</v>
      </c>
      <c r="D1592" s="404">
        <v>1</v>
      </c>
      <c r="E1592" s="408" t="s">
        <v>465</v>
      </c>
      <c r="F1592" s="406" t="s">
        <v>466</v>
      </c>
    </row>
    <row r="1593" s="14" customFormat="1" customHeight="1" spans="1:6">
      <c r="A1593" s="401">
        <v>1593</v>
      </c>
      <c r="B1593" s="407" t="s">
        <v>1672</v>
      </c>
      <c r="C1593" s="403" t="s">
        <v>468</v>
      </c>
      <c r="D1593" s="404">
        <v>2</v>
      </c>
      <c r="E1593" s="408" t="s">
        <v>465</v>
      </c>
      <c r="F1593" s="406" t="s">
        <v>466</v>
      </c>
    </row>
    <row r="1594" s="14" customFormat="1" customHeight="1" spans="1:6">
      <c r="A1594" s="401">
        <v>1594</v>
      </c>
      <c r="B1594" s="407" t="s">
        <v>1672</v>
      </c>
      <c r="C1594" s="403" t="s">
        <v>468</v>
      </c>
      <c r="D1594" s="404">
        <v>2</v>
      </c>
      <c r="E1594" s="408" t="s">
        <v>465</v>
      </c>
      <c r="F1594" s="406" t="s">
        <v>466</v>
      </c>
    </row>
    <row r="1595" s="14" customFormat="1" customHeight="1" spans="1:6">
      <c r="A1595" s="401">
        <v>1595</v>
      </c>
      <c r="B1595" s="407" t="s">
        <v>1673</v>
      </c>
      <c r="C1595" s="403" t="s">
        <v>468</v>
      </c>
      <c r="D1595" s="404">
        <v>2</v>
      </c>
      <c r="E1595" s="408" t="s">
        <v>465</v>
      </c>
      <c r="F1595" s="406" t="s">
        <v>466</v>
      </c>
    </row>
    <row r="1596" s="14" customFormat="1" customHeight="1" spans="1:6">
      <c r="A1596" s="401">
        <v>1596</v>
      </c>
      <c r="B1596" s="407" t="s">
        <v>1673</v>
      </c>
      <c r="C1596" s="403" t="s">
        <v>468</v>
      </c>
      <c r="D1596" s="404">
        <v>2</v>
      </c>
      <c r="E1596" s="408" t="s">
        <v>465</v>
      </c>
      <c r="F1596" s="406" t="s">
        <v>466</v>
      </c>
    </row>
    <row r="1597" s="14" customFormat="1" customHeight="1" spans="1:6">
      <c r="A1597" s="401">
        <v>1597</v>
      </c>
      <c r="B1597" s="407" t="s">
        <v>1673</v>
      </c>
      <c r="C1597" s="403" t="s">
        <v>468</v>
      </c>
      <c r="D1597" s="404">
        <v>1</v>
      </c>
      <c r="E1597" s="408" t="s">
        <v>465</v>
      </c>
      <c r="F1597" s="406" t="s">
        <v>466</v>
      </c>
    </row>
    <row r="1598" s="14" customFormat="1" customHeight="1" spans="1:6">
      <c r="A1598" s="401">
        <v>1598</v>
      </c>
      <c r="B1598" s="407" t="s">
        <v>1674</v>
      </c>
      <c r="C1598" s="403" t="s">
        <v>468</v>
      </c>
      <c r="D1598" s="404">
        <v>1</v>
      </c>
      <c r="E1598" s="408" t="s">
        <v>465</v>
      </c>
      <c r="F1598" s="406" t="s">
        <v>466</v>
      </c>
    </row>
    <row r="1599" s="14" customFormat="1" customHeight="1" spans="1:6">
      <c r="A1599" s="401">
        <v>1599</v>
      </c>
      <c r="B1599" s="407" t="s">
        <v>1675</v>
      </c>
      <c r="C1599" s="403" t="s">
        <v>468</v>
      </c>
      <c r="D1599" s="404">
        <v>5</v>
      </c>
      <c r="E1599" s="408" t="s">
        <v>465</v>
      </c>
      <c r="F1599" s="406" t="s">
        <v>466</v>
      </c>
    </row>
    <row r="1600" s="14" customFormat="1" customHeight="1" spans="1:6">
      <c r="A1600" s="401">
        <v>1600</v>
      </c>
      <c r="B1600" s="407" t="s">
        <v>1676</v>
      </c>
      <c r="C1600" s="403" t="s">
        <v>468</v>
      </c>
      <c r="D1600" s="404">
        <v>1</v>
      </c>
      <c r="E1600" s="408" t="s">
        <v>465</v>
      </c>
      <c r="F1600" s="406" t="s">
        <v>466</v>
      </c>
    </row>
    <row r="1601" s="14" customFormat="1" customHeight="1" spans="1:6">
      <c r="A1601" s="401">
        <v>1601</v>
      </c>
      <c r="B1601" s="407" t="s">
        <v>1677</v>
      </c>
      <c r="C1601" s="403" t="s">
        <v>468</v>
      </c>
      <c r="D1601" s="404">
        <v>2</v>
      </c>
      <c r="E1601" s="408" t="s">
        <v>465</v>
      </c>
      <c r="F1601" s="406" t="s">
        <v>466</v>
      </c>
    </row>
    <row r="1602" s="14" customFormat="1" customHeight="1" spans="1:6">
      <c r="A1602" s="401">
        <v>1602</v>
      </c>
      <c r="B1602" s="407" t="s">
        <v>1677</v>
      </c>
      <c r="C1602" s="403" t="s">
        <v>468</v>
      </c>
      <c r="D1602" s="404">
        <v>2</v>
      </c>
      <c r="E1602" s="408" t="s">
        <v>465</v>
      </c>
      <c r="F1602" s="406" t="s">
        <v>466</v>
      </c>
    </row>
    <row r="1603" s="14" customFormat="1" customHeight="1" spans="1:6">
      <c r="A1603" s="401">
        <v>1603</v>
      </c>
      <c r="B1603" s="407" t="s">
        <v>1677</v>
      </c>
      <c r="C1603" s="403" t="s">
        <v>468</v>
      </c>
      <c r="D1603" s="404">
        <v>1</v>
      </c>
      <c r="E1603" s="408" t="s">
        <v>465</v>
      </c>
      <c r="F1603" s="406" t="s">
        <v>466</v>
      </c>
    </row>
    <row r="1604" s="14" customFormat="1" customHeight="1" spans="1:6">
      <c r="A1604" s="401">
        <v>1604</v>
      </c>
      <c r="B1604" s="407" t="s">
        <v>1678</v>
      </c>
      <c r="C1604" s="403" t="s">
        <v>468</v>
      </c>
      <c r="D1604" s="404">
        <v>8</v>
      </c>
      <c r="E1604" s="408" t="s">
        <v>465</v>
      </c>
      <c r="F1604" s="406" t="s">
        <v>466</v>
      </c>
    </row>
    <row r="1605" s="14" customFormat="1" customHeight="1" spans="1:6">
      <c r="A1605" s="401">
        <v>1605</v>
      </c>
      <c r="B1605" s="407" t="s">
        <v>1678</v>
      </c>
      <c r="C1605" s="403" t="s">
        <v>468</v>
      </c>
      <c r="D1605" s="404">
        <v>6</v>
      </c>
      <c r="E1605" s="408" t="s">
        <v>465</v>
      </c>
      <c r="F1605" s="406" t="s">
        <v>466</v>
      </c>
    </row>
    <row r="1606" s="14" customFormat="1" customHeight="1" spans="1:6">
      <c r="A1606" s="401">
        <v>1606</v>
      </c>
      <c r="B1606" s="407" t="s">
        <v>1465</v>
      </c>
      <c r="C1606" s="403" t="s">
        <v>468</v>
      </c>
      <c r="D1606" s="404">
        <v>1</v>
      </c>
      <c r="E1606" s="408" t="s">
        <v>465</v>
      </c>
      <c r="F1606" s="406" t="s">
        <v>466</v>
      </c>
    </row>
    <row r="1607" s="14" customFormat="1" customHeight="1" spans="1:6">
      <c r="A1607" s="401">
        <v>1607</v>
      </c>
      <c r="B1607" s="407" t="s">
        <v>1679</v>
      </c>
      <c r="C1607" s="403" t="s">
        <v>468</v>
      </c>
      <c r="D1607" s="404">
        <v>2</v>
      </c>
      <c r="E1607" s="408" t="s">
        <v>465</v>
      </c>
      <c r="F1607" s="406" t="s">
        <v>466</v>
      </c>
    </row>
    <row r="1608" s="14" customFormat="1" customHeight="1" spans="1:6">
      <c r="A1608" s="401">
        <v>1608</v>
      </c>
      <c r="B1608" s="407" t="s">
        <v>1679</v>
      </c>
      <c r="C1608" s="403" t="s">
        <v>468</v>
      </c>
      <c r="D1608" s="404">
        <v>1</v>
      </c>
      <c r="E1608" s="408" t="s">
        <v>465</v>
      </c>
      <c r="F1608" s="406" t="s">
        <v>466</v>
      </c>
    </row>
    <row r="1609" s="14" customFormat="1" customHeight="1" spans="1:6">
      <c r="A1609" s="401">
        <v>1609</v>
      </c>
      <c r="B1609" s="407" t="s">
        <v>1680</v>
      </c>
      <c r="C1609" s="403" t="s">
        <v>468</v>
      </c>
      <c r="D1609" s="404">
        <v>1</v>
      </c>
      <c r="E1609" s="408" t="s">
        <v>465</v>
      </c>
      <c r="F1609" s="406" t="s">
        <v>466</v>
      </c>
    </row>
    <row r="1610" s="14" customFormat="1" customHeight="1" spans="1:6">
      <c r="A1610" s="401">
        <v>1610</v>
      </c>
      <c r="B1610" s="407" t="s">
        <v>1681</v>
      </c>
      <c r="C1610" s="403" t="s">
        <v>468</v>
      </c>
      <c r="D1610" s="404">
        <v>2</v>
      </c>
      <c r="E1610" s="408" t="s">
        <v>465</v>
      </c>
      <c r="F1610" s="406" t="s">
        <v>466</v>
      </c>
    </row>
    <row r="1611" s="14" customFormat="1" customHeight="1" spans="1:6">
      <c r="A1611" s="401">
        <v>1611</v>
      </c>
      <c r="B1611" s="407" t="s">
        <v>1681</v>
      </c>
      <c r="C1611" s="403" t="s">
        <v>468</v>
      </c>
      <c r="D1611" s="404">
        <v>2</v>
      </c>
      <c r="E1611" s="408" t="s">
        <v>465</v>
      </c>
      <c r="F1611" s="406" t="s">
        <v>466</v>
      </c>
    </row>
    <row r="1612" s="14" customFormat="1" customHeight="1" spans="1:6">
      <c r="A1612" s="401">
        <v>1612</v>
      </c>
      <c r="B1612" s="407" t="s">
        <v>1682</v>
      </c>
      <c r="C1612" s="403" t="s">
        <v>468</v>
      </c>
      <c r="D1612" s="404">
        <v>1</v>
      </c>
      <c r="E1612" s="408" t="s">
        <v>465</v>
      </c>
      <c r="F1612" s="406" t="s">
        <v>466</v>
      </c>
    </row>
    <row r="1613" s="14" customFormat="1" customHeight="1" spans="1:6">
      <c r="A1613" s="401">
        <v>1613</v>
      </c>
      <c r="B1613" s="407" t="s">
        <v>1683</v>
      </c>
      <c r="C1613" s="403" t="s">
        <v>468</v>
      </c>
      <c r="D1613" s="404">
        <v>1</v>
      </c>
      <c r="E1613" s="408" t="s">
        <v>465</v>
      </c>
      <c r="F1613" s="406" t="s">
        <v>466</v>
      </c>
    </row>
    <row r="1614" s="14" customFormat="1" customHeight="1" spans="1:6">
      <c r="A1614" s="401">
        <v>1614</v>
      </c>
      <c r="B1614" s="407" t="s">
        <v>1683</v>
      </c>
      <c r="C1614" s="403" t="s">
        <v>468</v>
      </c>
      <c r="D1614" s="404">
        <v>1</v>
      </c>
      <c r="E1614" s="408" t="s">
        <v>465</v>
      </c>
      <c r="F1614" s="406" t="s">
        <v>466</v>
      </c>
    </row>
    <row r="1615" s="14" customFormat="1" customHeight="1" spans="1:6">
      <c r="A1615" s="401">
        <v>1615</v>
      </c>
      <c r="B1615" s="407" t="s">
        <v>1684</v>
      </c>
      <c r="C1615" s="403" t="s">
        <v>468</v>
      </c>
      <c r="D1615" s="404">
        <v>1</v>
      </c>
      <c r="E1615" s="408" t="s">
        <v>465</v>
      </c>
      <c r="F1615" s="406" t="s">
        <v>466</v>
      </c>
    </row>
    <row r="1616" s="14" customFormat="1" customHeight="1" spans="1:6">
      <c r="A1616" s="401">
        <v>1616</v>
      </c>
      <c r="B1616" s="407" t="s">
        <v>1685</v>
      </c>
      <c r="C1616" s="403" t="s">
        <v>468</v>
      </c>
      <c r="D1616" s="404">
        <v>1</v>
      </c>
      <c r="E1616" s="408" t="s">
        <v>465</v>
      </c>
      <c r="F1616" s="406" t="s">
        <v>466</v>
      </c>
    </row>
    <row r="1617" s="14" customFormat="1" customHeight="1" spans="1:6">
      <c r="A1617" s="401">
        <v>1617</v>
      </c>
      <c r="B1617" s="407" t="s">
        <v>1685</v>
      </c>
      <c r="C1617" s="403" t="s">
        <v>468</v>
      </c>
      <c r="D1617" s="404">
        <v>1</v>
      </c>
      <c r="E1617" s="408" t="s">
        <v>465</v>
      </c>
      <c r="F1617" s="406" t="s">
        <v>466</v>
      </c>
    </row>
    <row r="1618" s="14" customFormat="1" customHeight="1" spans="1:6">
      <c r="A1618" s="401">
        <v>1618</v>
      </c>
      <c r="B1618" s="407" t="s">
        <v>1686</v>
      </c>
      <c r="C1618" s="403" t="s">
        <v>468</v>
      </c>
      <c r="D1618" s="404">
        <v>1</v>
      </c>
      <c r="E1618" s="408" t="s">
        <v>465</v>
      </c>
      <c r="F1618" s="406" t="s">
        <v>466</v>
      </c>
    </row>
    <row r="1619" s="14" customFormat="1" customHeight="1" spans="1:6">
      <c r="A1619" s="401">
        <v>1619</v>
      </c>
      <c r="B1619" s="407" t="s">
        <v>1686</v>
      </c>
      <c r="C1619" s="403" t="s">
        <v>468</v>
      </c>
      <c r="D1619" s="404">
        <v>1</v>
      </c>
      <c r="E1619" s="408" t="s">
        <v>465</v>
      </c>
      <c r="F1619" s="406" t="s">
        <v>466</v>
      </c>
    </row>
    <row r="1620" s="14" customFormat="1" customHeight="1" spans="1:6">
      <c r="A1620" s="401">
        <v>1620</v>
      </c>
      <c r="B1620" s="407" t="s">
        <v>1687</v>
      </c>
      <c r="C1620" s="403" t="s">
        <v>468</v>
      </c>
      <c r="D1620" s="404">
        <v>1</v>
      </c>
      <c r="E1620" s="408" t="s">
        <v>465</v>
      </c>
      <c r="F1620" s="406" t="s">
        <v>466</v>
      </c>
    </row>
    <row r="1621" s="14" customFormat="1" customHeight="1" spans="1:6">
      <c r="A1621" s="401">
        <v>1621</v>
      </c>
      <c r="B1621" s="407" t="s">
        <v>1688</v>
      </c>
      <c r="C1621" s="403" t="s">
        <v>468</v>
      </c>
      <c r="D1621" s="404">
        <v>1</v>
      </c>
      <c r="E1621" s="408" t="s">
        <v>465</v>
      </c>
      <c r="F1621" s="406" t="s">
        <v>466</v>
      </c>
    </row>
    <row r="1622" s="14" customFormat="1" customHeight="1" spans="1:6">
      <c r="A1622" s="401">
        <v>1622</v>
      </c>
      <c r="B1622" s="407" t="s">
        <v>1689</v>
      </c>
      <c r="C1622" s="403" t="s">
        <v>468</v>
      </c>
      <c r="D1622" s="404">
        <v>2</v>
      </c>
      <c r="E1622" s="408" t="s">
        <v>465</v>
      </c>
      <c r="F1622" s="406" t="s">
        <v>466</v>
      </c>
    </row>
    <row r="1623" s="14" customFormat="1" customHeight="1" spans="1:6">
      <c r="A1623" s="401">
        <v>1623</v>
      </c>
      <c r="B1623" s="407" t="s">
        <v>1689</v>
      </c>
      <c r="C1623" s="403" t="s">
        <v>468</v>
      </c>
      <c r="D1623" s="404">
        <v>2</v>
      </c>
      <c r="E1623" s="408" t="s">
        <v>465</v>
      </c>
      <c r="F1623" s="406" t="s">
        <v>466</v>
      </c>
    </row>
    <row r="1624" s="14" customFormat="1" customHeight="1" spans="1:6">
      <c r="A1624" s="401">
        <v>1624</v>
      </c>
      <c r="B1624" s="407" t="s">
        <v>1689</v>
      </c>
      <c r="C1624" s="403" t="s">
        <v>468</v>
      </c>
      <c r="D1624" s="404">
        <v>2</v>
      </c>
      <c r="E1624" s="408" t="s">
        <v>465</v>
      </c>
      <c r="F1624" s="406" t="s">
        <v>466</v>
      </c>
    </row>
    <row r="1625" s="14" customFormat="1" customHeight="1" spans="1:6">
      <c r="A1625" s="401">
        <v>1625</v>
      </c>
      <c r="B1625" s="407" t="s">
        <v>1690</v>
      </c>
      <c r="C1625" s="403" t="s">
        <v>468</v>
      </c>
      <c r="D1625" s="404">
        <v>2</v>
      </c>
      <c r="E1625" s="408" t="s">
        <v>465</v>
      </c>
      <c r="F1625" s="406" t="s">
        <v>466</v>
      </c>
    </row>
    <row r="1626" s="14" customFormat="1" customHeight="1" spans="1:6">
      <c r="A1626" s="401">
        <v>1626</v>
      </c>
      <c r="B1626" s="407" t="s">
        <v>1690</v>
      </c>
      <c r="C1626" s="403" t="s">
        <v>468</v>
      </c>
      <c r="D1626" s="404">
        <v>3</v>
      </c>
      <c r="E1626" s="408" t="s">
        <v>465</v>
      </c>
      <c r="F1626" s="406" t="s">
        <v>466</v>
      </c>
    </row>
    <row r="1627" s="14" customFormat="1" customHeight="1" spans="1:6">
      <c r="A1627" s="401">
        <v>1627</v>
      </c>
      <c r="B1627" s="407" t="s">
        <v>1691</v>
      </c>
      <c r="C1627" s="403" t="s">
        <v>468</v>
      </c>
      <c r="D1627" s="404">
        <v>3</v>
      </c>
      <c r="E1627" s="408" t="s">
        <v>465</v>
      </c>
      <c r="F1627" s="406" t="s">
        <v>466</v>
      </c>
    </row>
    <row r="1628" s="14" customFormat="1" customHeight="1" spans="1:6">
      <c r="A1628" s="401">
        <v>1628</v>
      </c>
      <c r="B1628" s="407" t="s">
        <v>1691</v>
      </c>
      <c r="C1628" s="403" t="s">
        <v>468</v>
      </c>
      <c r="D1628" s="404">
        <v>3</v>
      </c>
      <c r="E1628" s="408" t="s">
        <v>465</v>
      </c>
      <c r="F1628" s="406" t="s">
        <v>466</v>
      </c>
    </row>
    <row r="1629" s="14" customFormat="1" customHeight="1" spans="1:6">
      <c r="A1629" s="401">
        <v>1629</v>
      </c>
      <c r="B1629" s="407" t="s">
        <v>1692</v>
      </c>
      <c r="C1629" s="403" t="s">
        <v>468</v>
      </c>
      <c r="D1629" s="404">
        <v>1</v>
      </c>
      <c r="E1629" s="408" t="s">
        <v>465</v>
      </c>
      <c r="F1629" s="406" t="s">
        <v>466</v>
      </c>
    </row>
    <row r="1630" s="14" customFormat="1" customHeight="1" spans="1:6">
      <c r="A1630" s="401">
        <v>1630</v>
      </c>
      <c r="B1630" s="407" t="s">
        <v>1692</v>
      </c>
      <c r="C1630" s="403" t="s">
        <v>468</v>
      </c>
      <c r="D1630" s="404">
        <v>2</v>
      </c>
      <c r="E1630" s="408" t="s">
        <v>465</v>
      </c>
      <c r="F1630" s="406" t="s">
        <v>466</v>
      </c>
    </row>
    <row r="1631" s="14" customFormat="1" customHeight="1" spans="1:6">
      <c r="A1631" s="401">
        <v>1631</v>
      </c>
      <c r="B1631" s="407" t="s">
        <v>1692</v>
      </c>
      <c r="C1631" s="403" t="s">
        <v>468</v>
      </c>
      <c r="D1631" s="404">
        <v>2</v>
      </c>
      <c r="E1631" s="408" t="s">
        <v>465</v>
      </c>
      <c r="F1631" s="406" t="s">
        <v>466</v>
      </c>
    </row>
    <row r="1632" s="14" customFormat="1" customHeight="1" spans="1:6">
      <c r="A1632" s="401">
        <v>1632</v>
      </c>
      <c r="B1632" s="407" t="s">
        <v>1693</v>
      </c>
      <c r="C1632" s="403" t="s">
        <v>468</v>
      </c>
      <c r="D1632" s="404">
        <v>5</v>
      </c>
      <c r="E1632" s="408" t="s">
        <v>465</v>
      </c>
      <c r="F1632" s="406" t="s">
        <v>466</v>
      </c>
    </row>
    <row r="1633" s="14" customFormat="1" customHeight="1" spans="1:6">
      <c r="A1633" s="401">
        <v>1633</v>
      </c>
      <c r="B1633" s="407" t="s">
        <v>1694</v>
      </c>
      <c r="C1633" s="403" t="s">
        <v>468</v>
      </c>
      <c r="D1633" s="404">
        <v>2</v>
      </c>
      <c r="E1633" s="408" t="s">
        <v>465</v>
      </c>
      <c r="F1633" s="406" t="s">
        <v>466</v>
      </c>
    </row>
    <row r="1634" s="14" customFormat="1" customHeight="1" spans="1:6">
      <c r="A1634" s="401">
        <v>1634</v>
      </c>
      <c r="B1634" s="407" t="s">
        <v>1694</v>
      </c>
      <c r="C1634" s="403" t="s">
        <v>468</v>
      </c>
      <c r="D1634" s="404">
        <v>2</v>
      </c>
      <c r="E1634" s="408" t="s">
        <v>465</v>
      </c>
      <c r="F1634" s="406" t="s">
        <v>466</v>
      </c>
    </row>
    <row r="1635" s="14" customFormat="1" customHeight="1" spans="1:6">
      <c r="A1635" s="401">
        <v>1635</v>
      </c>
      <c r="B1635" s="407" t="s">
        <v>1694</v>
      </c>
      <c r="C1635" s="403" t="s">
        <v>468</v>
      </c>
      <c r="D1635" s="404">
        <v>1</v>
      </c>
      <c r="E1635" s="408" t="s">
        <v>465</v>
      </c>
      <c r="F1635" s="406" t="s">
        <v>466</v>
      </c>
    </row>
    <row r="1636" s="14" customFormat="1" customHeight="1" spans="1:6">
      <c r="A1636" s="401">
        <v>1636</v>
      </c>
      <c r="B1636" s="407" t="s">
        <v>1695</v>
      </c>
      <c r="C1636" s="403" t="s">
        <v>468</v>
      </c>
      <c r="D1636" s="404">
        <v>2</v>
      </c>
      <c r="E1636" s="408" t="s">
        <v>465</v>
      </c>
      <c r="F1636" s="406" t="s">
        <v>466</v>
      </c>
    </row>
    <row r="1637" s="14" customFormat="1" customHeight="1" spans="1:6">
      <c r="A1637" s="401">
        <v>1637</v>
      </c>
      <c r="B1637" s="407" t="s">
        <v>1696</v>
      </c>
      <c r="C1637" s="403" t="s">
        <v>468</v>
      </c>
      <c r="D1637" s="404">
        <v>2</v>
      </c>
      <c r="E1637" s="408" t="s">
        <v>465</v>
      </c>
      <c r="F1637" s="406" t="s">
        <v>466</v>
      </c>
    </row>
    <row r="1638" s="14" customFormat="1" customHeight="1" spans="1:6">
      <c r="A1638" s="401">
        <v>1638</v>
      </c>
      <c r="B1638" s="407" t="s">
        <v>1696</v>
      </c>
      <c r="C1638" s="403" t="s">
        <v>468</v>
      </c>
      <c r="D1638" s="404">
        <v>1</v>
      </c>
      <c r="E1638" s="408" t="s">
        <v>465</v>
      </c>
      <c r="F1638" s="406" t="s">
        <v>466</v>
      </c>
    </row>
    <row r="1639" s="14" customFormat="1" customHeight="1" spans="1:6">
      <c r="A1639" s="401">
        <v>1639</v>
      </c>
      <c r="B1639" s="407" t="s">
        <v>1697</v>
      </c>
      <c r="C1639" s="403" t="s">
        <v>468</v>
      </c>
      <c r="D1639" s="404">
        <v>1</v>
      </c>
      <c r="E1639" s="408" t="s">
        <v>465</v>
      </c>
      <c r="F1639" s="406" t="s">
        <v>466</v>
      </c>
    </row>
    <row r="1640" s="14" customFormat="1" customHeight="1" spans="1:6">
      <c r="A1640" s="401">
        <v>1640</v>
      </c>
      <c r="B1640" s="407" t="s">
        <v>1698</v>
      </c>
      <c r="C1640" s="403" t="s">
        <v>468</v>
      </c>
      <c r="D1640" s="404">
        <v>2</v>
      </c>
      <c r="E1640" s="408" t="s">
        <v>465</v>
      </c>
      <c r="F1640" s="406" t="s">
        <v>466</v>
      </c>
    </row>
    <row r="1641" s="14" customFormat="1" customHeight="1" spans="1:6">
      <c r="A1641" s="401">
        <v>1641</v>
      </c>
      <c r="B1641" s="407" t="s">
        <v>1698</v>
      </c>
      <c r="C1641" s="403" t="s">
        <v>468</v>
      </c>
      <c r="D1641" s="404">
        <v>2</v>
      </c>
      <c r="E1641" s="408" t="s">
        <v>465</v>
      </c>
      <c r="F1641" s="406" t="s">
        <v>466</v>
      </c>
    </row>
    <row r="1642" s="14" customFormat="1" customHeight="1" spans="1:6">
      <c r="A1642" s="401">
        <v>1642</v>
      </c>
      <c r="B1642" s="407" t="s">
        <v>1699</v>
      </c>
      <c r="C1642" s="403" t="s">
        <v>468</v>
      </c>
      <c r="D1642" s="404">
        <v>1</v>
      </c>
      <c r="E1642" s="408" t="s">
        <v>465</v>
      </c>
      <c r="F1642" s="406" t="s">
        <v>466</v>
      </c>
    </row>
    <row r="1643" s="14" customFormat="1" customHeight="1" spans="1:6">
      <c r="A1643" s="401">
        <v>1643</v>
      </c>
      <c r="B1643" s="407" t="s">
        <v>1700</v>
      </c>
      <c r="C1643" s="403" t="s">
        <v>468</v>
      </c>
      <c r="D1643" s="404">
        <v>5</v>
      </c>
      <c r="E1643" s="408" t="s">
        <v>465</v>
      </c>
      <c r="F1643" s="406" t="s">
        <v>466</v>
      </c>
    </row>
    <row r="1644" s="14" customFormat="1" customHeight="1" spans="1:6">
      <c r="A1644" s="401">
        <v>1644</v>
      </c>
      <c r="B1644" s="407" t="s">
        <v>1700</v>
      </c>
      <c r="C1644" s="403" t="s">
        <v>468</v>
      </c>
      <c r="D1644" s="404">
        <v>5</v>
      </c>
      <c r="E1644" s="408" t="s">
        <v>465</v>
      </c>
      <c r="F1644" s="406" t="s">
        <v>466</v>
      </c>
    </row>
    <row r="1645" s="14" customFormat="1" customHeight="1" spans="1:6">
      <c r="A1645" s="401">
        <v>1645</v>
      </c>
      <c r="B1645" s="407" t="s">
        <v>1701</v>
      </c>
      <c r="C1645" s="403" t="s">
        <v>468</v>
      </c>
      <c r="D1645" s="404">
        <v>2</v>
      </c>
      <c r="E1645" s="408" t="s">
        <v>465</v>
      </c>
      <c r="F1645" s="406" t="s">
        <v>466</v>
      </c>
    </row>
    <row r="1646" s="14" customFormat="1" customHeight="1" spans="1:6">
      <c r="A1646" s="401">
        <v>1646</v>
      </c>
      <c r="B1646" s="407" t="s">
        <v>1702</v>
      </c>
      <c r="C1646" s="403" t="s">
        <v>468</v>
      </c>
      <c r="D1646" s="404">
        <v>1</v>
      </c>
      <c r="E1646" s="408" t="s">
        <v>465</v>
      </c>
      <c r="F1646" s="406" t="s">
        <v>466</v>
      </c>
    </row>
    <row r="1647" s="14" customFormat="1" customHeight="1" spans="1:6">
      <c r="A1647" s="401">
        <v>1647</v>
      </c>
      <c r="B1647" s="407" t="s">
        <v>1702</v>
      </c>
      <c r="C1647" s="403" t="s">
        <v>468</v>
      </c>
      <c r="D1647" s="404">
        <v>3</v>
      </c>
      <c r="E1647" s="408" t="s">
        <v>465</v>
      </c>
      <c r="F1647" s="406" t="s">
        <v>466</v>
      </c>
    </row>
    <row r="1648" s="14" customFormat="1" customHeight="1" spans="1:6">
      <c r="A1648" s="401">
        <v>1648</v>
      </c>
      <c r="B1648" s="407" t="s">
        <v>1703</v>
      </c>
      <c r="C1648" s="403" t="s">
        <v>468</v>
      </c>
      <c r="D1648" s="404">
        <v>3</v>
      </c>
      <c r="E1648" s="408" t="s">
        <v>465</v>
      </c>
      <c r="F1648" s="406" t="s">
        <v>466</v>
      </c>
    </row>
    <row r="1649" s="14" customFormat="1" customHeight="1" spans="1:6">
      <c r="A1649" s="401">
        <v>1649</v>
      </c>
      <c r="B1649" s="407" t="s">
        <v>1704</v>
      </c>
      <c r="C1649" s="403" t="s">
        <v>468</v>
      </c>
      <c r="D1649" s="404">
        <v>1</v>
      </c>
      <c r="E1649" s="408" t="s">
        <v>465</v>
      </c>
      <c r="F1649" s="406" t="s">
        <v>466</v>
      </c>
    </row>
    <row r="1650" s="14" customFormat="1" customHeight="1" spans="1:6">
      <c r="A1650" s="401">
        <v>1650</v>
      </c>
      <c r="B1650" s="407" t="s">
        <v>1467</v>
      </c>
      <c r="C1650" s="403" t="s">
        <v>468</v>
      </c>
      <c r="D1650" s="404">
        <v>1</v>
      </c>
      <c r="E1650" s="408" t="s">
        <v>465</v>
      </c>
      <c r="F1650" s="406" t="s">
        <v>466</v>
      </c>
    </row>
    <row r="1651" s="14" customFormat="1" customHeight="1" spans="1:6">
      <c r="A1651" s="401">
        <v>1651</v>
      </c>
      <c r="B1651" s="407" t="s">
        <v>1467</v>
      </c>
      <c r="C1651" s="403" t="s">
        <v>468</v>
      </c>
      <c r="D1651" s="404">
        <v>1</v>
      </c>
      <c r="E1651" s="408" t="s">
        <v>465</v>
      </c>
      <c r="F1651" s="406" t="s">
        <v>466</v>
      </c>
    </row>
    <row r="1652" s="14" customFormat="1" customHeight="1" spans="1:6">
      <c r="A1652" s="401">
        <v>1652</v>
      </c>
      <c r="B1652" s="407" t="s">
        <v>1705</v>
      </c>
      <c r="C1652" s="403" t="s">
        <v>468</v>
      </c>
      <c r="D1652" s="404">
        <v>1</v>
      </c>
      <c r="E1652" s="408" t="s">
        <v>465</v>
      </c>
      <c r="F1652" s="406" t="s">
        <v>466</v>
      </c>
    </row>
    <row r="1653" s="14" customFormat="1" customHeight="1" spans="1:6">
      <c r="A1653" s="401">
        <v>1653</v>
      </c>
      <c r="B1653" s="407" t="s">
        <v>1706</v>
      </c>
      <c r="C1653" s="403" t="s">
        <v>468</v>
      </c>
      <c r="D1653" s="404">
        <v>1</v>
      </c>
      <c r="E1653" s="408" t="s">
        <v>465</v>
      </c>
      <c r="F1653" s="406" t="s">
        <v>466</v>
      </c>
    </row>
    <row r="1654" s="14" customFormat="1" customHeight="1" spans="1:6">
      <c r="A1654" s="401">
        <v>1654</v>
      </c>
      <c r="B1654" s="407" t="s">
        <v>1707</v>
      </c>
      <c r="C1654" s="403" t="s">
        <v>468</v>
      </c>
      <c r="D1654" s="404">
        <v>1</v>
      </c>
      <c r="E1654" s="408" t="s">
        <v>465</v>
      </c>
      <c r="F1654" s="406" t="s">
        <v>466</v>
      </c>
    </row>
    <row r="1655" s="14" customFormat="1" customHeight="1" spans="1:6">
      <c r="A1655" s="401">
        <v>1655</v>
      </c>
      <c r="B1655" s="407" t="s">
        <v>1287</v>
      </c>
      <c r="C1655" s="403" t="s">
        <v>468</v>
      </c>
      <c r="D1655" s="404">
        <v>24</v>
      </c>
      <c r="E1655" s="408" t="s">
        <v>465</v>
      </c>
      <c r="F1655" s="406" t="s">
        <v>466</v>
      </c>
    </row>
    <row r="1656" s="14" customFormat="1" customHeight="1" spans="1:6">
      <c r="A1656" s="401">
        <v>1656</v>
      </c>
      <c r="B1656" s="407" t="s">
        <v>1287</v>
      </c>
      <c r="C1656" s="403" t="s">
        <v>468</v>
      </c>
      <c r="D1656" s="404">
        <v>30</v>
      </c>
      <c r="E1656" s="408" t="s">
        <v>465</v>
      </c>
      <c r="F1656" s="406" t="s">
        <v>466</v>
      </c>
    </row>
    <row r="1657" s="14" customFormat="1" customHeight="1" spans="1:6">
      <c r="A1657" s="401">
        <v>1657</v>
      </c>
      <c r="B1657" s="407" t="s">
        <v>1708</v>
      </c>
      <c r="C1657" s="403" t="s">
        <v>468</v>
      </c>
      <c r="D1657" s="404">
        <v>2</v>
      </c>
      <c r="E1657" s="408" t="s">
        <v>465</v>
      </c>
      <c r="F1657" s="406" t="s">
        <v>466</v>
      </c>
    </row>
    <row r="1658" s="14" customFormat="1" customHeight="1" spans="1:6">
      <c r="A1658" s="401">
        <v>1658</v>
      </c>
      <c r="B1658" s="407" t="s">
        <v>1708</v>
      </c>
      <c r="C1658" s="403" t="s">
        <v>468</v>
      </c>
      <c r="D1658" s="404">
        <v>2</v>
      </c>
      <c r="E1658" s="408" t="s">
        <v>465</v>
      </c>
      <c r="F1658" s="406" t="s">
        <v>466</v>
      </c>
    </row>
    <row r="1659" s="14" customFormat="1" customHeight="1" spans="1:6">
      <c r="A1659" s="401">
        <v>1659</v>
      </c>
      <c r="B1659" s="407" t="s">
        <v>1709</v>
      </c>
      <c r="C1659" s="403" t="s">
        <v>468</v>
      </c>
      <c r="D1659" s="404">
        <v>1</v>
      </c>
      <c r="E1659" s="408" t="s">
        <v>465</v>
      </c>
      <c r="F1659" s="406" t="s">
        <v>466</v>
      </c>
    </row>
    <row r="1660" s="14" customFormat="1" customHeight="1" spans="1:6">
      <c r="A1660" s="401">
        <v>1660</v>
      </c>
      <c r="B1660" s="407" t="s">
        <v>1709</v>
      </c>
      <c r="C1660" s="403" t="s">
        <v>468</v>
      </c>
      <c r="D1660" s="404">
        <v>1</v>
      </c>
      <c r="E1660" s="408" t="s">
        <v>465</v>
      </c>
      <c r="F1660" s="406" t="s">
        <v>466</v>
      </c>
    </row>
    <row r="1661" s="14" customFormat="1" customHeight="1" spans="1:6">
      <c r="A1661" s="401">
        <v>1661</v>
      </c>
      <c r="B1661" s="407" t="s">
        <v>1709</v>
      </c>
      <c r="C1661" s="403" t="s">
        <v>468</v>
      </c>
      <c r="D1661" s="404">
        <v>1</v>
      </c>
      <c r="E1661" s="408" t="s">
        <v>465</v>
      </c>
      <c r="F1661" s="406" t="s">
        <v>466</v>
      </c>
    </row>
    <row r="1662" s="14" customFormat="1" customHeight="1" spans="1:6">
      <c r="A1662" s="401">
        <v>1662</v>
      </c>
      <c r="B1662" s="407" t="s">
        <v>1295</v>
      </c>
      <c r="C1662" s="403" t="s">
        <v>468</v>
      </c>
      <c r="D1662" s="404">
        <v>4</v>
      </c>
      <c r="E1662" s="408" t="s">
        <v>465</v>
      </c>
      <c r="F1662" s="406" t="s">
        <v>466</v>
      </c>
    </row>
    <row r="1663" s="14" customFormat="1" customHeight="1" spans="1:6">
      <c r="A1663" s="401">
        <v>1663</v>
      </c>
      <c r="B1663" s="407" t="s">
        <v>1710</v>
      </c>
      <c r="C1663" s="403" t="s">
        <v>468</v>
      </c>
      <c r="D1663" s="404">
        <v>2</v>
      </c>
      <c r="E1663" s="408" t="s">
        <v>465</v>
      </c>
      <c r="F1663" s="406" t="s">
        <v>466</v>
      </c>
    </row>
    <row r="1664" s="14" customFormat="1" customHeight="1" spans="1:6">
      <c r="A1664" s="401">
        <v>1664</v>
      </c>
      <c r="B1664" s="407" t="s">
        <v>1710</v>
      </c>
      <c r="C1664" s="403" t="s">
        <v>468</v>
      </c>
      <c r="D1664" s="404">
        <v>2</v>
      </c>
      <c r="E1664" s="408" t="s">
        <v>465</v>
      </c>
      <c r="F1664" s="406" t="s">
        <v>466</v>
      </c>
    </row>
    <row r="1665" s="14" customFormat="1" customHeight="1" spans="1:6">
      <c r="A1665" s="401">
        <v>1665</v>
      </c>
      <c r="B1665" s="407" t="s">
        <v>1711</v>
      </c>
      <c r="C1665" s="403" t="s">
        <v>468</v>
      </c>
      <c r="D1665" s="404">
        <v>2</v>
      </c>
      <c r="E1665" s="408" t="s">
        <v>465</v>
      </c>
      <c r="F1665" s="406" t="s">
        <v>466</v>
      </c>
    </row>
    <row r="1666" s="14" customFormat="1" customHeight="1" spans="1:6">
      <c r="A1666" s="401">
        <v>1666</v>
      </c>
      <c r="B1666" s="407" t="s">
        <v>1711</v>
      </c>
      <c r="C1666" s="403" t="s">
        <v>468</v>
      </c>
      <c r="D1666" s="404">
        <v>2</v>
      </c>
      <c r="E1666" s="408" t="s">
        <v>465</v>
      </c>
      <c r="F1666" s="406" t="s">
        <v>466</v>
      </c>
    </row>
    <row r="1667" s="14" customFormat="1" customHeight="1" spans="1:6">
      <c r="A1667" s="401">
        <v>1667</v>
      </c>
      <c r="B1667" s="407" t="s">
        <v>1711</v>
      </c>
      <c r="C1667" s="403" t="s">
        <v>468</v>
      </c>
      <c r="D1667" s="404">
        <v>2</v>
      </c>
      <c r="E1667" s="408" t="s">
        <v>465</v>
      </c>
      <c r="F1667" s="406" t="s">
        <v>466</v>
      </c>
    </row>
    <row r="1668" s="14" customFormat="1" customHeight="1" spans="1:6">
      <c r="A1668" s="401">
        <v>1668</v>
      </c>
      <c r="B1668" s="407" t="s">
        <v>1712</v>
      </c>
      <c r="C1668" s="403" t="s">
        <v>468</v>
      </c>
      <c r="D1668" s="404">
        <v>1</v>
      </c>
      <c r="E1668" s="408" t="s">
        <v>465</v>
      </c>
      <c r="F1668" s="406" t="s">
        <v>466</v>
      </c>
    </row>
    <row r="1669" s="14" customFormat="1" customHeight="1" spans="1:6">
      <c r="A1669" s="401">
        <v>1669</v>
      </c>
      <c r="B1669" s="407" t="s">
        <v>1713</v>
      </c>
      <c r="C1669" s="403" t="s">
        <v>468</v>
      </c>
      <c r="D1669" s="404">
        <v>3</v>
      </c>
      <c r="E1669" s="408" t="s">
        <v>465</v>
      </c>
      <c r="F1669" s="406" t="s">
        <v>466</v>
      </c>
    </row>
    <row r="1670" s="14" customFormat="1" customHeight="1" spans="1:6">
      <c r="A1670" s="401">
        <v>1670</v>
      </c>
      <c r="B1670" s="407" t="s">
        <v>1714</v>
      </c>
      <c r="C1670" s="403" t="s">
        <v>468</v>
      </c>
      <c r="D1670" s="404">
        <v>2</v>
      </c>
      <c r="E1670" s="408" t="s">
        <v>465</v>
      </c>
      <c r="F1670" s="406" t="s">
        <v>466</v>
      </c>
    </row>
    <row r="1671" s="14" customFormat="1" customHeight="1" spans="1:6">
      <c r="A1671" s="401">
        <v>1671</v>
      </c>
      <c r="B1671" s="407" t="s">
        <v>1714</v>
      </c>
      <c r="C1671" s="403" t="s">
        <v>468</v>
      </c>
      <c r="D1671" s="404">
        <v>2</v>
      </c>
      <c r="E1671" s="408" t="s">
        <v>465</v>
      </c>
      <c r="F1671" s="406" t="s">
        <v>466</v>
      </c>
    </row>
    <row r="1672" s="14" customFormat="1" customHeight="1" spans="1:6">
      <c r="A1672" s="401">
        <v>1672</v>
      </c>
      <c r="B1672" s="407" t="s">
        <v>1714</v>
      </c>
      <c r="C1672" s="403" t="s">
        <v>468</v>
      </c>
      <c r="D1672" s="404">
        <v>1</v>
      </c>
      <c r="E1672" s="408" t="s">
        <v>465</v>
      </c>
      <c r="F1672" s="406" t="s">
        <v>466</v>
      </c>
    </row>
    <row r="1673" s="14" customFormat="1" customHeight="1" spans="1:6">
      <c r="A1673" s="401">
        <v>1673</v>
      </c>
      <c r="B1673" s="407" t="s">
        <v>1555</v>
      </c>
      <c r="C1673" s="403" t="s">
        <v>468</v>
      </c>
      <c r="D1673" s="404">
        <v>1</v>
      </c>
      <c r="E1673" s="408" t="s">
        <v>465</v>
      </c>
      <c r="F1673" s="406" t="s">
        <v>466</v>
      </c>
    </row>
    <row r="1674" s="14" customFormat="1" customHeight="1" spans="1:6">
      <c r="A1674" s="401">
        <v>1674</v>
      </c>
      <c r="B1674" s="407" t="s">
        <v>1715</v>
      </c>
      <c r="C1674" s="403" t="s">
        <v>468</v>
      </c>
      <c r="D1674" s="404">
        <v>2</v>
      </c>
      <c r="E1674" s="408" t="s">
        <v>465</v>
      </c>
      <c r="F1674" s="406" t="s">
        <v>466</v>
      </c>
    </row>
    <row r="1675" s="14" customFormat="1" customHeight="1" spans="1:6">
      <c r="A1675" s="401">
        <v>1675</v>
      </c>
      <c r="B1675" s="407" t="s">
        <v>1468</v>
      </c>
      <c r="C1675" s="403" t="s">
        <v>468</v>
      </c>
      <c r="D1675" s="404">
        <v>2</v>
      </c>
      <c r="E1675" s="408" t="s">
        <v>465</v>
      </c>
      <c r="F1675" s="406" t="s">
        <v>466</v>
      </c>
    </row>
    <row r="1676" s="14" customFormat="1" customHeight="1" spans="1:6">
      <c r="A1676" s="401">
        <v>1676</v>
      </c>
      <c r="B1676" s="407" t="s">
        <v>1468</v>
      </c>
      <c r="C1676" s="403" t="s">
        <v>468</v>
      </c>
      <c r="D1676" s="404">
        <v>2</v>
      </c>
      <c r="E1676" s="408" t="s">
        <v>465</v>
      </c>
      <c r="F1676" s="406" t="s">
        <v>466</v>
      </c>
    </row>
    <row r="1677" s="14" customFormat="1" customHeight="1" spans="1:6">
      <c r="A1677" s="401">
        <v>1677</v>
      </c>
      <c r="B1677" s="407" t="s">
        <v>1556</v>
      </c>
      <c r="C1677" s="403" t="s">
        <v>468</v>
      </c>
      <c r="D1677" s="404">
        <v>1</v>
      </c>
      <c r="E1677" s="408" t="s">
        <v>465</v>
      </c>
      <c r="F1677" s="406" t="s">
        <v>466</v>
      </c>
    </row>
    <row r="1678" s="14" customFormat="1" customHeight="1" spans="1:6">
      <c r="A1678" s="401">
        <v>1678</v>
      </c>
      <c r="B1678" s="407" t="s">
        <v>1716</v>
      </c>
      <c r="C1678" s="403" t="s">
        <v>468</v>
      </c>
      <c r="D1678" s="404">
        <v>1</v>
      </c>
      <c r="E1678" s="408" t="s">
        <v>465</v>
      </c>
      <c r="F1678" s="406" t="s">
        <v>466</v>
      </c>
    </row>
    <row r="1679" s="14" customFormat="1" customHeight="1" spans="1:6">
      <c r="A1679" s="401">
        <v>1679</v>
      </c>
      <c r="B1679" s="407" t="s">
        <v>1716</v>
      </c>
      <c r="C1679" s="403" t="s">
        <v>468</v>
      </c>
      <c r="D1679" s="404">
        <v>1</v>
      </c>
      <c r="E1679" s="408" t="s">
        <v>465</v>
      </c>
      <c r="F1679" s="406" t="s">
        <v>466</v>
      </c>
    </row>
    <row r="1680" s="14" customFormat="1" customHeight="1" spans="1:6">
      <c r="A1680" s="401">
        <v>1680</v>
      </c>
      <c r="B1680" s="407" t="s">
        <v>1717</v>
      </c>
      <c r="C1680" s="403" t="s">
        <v>468</v>
      </c>
      <c r="D1680" s="404">
        <v>1</v>
      </c>
      <c r="E1680" s="408" t="s">
        <v>465</v>
      </c>
      <c r="F1680" s="406" t="s">
        <v>466</v>
      </c>
    </row>
    <row r="1681" s="14" customFormat="1" customHeight="1" spans="1:6">
      <c r="A1681" s="401">
        <v>1681</v>
      </c>
      <c r="B1681" s="407" t="s">
        <v>1297</v>
      </c>
      <c r="C1681" s="403" t="s">
        <v>468</v>
      </c>
      <c r="D1681" s="404">
        <v>2</v>
      </c>
      <c r="E1681" s="408" t="s">
        <v>465</v>
      </c>
      <c r="F1681" s="406" t="s">
        <v>466</v>
      </c>
    </row>
    <row r="1682" s="14" customFormat="1" customHeight="1" spans="1:6">
      <c r="A1682" s="401">
        <v>1682</v>
      </c>
      <c r="B1682" s="407" t="s">
        <v>1300</v>
      </c>
      <c r="C1682" s="403" t="s">
        <v>468</v>
      </c>
      <c r="D1682" s="404">
        <v>8</v>
      </c>
      <c r="E1682" s="408" t="s">
        <v>465</v>
      </c>
      <c r="F1682" s="406" t="s">
        <v>466</v>
      </c>
    </row>
    <row r="1683" s="14" customFormat="1" customHeight="1" spans="1:6">
      <c r="A1683" s="401">
        <v>1683</v>
      </c>
      <c r="B1683" s="407" t="s">
        <v>1718</v>
      </c>
      <c r="C1683" s="403" t="s">
        <v>468</v>
      </c>
      <c r="D1683" s="404">
        <v>3</v>
      </c>
      <c r="E1683" s="408" t="s">
        <v>465</v>
      </c>
      <c r="F1683" s="406" t="s">
        <v>466</v>
      </c>
    </row>
    <row r="1684" s="14" customFormat="1" customHeight="1" spans="1:6">
      <c r="A1684" s="401">
        <v>1684</v>
      </c>
      <c r="B1684" s="407" t="s">
        <v>1719</v>
      </c>
      <c r="C1684" s="403" t="s">
        <v>468</v>
      </c>
      <c r="D1684" s="404">
        <v>4</v>
      </c>
      <c r="E1684" s="408" t="s">
        <v>465</v>
      </c>
      <c r="F1684" s="406" t="s">
        <v>466</v>
      </c>
    </row>
    <row r="1685" s="14" customFormat="1" customHeight="1" spans="1:6">
      <c r="A1685" s="401">
        <v>1685</v>
      </c>
      <c r="B1685" s="407" t="s">
        <v>1720</v>
      </c>
      <c r="C1685" s="403" t="s">
        <v>468</v>
      </c>
      <c r="D1685" s="404">
        <v>1</v>
      </c>
      <c r="E1685" s="408" t="s">
        <v>465</v>
      </c>
      <c r="F1685" s="406" t="s">
        <v>466</v>
      </c>
    </row>
    <row r="1686" s="14" customFormat="1" customHeight="1" spans="1:6">
      <c r="A1686" s="401">
        <v>1686</v>
      </c>
      <c r="B1686" s="407" t="s">
        <v>1721</v>
      </c>
      <c r="C1686" s="403" t="s">
        <v>468</v>
      </c>
      <c r="D1686" s="404">
        <v>1</v>
      </c>
      <c r="E1686" s="408" t="s">
        <v>465</v>
      </c>
      <c r="F1686" s="406" t="s">
        <v>466</v>
      </c>
    </row>
    <row r="1687" s="14" customFormat="1" customHeight="1" spans="1:6">
      <c r="A1687" s="401">
        <v>1687</v>
      </c>
      <c r="B1687" s="407" t="s">
        <v>1721</v>
      </c>
      <c r="C1687" s="403" t="s">
        <v>468</v>
      </c>
      <c r="D1687" s="404">
        <v>1</v>
      </c>
      <c r="E1687" s="408" t="s">
        <v>465</v>
      </c>
      <c r="F1687" s="406" t="s">
        <v>466</v>
      </c>
    </row>
    <row r="1688" s="14" customFormat="1" customHeight="1" spans="1:6">
      <c r="A1688" s="401">
        <v>1688</v>
      </c>
      <c r="B1688" s="407" t="s">
        <v>1722</v>
      </c>
      <c r="C1688" s="403" t="s">
        <v>530</v>
      </c>
      <c r="D1688" s="404">
        <v>1</v>
      </c>
      <c r="E1688" s="408" t="s">
        <v>465</v>
      </c>
      <c r="F1688" s="406" t="s">
        <v>466</v>
      </c>
    </row>
    <row r="1689" s="14" customFormat="1" customHeight="1" spans="1:6">
      <c r="A1689" s="401">
        <v>1689</v>
      </c>
      <c r="B1689" s="407" t="s">
        <v>1723</v>
      </c>
      <c r="C1689" s="403" t="s">
        <v>468</v>
      </c>
      <c r="D1689" s="404">
        <v>1</v>
      </c>
      <c r="E1689" s="408" t="s">
        <v>465</v>
      </c>
      <c r="F1689" s="406" t="s">
        <v>466</v>
      </c>
    </row>
    <row r="1690" s="14" customFormat="1" customHeight="1" spans="1:6">
      <c r="A1690" s="401">
        <v>1690</v>
      </c>
      <c r="B1690" s="407" t="s">
        <v>1724</v>
      </c>
      <c r="C1690" s="403" t="s">
        <v>468</v>
      </c>
      <c r="D1690" s="404">
        <v>1</v>
      </c>
      <c r="E1690" s="408" t="s">
        <v>465</v>
      </c>
      <c r="F1690" s="406" t="s">
        <v>466</v>
      </c>
    </row>
    <row r="1691" s="14" customFormat="1" customHeight="1" spans="1:6">
      <c r="A1691" s="401">
        <v>1691</v>
      </c>
      <c r="B1691" s="407" t="s">
        <v>1725</v>
      </c>
      <c r="C1691" s="403" t="s">
        <v>468</v>
      </c>
      <c r="D1691" s="404">
        <v>6</v>
      </c>
      <c r="E1691" s="408" t="s">
        <v>465</v>
      </c>
      <c r="F1691" s="406" t="s">
        <v>466</v>
      </c>
    </row>
    <row r="1692" s="14" customFormat="1" customHeight="1" spans="1:6">
      <c r="A1692" s="401">
        <v>1692</v>
      </c>
      <c r="B1692" s="407" t="s">
        <v>1725</v>
      </c>
      <c r="C1692" s="403" t="s">
        <v>468</v>
      </c>
      <c r="D1692" s="404">
        <v>6</v>
      </c>
      <c r="E1692" s="408" t="s">
        <v>465</v>
      </c>
      <c r="F1692" s="406" t="s">
        <v>466</v>
      </c>
    </row>
    <row r="1693" s="14" customFormat="1" customHeight="1" spans="1:6">
      <c r="A1693" s="401">
        <v>1693</v>
      </c>
      <c r="B1693" s="407" t="s">
        <v>1469</v>
      </c>
      <c r="C1693" s="403" t="s">
        <v>468</v>
      </c>
      <c r="D1693" s="404">
        <v>6</v>
      </c>
      <c r="E1693" s="408" t="s">
        <v>465</v>
      </c>
      <c r="F1693" s="406" t="s">
        <v>466</v>
      </c>
    </row>
    <row r="1694" s="14" customFormat="1" customHeight="1" spans="1:6">
      <c r="A1694" s="401">
        <v>1694</v>
      </c>
      <c r="B1694" s="407" t="s">
        <v>1469</v>
      </c>
      <c r="C1694" s="403" t="s">
        <v>468</v>
      </c>
      <c r="D1694" s="404">
        <v>6</v>
      </c>
      <c r="E1694" s="408" t="s">
        <v>465</v>
      </c>
      <c r="F1694" s="406" t="s">
        <v>466</v>
      </c>
    </row>
    <row r="1695" s="14" customFormat="1" customHeight="1" spans="1:6">
      <c r="A1695" s="401">
        <v>1695</v>
      </c>
      <c r="B1695" s="407" t="s">
        <v>1726</v>
      </c>
      <c r="C1695" s="403" t="s">
        <v>468</v>
      </c>
      <c r="D1695" s="404">
        <v>1</v>
      </c>
      <c r="E1695" s="408" t="s">
        <v>465</v>
      </c>
      <c r="F1695" s="406" t="s">
        <v>466</v>
      </c>
    </row>
    <row r="1696" s="14" customFormat="1" customHeight="1" spans="1:6">
      <c r="A1696" s="401">
        <v>1696</v>
      </c>
      <c r="B1696" s="407" t="s">
        <v>1470</v>
      </c>
      <c r="C1696" s="403" t="s">
        <v>468</v>
      </c>
      <c r="D1696" s="404">
        <v>1</v>
      </c>
      <c r="E1696" s="408" t="s">
        <v>465</v>
      </c>
      <c r="F1696" s="406" t="s">
        <v>466</v>
      </c>
    </row>
    <row r="1697" s="14" customFormat="1" customHeight="1" spans="1:6">
      <c r="A1697" s="401">
        <v>1697</v>
      </c>
      <c r="B1697" s="407" t="s">
        <v>1470</v>
      </c>
      <c r="C1697" s="403" t="s">
        <v>468</v>
      </c>
      <c r="D1697" s="404">
        <v>1</v>
      </c>
      <c r="E1697" s="408" t="s">
        <v>465</v>
      </c>
      <c r="F1697" s="406" t="s">
        <v>466</v>
      </c>
    </row>
    <row r="1698" s="14" customFormat="1" customHeight="1" spans="1:6">
      <c r="A1698" s="401">
        <v>1698</v>
      </c>
      <c r="B1698" s="407" t="s">
        <v>1727</v>
      </c>
      <c r="C1698" s="403" t="s">
        <v>468</v>
      </c>
      <c r="D1698" s="404">
        <v>2</v>
      </c>
      <c r="E1698" s="408" t="s">
        <v>465</v>
      </c>
      <c r="F1698" s="406" t="s">
        <v>466</v>
      </c>
    </row>
    <row r="1699" s="14" customFormat="1" customHeight="1" spans="1:6">
      <c r="A1699" s="401">
        <v>1699</v>
      </c>
      <c r="B1699" s="407" t="s">
        <v>1728</v>
      </c>
      <c r="C1699" s="403" t="s">
        <v>468</v>
      </c>
      <c r="D1699" s="404">
        <v>1</v>
      </c>
      <c r="E1699" s="408" t="s">
        <v>465</v>
      </c>
      <c r="F1699" s="406" t="s">
        <v>466</v>
      </c>
    </row>
    <row r="1700" s="14" customFormat="1" customHeight="1" spans="1:6">
      <c r="A1700" s="401">
        <v>1700</v>
      </c>
      <c r="B1700" s="407" t="s">
        <v>1728</v>
      </c>
      <c r="C1700" s="403" t="s">
        <v>468</v>
      </c>
      <c r="D1700" s="404">
        <v>1</v>
      </c>
      <c r="E1700" s="408" t="s">
        <v>465</v>
      </c>
      <c r="F1700" s="406" t="s">
        <v>466</v>
      </c>
    </row>
    <row r="1701" s="14" customFormat="1" customHeight="1" spans="1:6">
      <c r="A1701" s="401">
        <v>1701</v>
      </c>
      <c r="B1701" s="407" t="s">
        <v>1524</v>
      </c>
      <c r="C1701" s="403" t="s">
        <v>468</v>
      </c>
      <c r="D1701" s="404">
        <v>2</v>
      </c>
      <c r="E1701" s="408" t="s">
        <v>465</v>
      </c>
      <c r="F1701" s="406" t="s">
        <v>466</v>
      </c>
    </row>
    <row r="1702" s="14" customFormat="1" customHeight="1" spans="1:6">
      <c r="A1702" s="401">
        <v>1702</v>
      </c>
      <c r="B1702" s="407" t="s">
        <v>1729</v>
      </c>
      <c r="C1702" s="403" t="s">
        <v>468</v>
      </c>
      <c r="D1702" s="404">
        <v>5</v>
      </c>
      <c r="E1702" s="408" t="s">
        <v>465</v>
      </c>
      <c r="F1702" s="406" t="s">
        <v>466</v>
      </c>
    </row>
    <row r="1703" s="14" customFormat="1" customHeight="1" spans="1:6">
      <c r="A1703" s="401">
        <v>1703</v>
      </c>
      <c r="B1703" s="407" t="s">
        <v>1729</v>
      </c>
      <c r="C1703" s="403" t="s">
        <v>468</v>
      </c>
      <c r="D1703" s="404">
        <v>5</v>
      </c>
      <c r="E1703" s="408" t="s">
        <v>465</v>
      </c>
      <c r="F1703" s="406" t="s">
        <v>466</v>
      </c>
    </row>
    <row r="1704" s="14" customFormat="1" customHeight="1" spans="1:6">
      <c r="A1704" s="401">
        <v>1704</v>
      </c>
      <c r="B1704" s="407" t="s">
        <v>1730</v>
      </c>
      <c r="C1704" s="403" t="s">
        <v>468</v>
      </c>
      <c r="D1704" s="404">
        <v>16</v>
      </c>
      <c r="E1704" s="408" t="s">
        <v>465</v>
      </c>
      <c r="F1704" s="406" t="s">
        <v>466</v>
      </c>
    </row>
    <row r="1705" s="14" customFormat="1" customHeight="1" spans="1:6">
      <c r="A1705" s="401">
        <v>1705</v>
      </c>
      <c r="B1705" s="407" t="s">
        <v>1731</v>
      </c>
      <c r="C1705" s="403" t="s">
        <v>468</v>
      </c>
      <c r="D1705" s="404">
        <v>1</v>
      </c>
      <c r="E1705" s="408" t="s">
        <v>465</v>
      </c>
      <c r="F1705" s="406" t="s">
        <v>466</v>
      </c>
    </row>
    <row r="1706" s="14" customFormat="1" customHeight="1" spans="1:6">
      <c r="A1706" s="401">
        <v>1706</v>
      </c>
      <c r="B1706" s="407" t="s">
        <v>1731</v>
      </c>
      <c r="C1706" s="403" t="s">
        <v>468</v>
      </c>
      <c r="D1706" s="404">
        <v>2</v>
      </c>
      <c r="E1706" s="408" t="s">
        <v>465</v>
      </c>
      <c r="F1706" s="406" t="s">
        <v>466</v>
      </c>
    </row>
    <row r="1707" s="14" customFormat="1" customHeight="1" spans="1:6">
      <c r="A1707" s="401">
        <v>1707</v>
      </c>
      <c r="B1707" s="407" t="s">
        <v>1732</v>
      </c>
      <c r="C1707" s="403" t="s">
        <v>468</v>
      </c>
      <c r="D1707" s="404">
        <v>4</v>
      </c>
      <c r="E1707" s="408" t="s">
        <v>465</v>
      </c>
      <c r="F1707" s="406" t="s">
        <v>466</v>
      </c>
    </row>
    <row r="1708" s="14" customFormat="1" customHeight="1" spans="1:6">
      <c r="A1708" s="401">
        <v>1708</v>
      </c>
      <c r="B1708" s="407" t="s">
        <v>1732</v>
      </c>
      <c r="C1708" s="403" t="s">
        <v>468</v>
      </c>
      <c r="D1708" s="404">
        <v>4</v>
      </c>
      <c r="E1708" s="408" t="s">
        <v>465</v>
      </c>
      <c r="F1708" s="406" t="s">
        <v>466</v>
      </c>
    </row>
    <row r="1709" s="14" customFormat="1" customHeight="1" spans="1:6">
      <c r="A1709" s="401">
        <v>1709</v>
      </c>
      <c r="B1709" s="407" t="s">
        <v>1733</v>
      </c>
      <c r="C1709" s="403" t="s">
        <v>468</v>
      </c>
      <c r="D1709" s="404">
        <v>1</v>
      </c>
      <c r="E1709" s="408" t="s">
        <v>465</v>
      </c>
      <c r="F1709" s="406" t="s">
        <v>466</v>
      </c>
    </row>
    <row r="1710" s="14" customFormat="1" customHeight="1" spans="1:6">
      <c r="A1710" s="401">
        <v>1710</v>
      </c>
      <c r="B1710" s="407" t="s">
        <v>1558</v>
      </c>
      <c r="C1710" s="403" t="s">
        <v>468</v>
      </c>
      <c r="D1710" s="404">
        <v>3</v>
      </c>
      <c r="E1710" s="408" t="s">
        <v>465</v>
      </c>
      <c r="F1710" s="406" t="s">
        <v>466</v>
      </c>
    </row>
    <row r="1711" s="14" customFormat="1" customHeight="1" spans="1:6">
      <c r="A1711" s="401">
        <v>1711</v>
      </c>
      <c r="B1711" s="407" t="s">
        <v>1558</v>
      </c>
      <c r="C1711" s="403" t="s">
        <v>468</v>
      </c>
      <c r="D1711" s="404">
        <v>3</v>
      </c>
      <c r="E1711" s="408" t="s">
        <v>465</v>
      </c>
      <c r="F1711" s="406" t="s">
        <v>466</v>
      </c>
    </row>
    <row r="1712" s="14" customFormat="1" customHeight="1" spans="1:6">
      <c r="A1712" s="401">
        <v>1712</v>
      </c>
      <c r="B1712" s="407" t="s">
        <v>1734</v>
      </c>
      <c r="C1712" s="403" t="s">
        <v>468</v>
      </c>
      <c r="D1712" s="404">
        <v>2</v>
      </c>
      <c r="E1712" s="408" t="s">
        <v>465</v>
      </c>
      <c r="F1712" s="406" t="s">
        <v>466</v>
      </c>
    </row>
    <row r="1713" s="14" customFormat="1" customHeight="1" spans="1:6">
      <c r="A1713" s="401">
        <v>1713</v>
      </c>
      <c r="B1713" s="407" t="s">
        <v>1735</v>
      </c>
      <c r="C1713" s="403" t="s">
        <v>468</v>
      </c>
      <c r="D1713" s="404">
        <v>5</v>
      </c>
      <c r="E1713" s="408" t="s">
        <v>465</v>
      </c>
      <c r="F1713" s="406" t="s">
        <v>466</v>
      </c>
    </row>
    <row r="1714" s="14" customFormat="1" customHeight="1" spans="1:6">
      <c r="A1714" s="401">
        <v>1714</v>
      </c>
      <c r="B1714" s="407" t="s">
        <v>1735</v>
      </c>
      <c r="C1714" s="403" t="s">
        <v>468</v>
      </c>
      <c r="D1714" s="404">
        <v>4</v>
      </c>
      <c r="E1714" s="408" t="s">
        <v>465</v>
      </c>
      <c r="F1714" s="406" t="s">
        <v>466</v>
      </c>
    </row>
    <row r="1715" s="14" customFormat="1" customHeight="1" spans="1:6">
      <c r="A1715" s="401">
        <v>1715</v>
      </c>
      <c r="B1715" s="407" t="s">
        <v>1735</v>
      </c>
      <c r="C1715" s="403" t="s">
        <v>468</v>
      </c>
      <c r="D1715" s="404">
        <v>1</v>
      </c>
      <c r="E1715" s="408" t="s">
        <v>465</v>
      </c>
      <c r="F1715" s="406" t="s">
        <v>466</v>
      </c>
    </row>
    <row r="1716" s="14" customFormat="1" customHeight="1" spans="1:6">
      <c r="A1716" s="401">
        <v>1716</v>
      </c>
      <c r="B1716" s="407" t="s">
        <v>1735</v>
      </c>
      <c r="C1716" s="403" t="s">
        <v>468</v>
      </c>
      <c r="D1716" s="404">
        <v>1</v>
      </c>
      <c r="E1716" s="408" t="s">
        <v>465</v>
      </c>
      <c r="F1716" s="406" t="s">
        <v>466</v>
      </c>
    </row>
    <row r="1717" s="14" customFormat="1" customHeight="1" spans="1:6">
      <c r="A1717" s="401">
        <v>1717</v>
      </c>
      <c r="B1717" s="407" t="s">
        <v>1736</v>
      </c>
      <c r="C1717" s="403" t="s">
        <v>468</v>
      </c>
      <c r="D1717" s="404">
        <v>5</v>
      </c>
      <c r="E1717" s="408" t="s">
        <v>465</v>
      </c>
      <c r="F1717" s="406" t="s">
        <v>466</v>
      </c>
    </row>
    <row r="1718" s="14" customFormat="1" customHeight="1" spans="1:6">
      <c r="A1718" s="401">
        <v>1718</v>
      </c>
      <c r="B1718" s="407" t="s">
        <v>1736</v>
      </c>
      <c r="C1718" s="403" t="s">
        <v>468</v>
      </c>
      <c r="D1718" s="404">
        <v>8</v>
      </c>
      <c r="E1718" s="408" t="s">
        <v>465</v>
      </c>
      <c r="F1718" s="406" t="s">
        <v>466</v>
      </c>
    </row>
    <row r="1719" s="14" customFormat="1" customHeight="1" spans="1:6">
      <c r="A1719" s="401">
        <v>1719</v>
      </c>
      <c r="B1719" s="407" t="s">
        <v>1737</v>
      </c>
      <c r="C1719" s="403" t="s">
        <v>468</v>
      </c>
      <c r="D1719" s="404">
        <v>1</v>
      </c>
      <c r="E1719" s="408" t="s">
        <v>465</v>
      </c>
      <c r="F1719" s="406" t="s">
        <v>466</v>
      </c>
    </row>
    <row r="1720" s="14" customFormat="1" customHeight="1" spans="1:6">
      <c r="A1720" s="401">
        <v>1720</v>
      </c>
      <c r="B1720" s="407" t="s">
        <v>1737</v>
      </c>
      <c r="C1720" s="403" t="s">
        <v>468</v>
      </c>
      <c r="D1720" s="404">
        <v>1</v>
      </c>
      <c r="E1720" s="408" t="s">
        <v>465</v>
      </c>
      <c r="F1720" s="406" t="s">
        <v>466</v>
      </c>
    </row>
    <row r="1721" s="14" customFormat="1" customHeight="1" spans="1:6">
      <c r="A1721" s="401">
        <v>1721</v>
      </c>
      <c r="B1721" s="407" t="s">
        <v>1311</v>
      </c>
      <c r="C1721" s="403" t="s">
        <v>468</v>
      </c>
      <c r="D1721" s="404">
        <v>2</v>
      </c>
      <c r="E1721" s="408" t="s">
        <v>465</v>
      </c>
      <c r="F1721" s="406" t="s">
        <v>466</v>
      </c>
    </row>
    <row r="1722" s="14" customFormat="1" customHeight="1" spans="1:6">
      <c r="A1722" s="401">
        <v>1722</v>
      </c>
      <c r="B1722" s="407" t="s">
        <v>1311</v>
      </c>
      <c r="C1722" s="403" t="s">
        <v>468</v>
      </c>
      <c r="D1722" s="404">
        <v>2</v>
      </c>
      <c r="E1722" s="408" t="s">
        <v>465</v>
      </c>
      <c r="F1722" s="406" t="s">
        <v>466</v>
      </c>
    </row>
    <row r="1723" s="14" customFormat="1" customHeight="1" spans="1:6">
      <c r="A1723" s="401">
        <v>1723</v>
      </c>
      <c r="B1723" s="407" t="s">
        <v>1738</v>
      </c>
      <c r="C1723" s="403" t="s">
        <v>468</v>
      </c>
      <c r="D1723" s="404">
        <v>1</v>
      </c>
      <c r="E1723" s="408" t="s">
        <v>465</v>
      </c>
      <c r="F1723" s="406" t="s">
        <v>466</v>
      </c>
    </row>
    <row r="1724" s="14" customFormat="1" customHeight="1" spans="1:6">
      <c r="A1724" s="401">
        <v>1724</v>
      </c>
      <c r="B1724" s="407" t="s">
        <v>1471</v>
      </c>
      <c r="C1724" s="403" t="s">
        <v>468</v>
      </c>
      <c r="D1724" s="404">
        <v>1</v>
      </c>
      <c r="E1724" s="408" t="s">
        <v>465</v>
      </c>
      <c r="F1724" s="406" t="s">
        <v>466</v>
      </c>
    </row>
    <row r="1725" s="14" customFormat="1" customHeight="1" spans="1:6">
      <c r="A1725" s="401">
        <v>1725</v>
      </c>
      <c r="B1725" s="407" t="s">
        <v>1739</v>
      </c>
      <c r="C1725" s="403" t="s">
        <v>468</v>
      </c>
      <c r="D1725" s="404">
        <v>1</v>
      </c>
      <c r="E1725" s="408" t="s">
        <v>465</v>
      </c>
      <c r="F1725" s="406" t="s">
        <v>466</v>
      </c>
    </row>
    <row r="1726" s="14" customFormat="1" customHeight="1" spans="1:6">
      <c r="A1726" s="401">
        <v>1726</v>
      </c>
      <c r="B1726" s="407" t="s">
        <v>1740</v>
      </c>
      <c r="C1726" s="403" t="s">
        <v>468</v>
      </c>
      <c r="D1726" s="404">
        <v>3</v>
      </c>
      <c r="E1726" s="408" t="s">
        <v>465</v>
      </c>
      <c r="F1726" s="406" t="s">
        <v>466</v>
      </c>
    </row>
    <row r="1727" s="14" customFormat="1" customHeight="1" spans="1:6">
      <c r="A1727" s="401">
        <v>1727</v>
      </c>
      <c r="B1727" s="407" t="s">
        <v>1741</v>
      </c>
      <c r="C1727" s="403" t="s">
        <v>468</v>
      </c>
      <c r="D1727" s="404">
        <v>2</v>
      </c>
      <c r="E1727" s="408" t="s">
        <v>465</v>
      </c>
      <c r="F1727" s="406" t="s">
        <v>466</v>
      </c>
    </row>
    <row r="1728" s="14" customFormat="1" customHeight="1" spans="1:6">
      <c r="A1728" s="401">
        <v>1728</v>
      </c>
      <c r="B1728" s="407" t="s">
        <v>1320</v>
      </c>
      <c r="C1728" s="403" t="s">
        <v>468</v>
      </c>
      <c r="D1728" s="404">
        <v>4</v>
      </c>
      <c r="E1728" s="408" t="s">
        <v>465</v>
      </c>
      <c r="F1728" s="406" t="s">
        <v>466</v>
      </c>
    </row>
    <row r="1729" s="14" customFormat="1" customHeight="1" spans="1:6">
      <c r="A1729" s="401">
        <v>1729</v>
      </c>
      <c r="B1729" s="407" t="s">
        <v>1320</v>
      </c>
      <c r="C1729" s="403" t="s">
        <v>468</v>
      </c>
      <c r="D1729" s="404">
        <v>3</v>
      </c>
      <c r="E1729" s="408" t="s">
        <v>465</v>
      </c>
      <c r="F1729" s="406" t="s">
        <v>466</v>
      </c>
    </row>
    <row r="1730" s="14" customFormat="1" customHeight="1" spans="1:6">
      <c r="A1730" s="401">
        <v>1730</v>
      </c>
      <c r="B1730" s="407" t="s">
        <v>1557</v>
      </c>
      <c r="C1730" s="403" t="s">
        <v>468</v>
      </c>
      <c r="D1730" s="404">
        <v>1</v>
      </c>
      <c r="E1730" s="408" t="s">
        <v>465</v>
      </c>
      <c r="F1730" s="406" t="s">
        <v>466</v>
      </c>
    </row>
    <row r="1731" s="14" customFormat="1" customHeight="1" spans="1:6">
      <c r="A1731" s="401">
        <v>1731</v>
      </c>
      <c r="B1731" s="407" t="s">
        <v>1557</v>
      </c>
      <c r="C1731" s="403" t="s">
        <v>468</v>
      </c>
      <c r="D1731" s="404">
        <v>1</v>
      </c>
      <c r="E1731" s="408" t="s">
        <v>465</v>
      </c>
      <c r="F1731" s="406" t="s">
        <v>466</v>
      </c>
    </row>
    <row r="1732" s="14" customFormat="1" customHeight="1" spans="1:6">
      <c r="A1732" s="401">
        <v>1732</v>
      </c>
      <c r="B1732" s="407" t="s">
        <v>1742</v>
      </c>
      <c r="C1732" s="403" t="s">
        <v>468</v>
      </c>
      <c r="D1732" s="404">
        <v>1</v>
      </c>
      <c r="E1732" s="408" t="s">
        <v>465</v>
      </c>
      <c r="F1732" s="406" t="s">
        <v>466</v>
      </c>
    </row>
    <row r="1733" s="14" customFormat="1" customHeight="1" spans="1:6">
      <c r="A1733" s="401">
        <v>1733</v>
      </c>
      <c r="B1733" s="407" t="s">
        <v>1473</v>
      </c>
      <c r="C1733" s="403" t="s">
        <v>468</v>
      </c>
      <c r="D1733" s="404">
        <v>1</v>
      </c>
      <c r="E1733" s="408" t="s">
        <v>465</v>
      </c>
      <c r="F1733" s="406" t="s">
        <v>466</v>
      </c>
    </row>
    <row r="1734" s="14" customFormat="1" customHeight="1" spans="1:6">
      <c r="A1734" s="401">
        <v>1734</v>
      </c>
      <c r="B1734" s="407" t="s">
        <v>1743</v>
      </c>
      <c r="C1734" s="403" t="s">
        <v>530</v>
      </c>
      <c r="D1734" s="404">
        <v>1</v>
      </c>
      <c r="E1734" s="408" t="s">
        <v>465</v>
      </c>
      <c r="F1734" s="406" t="s">
        <v>466</v>
      </c>
    </row>
    <row r="1735" s="14" customFormat="1" customHeight="1" spans="1:6">
      <c r="A1735" s="401">
        <v>1735</v>
      </c>
      <c r="B1735" s="407" t="s">
        <v>1743</v>
      </c>
      <c r="C1735" s="403" t="s">
        <v>530</v>
      </c>
      <c r="D1735" s="404">
        <v>1</v>
      </c>
      <c r="E1735" s="408" t="s">
        <v>465</v>
      </c>
      <c r="F1735" s="406" t="s">
        <v>466</v>
      </c>
    </row>
    <row r="1736" s="14" customFormat="1" customHeight="1" spans="1:6">
      <c r="A1736" s="401">
        <v>1736</v>
      </c>
      <c r="B1736" s="407" t="s">
        <v>1744</v>
      </c>
      <c r="C1736" s="403" t="s">
        <v>468</v>
      </c>
      <c r="D1736" s="404">
        <v>3</v>
      </c>
      <c r="E1736" s="408" t="s">
        <v>465</v>
      </c>
      <c r="F1736" s="406" t="s">
        <v>466</v>
      </c>
    </row>
    <row r="1737" s="14" customFormat="1" customHeight="1" spans="1:6">
      <c r="A1737" s="401">
        <v>1737</v>
      </c>
      <c r="B1737" s="407" t="s">
        <v>1745</v>
      </c>
      <c r="C1737" s="403" t="s">
        <v>468</v>
      </c>
      <c r="D1737" s="404">
        <v>1</v>
      </c>
      <c r="E1737" s="408" t="s">
        <v>465</v>
      </c>
      <c r="F1737" s="406" t="s">
        <v>466</v>
      </c>
    </row>
    <row r="1738" s="14" customFormat="1" customHeight="1" spans="1:6">
      <c r="A1738" s="401">
        <v>1738</v>
      </c>
      <c r="B1738" s="407" t="s">
        <v>1745</v>
      </c>
      <c r="C1738" s="403" t="s">
        <v>468</v>
      </c>
      <c r="D1738" s="404">
        <v>1</v>
      </c>
      <c r="E1738" s="408" t="s">
        <v>465</v>
      </c>
      <c r="F1738" s="406" t="s">
        <v>466</v>
      </c>
    </row>
    <row r="1739" s="14" customFormat="1" customHeight="1" spans="1:6">
      <c r="A1739" s="401">
        <v>1739</v>
      </c>
      <c r="B1739" s="407" t="s">
        <v>1746</v>
      </c>
      <c r="C1739" s="403" t="s">
        <v>468</v>
      </c>
      <c r="D1739" s="404">
        <v>1</v>
      </c>
      <c r="E1739" s="408" t="s">
        <v>465</v>
      </c>
      <c r="F1739" s="406" t="s">
        <v>466</v>
      </c>
    </row>
    <row r="1740" s="14" customFormat="1" customHeight="1" spans="1:6">
      <c r="A1740" s="401">
        <v>1740</v>
      </c>
      <c r="B1740" s="407" t="s">
        <v>1746</v>
      </c>
      <c r="C1740" s="403" t="s">
        <v>468</v>
      </c>
      <c r="D1740" s="404">
        <v>2</v>
      </c>
      <c r="E1740" s="408" t="s">
        <v>465</v>
      </c>
      <c r="F1740" s="406" t="s">
        <v>466</v>
      </c>
    </row>
    <row r="1741" s="14" customFormat="1" customHeight="1" spans="1:6">
      <c r="A1741" s="401">
        <v>1741</v>
      </c>
      <c r="B1741" s="407" t="s">
        <v>1747</v>
      </c>
      <c r="C1741" s="403" t="s">
        <v>468</v>
      </c>
      <c r="D1741" s="404">
        <v>4</v>
      </c>
      <c r="E1741" s="408" t="s">
        <v>465</v>
      </c>
      <c r="F1741" s="406" t="s">
        <v>466</v>
      </c>
    </row>
    <row r="1742" s="14" customFormat="1" customHeight="1" spans="1:6">
      <c r="A1742" s="401">
        <v>1742</v>
      </c>
      <c r="B1742" s="407" t="s">
        <v>1474</v>
      </c>
      <c r="C1742" s="403" t="s">
        <v>468</v>
      </c>
      <c r="D1742" s="404">
        <v>1</v>
      </c>
      <c r="E1742" s="408" t="s">
        <v>465</v>
      </c>
      <c r="F1742" s="406" t="s">
        <v>466</v>
      </c>
    </row>
    <row r="1743" s="14" customFormat="1" customHeight="1" spans="1:6">
      <c r="A1743" s="401">
        <v>1743</v>
      </c>
      <c r="B1743" s="407" t="s">
        <v>1748</v>
      </c>
      <c r="C1743" s="403" t="s">
        <v>468</v>
      </c>
      <c r="D1743" s="404">
        <v>1</v>
      </c>
      <c r="E1743" s="408" t="s">
        <v>465</v>
      </c>
      <c r="F1743" s="406" t="s">
        <v>466</v>
      </c>
    </row>
    <row r="1744" s="14" customFormat="1" customHeight="1" spans="1:6">
      <c r="A1744" s="401">
        <v>1744</v>
      </c>
      <c r="B1744" s="407" t="s">
        <v>1749</v>
      </c>
      <c r="C1744" s="403" t="s">
        <v>468</v>
      </c>
      <c r="D1744" s="404">
        <v>1</v>
      </c>
      <c r="E1744" s="408" t="s">
        <v>465</v>
      </c>
      <c r="F1744" s="406" t="s">
        <v>466</v>
      </c>
    </row>
    <row r="1745" s="14" customFormat="1" customHeight="1" spans="1:6">
      <c r="A1745" s="401">
        <v>1745</v>
      </c>
      <c r="B1745" s="407" t="s">
        <v>1750</v>
      </c>
      <c r="C1745" s="403" t="s">
        <v>468</v>
      </c>
      <c r="D1745" s="404">
        <v>10</v>
      </c>
      <c r="E1745" s="408" t="s">
        <v>465</v>
      </c>
      <c r="F1745" s="406" t="s">
        <v>466</v>
      </c>
    </row>
    <row r="1746" s="14" customFormat="1" customHeight="1" spans="1:6">
      <c r="A1746" s="401">
        <v>1746</v>
      </c>
      <c r="B1746" s="407" t="s">
        <v>1750</v>
      </c>
      <c r="C1746" s="403" t="s">
        <v>468</v>
      </c>
      <c r="D1746" s="404">
        <v>8</v>
      </c>
      <c r="E1746" s="408" t="s">
        <v>465</v>
      </c>
      <c r="F1746" s="406" t="s">
        <v>466</v>
      </c>
    </row>
    <row r="1747" s="14" customFormat="1" customHeight="1" spans="1:6">
      <c r="A1747" s="401">
        <v>1747</v>
      </c>
      <c r="B1747" s="407" t="s">
        <v>1751</v>
      </c>
      <c r="C1747" s="403" t="s">
        <v>468</v>
      </c>
      <c r="D1747" s="404">
        <v>4</v>
      </c>
      <c r="E1747" s="408" t="s">
        <v>465</v>
      </c>
      <c r="F1747" s="406" t="s">
        <v>466</v>
      </c>
    </row>
    <row r="1748" s="14" customFormat="1" customHeight="1" spans="1:6">
      <c r="A1748" s="401">
        <v>1748</v>
      </c>
      <c r="B1748" s="407" t="s">
        <v>1752</v>
      </c>
      <c r="C1748" s="403" t="s">
        <v>468</v>
      </c>
      <c r="D1748" s="404">
        <v>6</v>
      </c>
      <c r="E1748" s="408" t="s">
        <v>465</v>
      </c>
      <c r="F1748" s="406" t="s">
        <v>466</v>
      </c>
    </row>
    <row r="1749" s="14" customFormat="1" customHeight="1" spans="1:6">
      <c r="A1749" s="401">
        <v>1749</v>
      </c>
      <c r="B1749" s="407" t="s">
        <v>1753</v>
      </c>
      <c r="C1749" s="403" t="s">
        <v>468</v>
      </c>
      <c r="D1749" s="404">
        <v>2</v>
      </c>
      <c r="E1749" s="408" t="s">
        <v>465</v>
      </c>
      <c r="F1749" s="406" t="s">
        <v>466</v>
      </c>
    </row>
    <row r="1750" s="14" customFormat="1" customHeight="1" spans="1:6">
      <c r="A1750" s="401">
        <v>1750</v>
      </c>
      <c r="B1750" s="407" t="s">
        <v>1753</v>
      </c>
      <c r="C1750" s="403" t="s">
        <v>468</v>
      </c>
      <c r="D1750" s="404">
        <v>2</v>
      </c>
      <c r="E1750" s="408" t="s">
        <v>465</v>
      </c>
      <c r="F1750" s="406" t="s">
        <v>466</v>
      </c>
    </row>
    <row r="1751" s="14" customFormat="1" customHeight="1" spans="1:6">
      <c r="A1751" s="401">
        <v>1751</v>
      </c>
      <c r="B1751" s="407" t="s">
        <v>1322</v>
      </c>
      <c r="C1751" s="403" t="s">
        <v>468</v>
      </c>
      <c r="D1751" s="404">
        <v>2</v>
      </c>
      <c r="E1751" s="408" t="s">
        <v>465</v>
      </c>
      <c r="F1751" s="406" t="s">
        <v>466</v>
      </c>
    </row>
    <row r="1752" s="14" customFormat="1" customHeight="1" spans="1:6">
      <c r="A1752" s="401">
        <v>1752</v>
      </c>
      <c r="B1752" s="407" t="s">
        <v>1754</v>
      </c>
      <c r="C1752" s="403" t="s">
        <v>468</v>
      </c>
      <c r="D1752" s="404">
        <v>1</v>
      </c>
      <c r="E1752" s="408" t="s">
        <v>465</v>
      </c>
      <c r="F1752" s="406" t="s">
        <v>466</v>
      </c>
    </row>
    <row r="1753" s="14" customFormat="1" customHeight="1" spans="1:6">
      <c r="A1753" s="401">
        <v>1753</v>
      </c>
      <c r="B1753" s="407" t="s">
        <v>1755</v>
      </c>
      <c r="C1753" s="403" t="s">
        <v>468</v>
      </c>
      <c r="D1753" s="404">
        <v>2</v>
      </c>
      <c r="E1753" s="408" t="s">
        <v>465</v>
      </c>
      <c r="F1753" s="406" t="s">
        <v>466</v>
      </c>
    </row>
    <row r="1754" s="14" customFormat="1" customHeight="1" spans="1:6">
      <c r="A1754" s="401">
        <v>1754</v>
      </c>
      <c r="B1754" s="407" t="s">
        <v>1755</v>
      </c>
      <c r="C1754" s="403" t="s">
        <v>468</v>
      </c>
      <c r="D1754" s="404">
        <v>2</v>
      </c>
      <c r="E1754" s="408" t="s">
        <v>465</v>
      </c>
      <c r="F1754" s="406" t="s">
        <v>466</v>
      </c>
    </row>
    <row r="1755" s="14" customFormat="1" customHeight="1" spans="1:6">
      <c r="A1755" s="401">
        <v>1755</v>
      </c>
      <c r="B1755" s="407" t="s">
        <v>1324</v>
      </c>
      <c r="C1755" s="403" t="s">
        <v>468</v>
      </c>
      <c r="D1755" s="404">
        <v>14</v>
      </c>
      <c r="E1755" s="408" t="s">
        <v>465</v>
      </c>
      <c r="F1755" s="406" t="s">
        <v>466</v>
      </c>
    </row>
    <row r="1756" s="14" customFormat="1" customHeight="1" spans="1:6">
      <c r="A1756" s="401">
        <v>1756</v>
      </c>
      <c r="B1756" s="407" t="s">
        <v>1756</v>
      </c>
      <c r="C1756" s="403" t="s">
        <v>468</v>
      </c>
      <c r="D1756" s="404">
        <v>4</v>
      </c>
      <c r="E1756" s="408" t="s">
        <v>465</v>
      </c>
      <c r="F1756" s="406" t="s">
        <v>466</v>
      </c>
    </row>
    <row r="1757" s="14" customFormat="1" customHeight="1" spans="1:6">
      <c r="A1757" s="401">
        <v>1757</v>
      </c>
      <c r="B1757" s="407" t="s">
        <v>1475</v>
      </c>
      <c r="C1757" s="403" t="s">
        <v>468</v>
      </c>
      <c r="D1757" s="404">
        <v>1</v>
      </c>
      <c r="E1757" s="408" t="s">
        <v>465</v>
      </c>
      <c r="F1757" s="406" t="s">
        <v>466</v>
      </c>
    </row>
    <row r="1758" s="14" customFormat="1" customHeight="1" spans="1:6">
      <c r="A1758" s="401">
        <v>1758</v>
      </c>
      <c r="B1758" s="407" t="s">
        <v>1475</v>
      </c>
      <c r="C1758" s="403" t="s">
        <v>468</v>
      </c>
      <c r="D1758" s="404">
        <v>1</v>
      </c>
      <c r="E1758" s="408" t="s">
        <v>465</v>
      </c>
      <c r="F1758" s="406" t="s">
        <v>466</v>
      </c>
    </row>
    <row r="1759" s="14" customFormat="1" customHeight="1" spans="1:6">
      <c r="A1759" s="401">
        <v>1759</v>
      </c>
      <c r="B1759" s="407" t="s">
        <v>1323</v>
      </c>
      <c r="C1759" s="403" t="s">
        <v>468</v>
      </c>
      <c r="D1759" s="404">
        <v>5</v>
      </c>
      <c r="E1759" s="408" t="s">
        <v>465</v>
      </c>
      <c r="F1759" s="406" t="s">
        <v>466</v>
      </c>
    </row>
    <row r="1760" s="14" customFormat="1" customHeight="1" spans="1:6">
      <c r="A1760" s="401">
        <v>1760</v>
      </c>
      <c r="B1760" s="407" t="s">
        <v>1323</v>
      </c>
      <c r="C1760" s="403" t="s">
        <v>468</v>
      </c>
      <c r="D1760" s="404">
        <v>5</v>
      </c>
      <c r="E1760" s="408" t="s">
        <v>465</v>
      </c>
      <c r="F1760" s="406" t="s">
        <v>466</v>
      </c>
    </row>
    <row r="1761" s="14" customFormat="1" customHeight="1" spans="1:6">
      <c r="A1761" s="401">
        <v>1761</v>
      </c>
      <c r="B1761" s="407" t="s">
        <v>1757</v>
      </c>
      <c r="C1761" s="403" t="s">
        <v>468</v>
      </c>
      <c r="D1761" s="404">
        <v>1</v>
      </c>
      <c r="E1761" s="408" t="s">
        <v>465</v>
      </c>
      <c r="F1761" s="406" t="s">
        <v>466</v>
      </c>
    </row>
    <row r="1762" s="14" customFormat="1" customHeight="1" spans="1:6">
      <c r="A1762" s="401">
        <v>1762</v>
      </c>
      <c r="B1762" s="407" t="s">
        <v>1757</v>
      </c>
      <c r="C1762" s="403" t="s">
        <v>468</v>
      </c>
      <c r="D1762" s="404">
        <v>2</v>
      </c>
      <c r="E1762" s="408" t="s">
        <v>465</v>
      </c>
      <c r="F1762" s="406" t="s">
        <v>466</v>
      </c>
    </row>
    <row r="1763" s="14" customFormat="1" customHeight="1" spans="1:6">
      <c r="A1763" s="401">
        <v>1763</v>
      </c>
      <c r="B1763" s="407" t="s">
        <v>1326</v>
      </c>
      <c r="C1763" s="403" t="s">
        <v>468</v>
      </c>
      <c r="D1763" s="404">
        <v>1</v>
      </c>
      <c r="E1763" s="408" t="s">
        <v>465</v>
      </c>
      <c r="F1763" s="406" t="s">
        <v>466</v>
      </c>
    </row>
    <row r="1764" s="14" customFormat="1" customHeight="1" spans="1:6">
      <c r="A1764" s="401">
        <v>1764</v>
      </c>
      <c r="B1764" s="407" t="s">
        <v>1326</v>
      </c>
      <c r="C1764" s="403" t="s">
        <v>468</v>
      </c>
      <c r="D1764" s="404">
        <v>1</v>
      </c>
      <c r="E1764" s="408" t="s">
        <v>465</v>
      </c>
      <c r="F1764" s="406" t="s">
        <v>466</v>
      </c>
    </row>
    <row r="1765" s="14" customFormat="1" customHeight="1" spans="1:6">
      <c r="A1765" s="401">
        <v>1765</v>
      </c>
      <c r="B1765" s="407" t="s">
        <v>1325</v>
      </c>
      <c r="C1765" s="403" t="s">
        <v>468</v>
      </c>
      <c r="D1765" s="404">
        <v>3</v>
      </c>
      <c r="E1765" s="408" t="s">
        <v>465</v>
      </c>
      <c r="F1765" s="406" t="s">
        <v>466</v>
      </c>
    </row>
    <row r="1766" s="14" customFormat="1" customHeight="1" spans="1:6">
      <c r="A1766" s="401">
        <v>1766</v>
      </c>
      <c r="B1766" s="407" t="s">
        <v>1476</v>
      </c>
      <c r="C1766" s="403" t="s">
        <v>468</v>
      </c>
      <c r="D1766" s="404">
        <v>1</v>
      </c>
      <c r="E1766" s="408" t="s">
        <v>465</v>
      </c>
      <c r="F1766" s="406" t="s">
        <v>466</v>
      </c>
    </row>
    <row r="1767" s="14" customFormat="1" customHeight="1" spans="1:6">
      <c r="A1767" s="401">
        <v>1767</v>
      </c>
      <c r="B1767" s="407" t="s">
        <v>1758</v>
      </c>
      <c r="C1767" s="403" t="s">
        <v>468</v>
      </c>
      <c r="D1767" s="404">
        <v>4</v>
      </c>
      <c r="E1767" s="408" t="s">
        <v>465</v>
      </c>
      <c r="F1767" s="406" t="s">
        <v>466</v>
      </c>
    </row>
    <row r="1768" s="14" customFormat="1" customHeight="1" spans="1:6">
      <c r="A1768" s="401">
        <v>1768</v>
      </c>
      <c r="B1768" s="407" t="s">
        <v>1759</v>
      </c>
      <c r="C1768" s="403" t="s">
        <v>468</v>
      </c>
      <c r="D1768" s="404">
        <v>1</v>
      </c>
      <c r="E1768" s="408" t="s">
        <v>465</v>
      </c>
      <c r="F1768" s="406" t="s">
        <v>466</v>
      </c>
    </row>
    <row r="1769" s="14" customFormat="1" customHeight="1" spans="1:6">
      <c r="A1769" s="401">
        <v>1769</v>
      </c>
      <c r="B1769" s="407" t="s">
        <v>1328</v>
      </c>
      <c r="C1769" s="403" t="s">
        <v>468</v>
      </c>
      <c r="D1769" s="404">
        <v>3</v>
      </c>
      <c r="E1769" s="408" t="s">
        <v>465</v>
      </c>
      <c r="F1769" s="406" t="s">
        <v>466</v>
      </c>
    </row>
    <row r="1770" s="14" customFormat="1" customHeight="1" spans="1:6">
      <c r="A1770" s="401">
        <v>1770</v>
      </c>
      <c r="B1770" s="407" t="s">
        <v>1760</v>
      </c>
      <c r="C1770" s="403" t="s">
        <v>468</v>
      </c>
      <c r="D1770" s="404">
        <v>2</v>
      </c>
      <c r="E1770" s="408" t="s">
        <v>465</v>
      </c>
      <c r="F1770" s="406" t="s">
        <v>466</v>
      </c>
    </row>
    <row r="1771" s="14" customFormat="1" customHeight="1" spans="1:6">
      <c r="A1771" s="401">
        <v>1771</v>
      </c>
      <c r="B1771" s="407" t="s">
        <v>1761</v>
      </c>
      <c r="C1771" s="403" t="s">
        <v>468</v>
      </c>
      <c r="D1771" s="404">
        <v>1</v>
      </c>
      <c r="E1771" s="408" t="s">
        <v>465</v>
      </c>
      <c r="F1771" s="406" t="s">
        <v>466</v>
      </c>
    </row>
    <row r="1772" s="14" customFormat="1" customHeight="1" spans="1:6">
      <c r="A1772" s="401">
        <v>1772</v>
      </c>
      <c r="B1772" s="407" t="s">
        <v>1761</v>
      </c>
      <c r="C1772" s="403" t="s">
        <v>468</v>
      </c>
      <c r="D1772" s="404">
        <v>1</v>
      </c>
      <c r="E1772" s="408" t="s">
        <v>465</v>
      </c>
      <c r="F1772" s="406" t="s">
        <v>466</v>
      </c>
    </row>
    <row r="1773" s="14" customFormat="1" customHeight="1" spans="1:6">
      <c r="A1773" s="401">
        <v>1773</v>
      </c>
      <c r="B1773" s="407" t="s">
        <v>1762</v>
      </c>
      <c r="C1773" s="403" t="s">
        <v>468</v>
      </c>
      <c r="D1773" s="404">
        <v>4</v>
      </c>
      <c r="E1773" s="408" t="s">
        <v>465</v>
      </c>
      <c r="F1773" s="406" t="s">
        <v>466</v>
      </c>
    </row>
    <row r="1774" s="14" customFormat="1" customHeight="1" spans="1:6">
      <c r="A1774" s="401">
        <v>1774</v>
      </c>
      <c r="B1774" s="407" t="s">
        <v>1762</v>
      </c>
      <c r="C1774" s="403" t="s">
        <v>468</v>
      </c>
      <c r="D1774" s="404">
        <v>4</v>
      </c>
      <c r="E1774" s="408" t="s">
        <v>465</v>
      </c>
      <c r="F1774" s="406" t="s">
        <v>466</v>
      </c>
    </row>
    <row r="1775" s="14" customFormat="1" customHeight="1" spans="1:6">
      <c r="A1775" s="401">
        <v>1775</v>
      </c>
      <c r="B1775" s="407" t="s">
        <v>1763</v>
      </c>
      <c r="C1775" s="403" t="s">
        <v>468</v>
      </c>
      <c r="D1775" s="404">
        <v>1</v>
      </c>
      <c r="E1775" s="408" t="s">
        <v>465</v>
      </c>
      <c r="F1775" s="406" t="s">
        <v>466</v>
      </c>
    </row>
    <row r="1776" s="14" customFormat="1" customHeight="1" spans="1:6">
      <c r="A1776" s="401">
        <v>1776</v>
      </c>
      <c r="B1776" s="407" t="s">
        <v>1764</v>
      </c>
      <c r="C1776" s="403" t="s">
        <v>468</v>
      </c>
      <c r="D1776" s="404">
        <v>1</v>
      </c>
      <c r="E1776" s="408" t="s">
        <v>465</v>
      </c>
      <c r="F1776" s="406" t="s">
        <v>466</v>
      </c>
    </row>
    <row r="1777" s="14" customFormat="1" customHeight="1" spans="1:6">
      <c r="A1777" s="401">
        <v>1777</v>
      </c>
      <c r="B1777" s="407" t="s">
        <v>1765</v>
      </c>
      <c r="C1777" s="403" t="s">
        <v>468</v>
      </c>
      <c r="D1777" s="404">
        <v>3</v>
      </c>
      <c r="E1777" s="408" t="s">
        <v>465</v>
      </c>
      <c r="F1777" s="406" t="s">
        <v>466</v>
      </c>
    </row>
    <row r="1778" s="14" customFormat="1" customHeight="1" spans="1:6">
      <c r="A1778" s="401">
        <v>1778</v>
      </c>
      <c r="B1778" s="407" t="s">
        <v>1766</v>
      </c>
      <c r="C1778" s="403" t="s">
        <v>468</v>
      </c>
      <c r="D1778" s="404">
        <v>3</v>
      </c>
      <c r="E1778" s="408" t="s">
        <v>465</v>
      </c>
      <c r="F1778" s="406" t="s">
        <v>466</v>
      </c>
    </row>
    <row r="1779" s="14" customFormat="1" customHeight="1" spans="1:6">
      <c r="A1779" s="401">
        <v>1779</v>
      </c>
      <c r="B1779" s="407" t="s">
        <v>1767</v>
      </c>
      <c r="C1779" s="403" t="s">
        <v>468</v>
      </c>
      <c r="D1779" s="404">
        <v>1</v>
      </c>
      <c r="E1779" s="408" t="s">
        <v>465</v>
      </c>
      <c r="F1779" s="406" t="s">
        <v>466</v>
      </c>
    </row>
    <row r="1780" s="14" customFormat="1" customHeight="1" spans="1:6">
      <c r="A1780" s="401">
        <v>1780</v>
      </c>
      <c r="B1780" s="407" t="s">
        <v>1768</v>
      </c>
      <c r="C1780" s="403" t="s">
        <v>468</v>
      </c>
      <c r="D1780" s="404">
        <v>1</v>
      </c>
      <c r="E1780" s="408" t="s">
        <v>465</v>
      </c>
      <c r="F1780" s="406" t="s">
        <v>466</v>
      </c>
    </row>
    <row r="1781" s="14" customFormat="1" customHeight="1" spans="1:6">
      <c r="A1781" s="401">
        <v>1781</v>
      </c>
      <c r="B1781" s="407" t="s">
        <v>1769</v>
      </c>
      <c r="C1781" s="403" t="s">
        <v>468</v>
      </c>
      <c r="D1781" s="404">
        <v>4</v>
      </c>
      <c r="E1781" s="408" t="s">
        <v>465</v>
      </c>
      <c r="F1781" s="406" t="s">
        <v>466</v>
      </c>
    </row>
    <row r="1782" s="14" customFormat="1" customHeight="1" spans="1:6">
      <c r="A1782" s="401">
        <v>1782</v>
      </c>
      <c r="B1782" s="407" t="s">
        <v>1769</v>
      </c>
      <c r="C1782" s="403" t="s">
        <v>468</v>
      </c>
      <c r="D1782" s="404">
        <v>6</v>
      </c>
      <c r="E1782" s="408" t="s">
        <v>465</v>
      </c>
      <c r="F1782" s="406" t="s">
        <v>466</v>
      </c>
    </row>
    <row r="1783" s="14" customFormat="1" customHeight="1" spans="1:6">
      <c r="A1783" s="401">
        <v>1783</v>
      </c>
      <c r="B1783" s="407" t="s">
        <v>1770</v>
      </c>
      <c r="C1783" s="403" t="s">
        <v>468</v>
      </c>
      <c r="D1783" s="404">
        <v>6</v>
      </c>
      <c r="E1783" s="408" t="s">
        <v>465</v>
      </c>
      <c r="F1783" s="406" t="s">
        <v>466</v>
      </c>
    </row>
    <row r="1784" s="14" customFormat="1" customHeight="1" spans="1:6">
      <c r="A1784" s="401">
        <v>1784</v>
      </c>
      <c r="B1784" s="407" t="s">
        <v>1771</v>
      </c>
      <c r="C1784" s="403" t="s">
        <v>468</v>
      </c>
      <c r="D1784" s="404">
        <v>6</v>
      </c>
      <c r="E1784" s="408" t="s">
        <v>465</v>
      </c>
      <c r="F1784" s="406" t="s">
        <v>466</v>
      </c>
    </row>
    <row r="1785" s="14" customFormat="1" customHeight="1" spans="1:6">
      <c r="A1785" s="401">
        <v>1785</v>
      </c>
      <c r="B1785" s="407" t="s">
        <v>1771</v>
      </c>
      <c r="C1785" s="403" t="s">
        <v>468</v>
      </c>
      <c r="D1785" s="404">
        <v>5</v>
      </c>
      <c r="E1785" s="408" t="s">
        <v>465</v>
      </c>
      <c r="F1785" s="406" t="s">
        <v>466</v>
      </c>
    </row>
    <row r="1786" s="14" customFormat="1" customHeight="1" spans="1:6">
      <c r="A1786" s="401">
        <v>1786</v>
      </c>
      <c r="B1786" s="407" t="s">
        <v>1771</v>
      </c>
      <c r="C1786" s="403" t="s">
        <v>468</v>
      </c>
      <c r="D1786" s="404">
        <v>5</v>
      </c>
      <c r="E1786" s="408" t="s">
        <v>465</v>
      </c>
      <c r="F1786" s="406" t="s">
        <v>466</v>
      </c>
    </row>
    <row r="1787" s="14" customFormat="1" customHeight="1" spans="1:6">
      <c r="A1787" s="401">
        <v>1787</v>
      </c>
      <c r="B1787" s="407" t="s">
        <v>1336</v>
      </c>
      <c r="C1787" s="403" t="s">
        <v>468</v>
      </c>
      <c r="D1787" s="404">
        <v>10</v>
      </c>
      <c r="E1787" s="408" t="s">
        <v>465</v>
      </c>
      <c r="F1787" s="406" t="s">
        <v>466</v>
      </c>
    </row>
    <row r="1788" s="14" customFormat="1" customHeight="1" spans="1:6">
      <c r="A1788" s="401">
        <v>1788</v>
      </c>
      <c r="B1788" s="407" t="s">
        <v>1336</v>
      </c>
      <c r="C1788" s="403" t="s">
        <v>468</v>
      </c>
      <c r="D1788" s="404">
        <v>10</v>
      </c>
      <c r="E1788" s="408" t="s">
        <v>465</v>
      </c>
      <c r="F1788" s="406" t="s">
        <v>466</v>
      </c>
    </row>
    <row r="1789" s="14" customFormat="1" customHeight="1" spans="1:6">
      <c r="A1789" s="401">
        <v>1789</v>
      </c>
      <c r="B1789" s="407" t="s">
        <v>1772</v>
      </c>
      <c r="C1789" s="403" t="s">
        <v>468</v>
      </c>
      <c r="D1789" s="404">
        <v>2</v>
      </c>
      <c r="E1789" s="408" t="s">
        <v>465</v>
      </c>
      <c r="F1789" s="406" t="s">
        <v>466</v>
      </c>
    </row>
    <row r="1790" s="14" customFormat="1" customHeight="1" spans="1:6">
      <c r="A1790" s="401">
        <v>1790</v>
      </c>
      <c r="B1790" s="407" t="s">
        <v>1772</v>
      </c>
      <c r="C1790" s="403" t="s">
        <v>468</v>
      </c>
      <c r="D1790" s="404">
        <v>2</v>
      </c>
      <c r="E1790" s="408" t="s">
        <v>465</v>
      </c>
      <c r="F1790" s="406" t="s">
        <v>466</v>
      </c>
    </row>
    <row r="1791" s="14" customFormat="1" customHeight="1" spans="1:6">
      <c r="A1791" s="401">
        <v>1791</v>
      </c>
      <c r="B1791" s="407" t="s">
        <v>1335</v>
      </c>
      <c r="C1791" s="403" t="s">
        <v>468</v>
      </c>
      <c r="D1791" s="404">
        <v>10</v>
      </c>
      <c r="E1791" s="408" t="s">
        <v>465</v>
      </c>
      <c r="F1791" s="406" t="s">
        <v>466</v>
      </c>
    </row>
    <row r="1792" s="14" customFormat="1" customHeight="1" spans="1:6">
      <c r="A1792" s="401">
        <v>1792</v>
      </c>
      <c r="B1792" s="407" t="s">
        <v>1334</v>
      </c>
      <c r="C1792" s="403" t="s">
        <v>468</v>
      </c>
      <c r="D1792" s="404">
        <v>1</v>
      </c>
      <c r="E1792" s="408" t="s">
        <v>465</v>
      </c>
      <c r="F1792" s="406" t="s">
        <v>466</v>
      </c>
    </row>
    <row r="1793" s="14" customFormat="1" customHeight="1" spans="1:6">
      <c r="A1793" s="401">
        <v>1793</v>
      </c>
      <c r="B1793" s="407" t="s">
        <v>1773</v>
      </c>
      <c r="C1793" s="403" t="s">
        <v>468</v>
      </c>
      <c r="D1793" s="404">
        <v>1</v>
      </c>
      <c r="E1793" s="408" t="s">
        <v>465</v>
      </c>
      <c r="F1793" s="406" t="s">
        <v>466</v>
      </c>
    </row>
    <row r="1794" s="14" customFormat="1" customHeight="1" spans="1:6">
      <c r="A1794" s="401">
        <v>1794</v>
      </c>
      <c r="B1794" s="407" t="s">
        <v>1479</v>
      </c>
      <c r="C1794" s="403" t="s">
        <v>468</v>
      </c>
      <c r="D1794" s="404">
        <v>3</v>
      </c>
      <c r="E1794" s="408" t="s">
        <v>465</v>
      </c>
      <c r="F1794" s="406" t="s">
        <v>466</v>
      </c>
    </row>
    <row r="1795" s="14" customFormat="1" customHeight="1" spans="1:6">
      <c r="A1795" s="401">
        <v>1795</v>
      </c>
      <c r="B1795" s="407" t="s">
        <v>1479</v>
      </c>
      <c r="C1795" s="403" t="s">
        <v>468</v>
      </c>
      <c r="D1795" s="404">
        <v>4</v>
      </c>
      <c r="E1795" s="408" t="s">
        <v>465</v>
      </c>
      <c r="F1795" s="406" t="s">
        <v>466</v>
      </c>
    </row>
    <row r="1796" s="14" customFormat="1" customHeight="1" spans="1:6">
      <c r="A1796" s="401">
        <v>1796</v>
      </c>
      <c r="B1796" s="407" t="s">
        <v>1479</v>
      </c>
      <c r="C1796" s="403" t="s">
        <v>468</v>
      </c>
      <c r="D1796" s="404">
        <v>4</v>
      </c>
      <c r="E1796" s="408" t="s">
        <v>465</v>
      </c>
      <c r="F1796" s="406" t="s">
        <v>466</v>
      </c>
    </row>
    <row r="1797" s="14" customFormat="1" customHeight="1" spans="1:6">
      <c r="A1797" s="401">
        <v>1797</v>
      </c>
      <c r="B1797" s="407" t="s">
        <v>1774</v>
      </c>
      <c r="C1797" s="403" t="s">
        <v>468</v>
      </c>
      <c r="D1797" s="404">
        <v>1</v>
      </c>
      <c r="E1797" s="408" t="s">
        <v>465</v>
      </c>
      <c r="F1797" s="406" t="s">
        <v>466</v>
      </c>
    </row>
    <row r="1798" s="14" customFormat="1" customHeight="1" spans="1:6">
      <c r="A1798" s="401">
        <v>1798</v>
      </c>
      <c r="B1798" s="407" t="s">
        <v>1338</v>
      </c>
      <c r="C1798" s="403" t="s">
        <v>468</v>
      </c>
      <c r="D1798" s="404">
        <v>5</v>
      </c>
      <c r="E1798" s="408" t="s">
        <v>465</v>
      </c>
      <c r="F1798" s="406" t="s">
        <v>466</v>
      </c>
    </row>
    <row r="1799" s="14" customFormat="1" customHeight="1" spans="1:6">
      <c r="A1799" s="401">
        <v>1799</v>
      </c>
      <c r="B1799" s="407" t="s">
        <v>1478</v>
      </c>
      <c r="C1799" s="403" t="s">
        <v>468</v>
      </c>
      <c r="D1799" s="404">
        <v>4</v>
      </c>
      <c r="E1799" s="408" t="s">
        <v>465</v>
      </c>
      <c r="F1799" s="406" t="s">
        <v>466</v>
      </c>
    </row>
    <row r="1800" s="14" customFormat="1" customHeight="1" spans="1:6">
      <c r="A1800" s="401">
        <v>1800</v>
      </c>
      <c r="B1800" s="407" t="s">
        <v>1478</v>
      </c>
      <c r="C1800" s="403" t="s">
        <v>468</v>
      </c>
      <c r="D1800" s="404">
        <v>4</v>
      </c>
      <c r="E1800" s="408" t="s">
        <v>465</v>
      </c>
      <c r="F1800" s="406" t="s">
        <v>466</v>
      </c>
    </row>
    <row r="1801" s="14" customFormat="1" customHeight="1" spans="1:6">
      <c r="A1801" s="401">
        <v>1801</v>
      </c>
      <c r="B1801" s="407" t="s">
        <v>1337</v>
      </c>
      <c r="C1801" s="403" t="s">
        <v>468</v>
      </c>
      <c r="D1801" s="404">
        <v>6</v>
      </c>
      <c r="E1801" s="408" t="s">
        <v>465</v>
      </c>
      <c r="F1801" s="406" t="s">
        <v>466</v>
      </c>
    </row>
    <row r="1802" s="14" customFormat="1" customHeight="1" spans="1:6">
      <c r="A1802" s="401">
        <v>1802</v>
      </c>
      <c r="B1802" s="407" t="s">
        <v>1337</v>
      </c>
      <c r="C1802" s="403" t="s">
        <v>468</v>
      </c>
      <c r="D1802" s="404">
        <v>6</v>
      </c>
      <c r="E1802" s="408" t="s">
        <v>465</v>
      </c>
      <c r="F1802" s="406" t="s">
        <v>466</v>
      </c>
    </row>
    <row r="1803" s="14" customFormat="1" customHeight="1" spans="1:6">
      <c r="A1803" s="401">
        <v>1803</v>
      </c>
      <c r="B1803" s="407" t="s">
        <v>1339</v>
      </c>
      <c r="C1803" s="403" t="s">
        <v>468</v>
      </c>
      <c r="D1803" s="404">
        <v>8</v>
      </c>
      <c r="E1803" s="408" t="s">
        <v>465</v>
      </c>
      <c r="F1803" s="406" t="s">
        <v>466</v>
      </c>
    </row>
    <row r="1804" s="14" customFormat="1" customHeight="1" spans="1:6">
      <c r="A1804" s="401">
        <v>1804</v>
      </c>
      <c r="B1804" s="407" t="s">
        <v>1775</v>
      </c>
      <c r="C1804" s="403" t="s">
        <v>468</v>
      </c>
      <c r="D1804" s="404">
        <v>2</v>
      </c>
      <c r="E1804" s="408" t="s">
        <v>465</v>
      </c>
      <c r="F1804" s="406" t="s">
        <v>466</v>
      </c>
    </row>
    <row r="1805" s="14" customFormat="1" customHeight="1" spans="1:6">
      <c r="A1805" s="401">
        <v>1805</v>
      </c>
      <c r="B1805" s="407" t="s">
        <v>1776</v>
      </c>
      <c r="C1805" s="403" t="s">
        <v>530</v>
      </c>
      <c r="D1805" s="404">
        <v>2</v>
      </c>
      <c r="E1805" s="408" t="s">
        <v>465</v>
      </c>
      <c r="F1805" s="406" t="s">
        <v>466</v>
      </c>
    </row>
    <row r="1806" s="14" customFormat="1" customHeight="1" spans="1:6">
      <c r="A1806" s="401">
        <v>1806</v>
      </c>
      <c r="B1806" s="407" t="s">
        <v>1777</v>
      </c>
      <c r="C1806" s="403" t="s">
        <v>468</v>
      </c>
      <c r="D1806" s="404">
        <v>3</v>
      </c>
      <c r="E1806" s="408" t="s">
        <v>465</v>
      </c>
      <c r="F1806" s="406" t="s">
        <v>466</v>
      </c>
    </row>
    <row r="1807" s="14" customFormat="1" customHeight="1" spans="1:6">
      <c r="A1807" s="401">
        <v>1807</v>
      </c>
      <c r="B1807" s="407" t="s">
        <v>1777</v>
      </c>
      <c r="C1807" s="403" t="s">
        <v>468</v>
      </c>
      <c r="D1807" s="404">
        <v>2</v>
      </c>
      <c r="E1807" s="408" t="s">
        <v>465</v>
      </c>
      <c r="F1807" s="406" t="s">
        <v>466</v>
      </c>
    </row>
    <row r="1808" s="14" customFormat="1" customHeight="1" spans="1:6">
      <c r="A1808" s="401">
        <v>1808</v>
      </c>
      <c r="B1808" s="407" t="s">
        <v>1778</v>
      </c>
      <c r="C1808" s="403" t="s">
        <v>468</v>
      </c>
      <c r="D1808" s="404">
        <v>6</v>
      </c>
      <c r="E1808" s="408" t="s">
        <v>465</v>
      </c>
      <c r="F1808" s="406" t="s">
        <v>466</v>
      </c>
    </row>
    <row r="1809" s="14" customFormat="1" customHeight="1" spans="1:6">
      <c r="A1809" s="401">
        <v>1809</v>
      </c>
      <c r="B1809" s="407" t="s">
        <v>1343</v>
      </c>
      <c r="C1809" s="403" t="s">
        <v>468</v>
      </c>
      <c r="D1809" s="404">
        <v>2</v>
      </c>
      <c r="E1809" s="408" t="s">
        <v>465</v>
      </c>
      <c r="F1809" s="406" t="s">
        <v>466</v>
      </c>
    </row>
    <row r="1810" s="14" customFormat="1" customHeight="1" spans="1:6">
      <c r="A1810" s="401">
        <v>1810</v>
      </c>
      <c r="B1810" s="407" t="s">
        <v>1343</v>
      </c>
      <c r="C1810" s="403" t="s">
        <v>468</v>
      </c>
      <c r="D1810" s="404">
        <v>2</v>
      </c>
      <c r="E1810" s="408" t="s">
        <v>465</v>
      </c>
      <c r="F1810" s="406" t="s">
        <v>466</v>
      </c>
    </row>
    <row r="1811" s="14" customFormat="1" customHeight="1" spans="1:6">
      <c r="A1811" s="401">
        <v>1811</v>
      </c>
      <c r="B1811" s="407" t="s">
        <v>1779</v>
      </c>
      <c r="C1811" s="403" t="s">
        <v>468</v>
      </c>
      <c r="D1811" s="404">
        <v>2</v>
      </c>
      <c r="E1811" s="408" t="s">
        <v>465</v>
      </c>
      <c r="F1811" s="406" t="s">
        <v>466</v>
      </c>
    </row>
    <row r="1812" s="14" customFormat="1" customHeight="1" spans="1:6">
      <c r="A1812" s="401">
        <v>1812</v>
      </c>
      <c r="B1812" s="407" t="s">
        <v>1348</v>
      </c>
      <c r="C1812" s="403" t="s">
        <v>468</v>
      </c>
      <c r="D1812" s="404">
        <v>8</v>
      </c>
      <c r="E1812" s="408" t="s">
        <v>465</v>
      </c>
      <c r="F1812" s="406" t="s">
        <v>466</v>
      </c>
    </row>
    <row r="1813" s="14" customFormat="1" customHeight="1" spans="1:6">
      <c r="A1813" s="401">
        <v>1813</v>
      </c>
      <c r="B1813" s="407" t="s">
        <v>1348</v>
      </c>
      <c r="C1813" s="403" t="s">
        <v>468</v>
      </c>
      <c r="D1813" s="404">
        <v>6</v>
      </c>
      <c r="E1813" s="408" t="s">
        <v>465</v>
      </c>
      <c r="F1813" s="406" t="s">
        <v>466</v>
      </c>
    </row>
    <row r="1814" s="14" customFormat="1" customHeight="1" spans="1:6">
      <c r="A1814" s="401">
        <v>1814</v>
      </c>
      <c r="B1814" s="407" t="s">
        <v>1480</v>
      </c>
      <c r="C1814" s="403" t="s">
        <v>468</v>
      </c>
      <c r="D1814" s="404">
        <v>7</v>
      </c>
      <c r="E1814" s="408" t="s">
        <v>465</v>
      </c>
      <c r="F1814" s="406" t="s">
        <v>466</v>
      </c>
    </row>
    <row r="1815" s="14" customFormat="1" customHeight="1" spans="1:6">
      <c r="A1815" s="401">
        <v>1815</v>
      </c>
      <c r="B1815" s="407" t="s">
        <v>1480</v>
      </c>
      <c r="C1815" s="403" t="s">
        <v>468</v>
      </c>
      <c r="D1815" s="404">
        <v>6</v>
      </c>
      <c r="E1815" s="408" t="s">
        <v>465</v>
      </c>
      <c r="F1815" s="406" t="s">
        <v>466</v>
      </c>
    </row>
    <row r="1816" s="14" customFormat="1" customHeight="1" spans="1:6">
      <c r="A1816" s="401">
        <v>1816</v>
      </c>
      <c r="B1816" s="407" t="s">
        <v>1346</v>
      </c>
      <c r="C1816" s="403" t="s">
        <v>468</v>
      </c>
      <c r="D1816" s="404">
        <v>4</v>
      </c>
      <c r="E1816" s="408" t="s">
        <v>465</v>
      </c>
      <c r="F1816" s="406" t="s">
        <v>466</v>
      </c>
    </row>
    <row r="1817" s="14" customFormat="1" customHeight="1" spans="1:6">
      <c r="A1817" s="401">
        <v>1817</v>
      </c>
      <c r="B1817" s="407" t="s">
        <v>1346</v>
      </c>
      <c r="C1817" s="403" t="s">
        <v>468</v>
      </c>
      <c r="D1817" s="404">
        <v>4</v>
      </c>
      <c r="E1817" s="408" t="s">
        <v>465</v>
      </c>
      <c r="F1817" s="406" t="s">
        <v>466</v>
      </c>
    </row>
    <row r="1818" s="14" customFormat="1" customHeight="1" spans="1:6">
      <c r="A1818" s="401">
        <v>1818</v>
      </c>
      <c r="B1818" s="407" t="s">
        <v>1347</v>
      </c>
      <c r="C1818" s="403" t="s">
        <v>468</v>
      </c>
      <c r="D1818" s="404">
        <v>6</v>
      </c>
      <c r="E1818" s="408" t="s">
        <v>465</v>
      </c>
      <c r="F1818" s="406" t="s">
        <v>466</v>
      </c>
    </row>
    <row r="1819" s="14" customFormat="1" customHeight="1" spans="1:6">
      <c r="A1819" s="401">
        <v>1819</v>
      </c>
      <c r="B1819" s="407" t="s">
        <v>1347</v>
      </c>
      <c r="C1819" s="403" t="s">
        <v>468</v>
      </c>
      <c r="D1819" s="404">
        <v>6</v>
      </c>
      <c r="E1819" s="408" t="s">
        <v>465</v>
      </c>
      <c r="F1819" s="406" t="s">
        <v>466</v>
      </c>
    </row>
    <row r="1820" s="14" customFormat="1" customHeight="1" spans="1:6">
      <c r="A1820" s="401">
        <v>1820</v>
      </c>
      <c r="B1820" s="407" t="s">
        <v>1350</v>
      </c>
      <c r="C1820" s="403" t="s">
        <v>468</v>
      </c>
      <c r="D1820" s="404">
        <v>10</v>
      </c>
      <c r="E1820" s="408" t="s">
        <v>465</v>
      </c>
      <c r="F1820" s="406" t="s">
        <v>466</v>
      </c>
    </row>
    <row r="1821" s="14" customFormat="1" customHeight="1" spans="1:6">
      <c r="A1821" s="401">
        <v>1821</v>
      </c>
      <c r="B1821" s="407" t="s">
        <v>1350</v>
      </c>
      <c r="C1821" s="403" t="s">
        <v>468</v>
      </c>
      <c r="D1821" s="404">
        <v>10</v>
      </c>
      <c r="E1821" s="408" t="s">
        <v>465</v>
      </c>
      <c r="F1821" s="406" t="s">
        <v>466</v>
      </c>
    </row>
    <row r="1822" s="14" customFormat="1" customHeight="1" spans="1:6">
      <c r="A1822" s="401">
        <v>1822</v>
      </c>
      <c r="B1822" s="407" t="s">
        <v>1351</v>
      </c>
      <c r="C1822" s="403" t="s">
        <v>468</v>
      </c>
      <c r="D1822" s="404">
        <v>4</v>
      </c>
      <c r="E1822" s="408" t="s">
        <v>465</v>
      </c>
      <c r="F1822" s="406" t="s">
        <v>466</v>
      </c>
    </row>
    <row r="1823" s="14" customFormat="1" customHeight="1" spans="1:6">
      <c r="A1823" s="401">
        <v>1823</v>
      </c>
      <c r="B1823" s="407" t="s">
        <v>1354</v>
      </c>
      <c r="C1823" s="403" t="s">
        <v>468</v>
      </c>
      <c r="D1823" s="404">
        <v>6</v>
      </c>
      <c r="E1823" s="408" t="s">
        <v>465</v>
      </c>
      <c r="F1823" s="406" t="s">
        <v>466</v>
      </c>
    </row>
    <row r="1824" s="14" customFormat="1" customHeight="1" spans="1:6">
      <c r="A1824" s="401">
        <v>1824</v>
      </c>
      <c r="B1824" s="407" t="s">
        <v>1354</v>
      </c>
      <c r="C1824" s="403" t="s">
        <v>468</v>
      </c>
      <c r="D1824" s="404">
        <v>6</v>
      </c>
      <c r="E1824" s="408" t="s">
        <v>465</v>
      </c>
      <c r="F1824" s="406" t="s">
        <v>466</v>
      </c>
    </row>
    <row r="1825" s="14" customFormat="1" customHeight="1" spans="1:6">
      <c r="A1825" s="401">
        <v>1825</v>
      </c>
      <c r="B1825" s="407" t="s">
        <v>1352</v>
      </c>
      <c r="C1825" s="403" t="s">
        <v>468</v>
      </c>
      <c r="D1825" s="404">
        <v>3</v>
      </c>
      <c r="E1825" s="408" t="s">
        <v>465</v>
      </c>
      <c r="F1825" s="406" t="s">
        <v>466</v>
      </c>
    </row>
    <row r="1826" s="14" customFormat="1" customHeight="1" spans="1:6">
      <c r="A1826" s="401">
        <v>1826</v>
      </c>
      <c r="B1826" s="407" t="s">
        <v>1352</v>
      </c>
      <c r="C1826" s="403" t="s">
        <v>468</v>
      </c>
      <c r="D1826" s="404">
        <v>3</v>
      </c>
      <c r="E1826" s="408" t="s">
        <v>465</v>
      </c>
      <c r="F1826" s="406" t="s">
        <v>466</v>
      </c>
    </row>
    <row r="1827" s="14" customFormat="1" customHeight="1" spans="1:6">
      <c r="A1827" s="401">
        <v>1827</v>
      </c>
      <c r="B1827" s="407" t="s">
        <v>1780</v>
      </c>
      <c r="C1827" s="403" t="s">
        <v>468</v>
      </c>
      <c r="D1827" s="404">
        <v>3</v>
      </c>
      <c r="E1827" s="408" t="s">
        <v>465</v>
      </c>
      <c r="F1827" s="406" t="s">
        <v>466</v>
      </c>
    </row>
    <row r="1828" s="14" customFormat="1" customHeight="1" spans="1:6">
      <c r="A1828" s="401">
        <v>1828</v>
      </c>
      <c r="B1828" s="407" t="s">
        <v>1353</v>
      </c>
      <c r="C1828" s="403" t="s">
        <v>468</v>
      </c>
      <c r="D1828" s="404">
        <v>3</v>
      </c>
      <c r="E1828" s="408" t="s">
        <v>465</v>
      </c>
      <c r="F1828" s="406" t="s">
        <v>466</v>
      </c>
    </row>
    <row r="1829" s="14" customFormat="1" customHeight="1" spans="1:6">
      <c r="A1829" s="401">
        <v>1829</v>
      </c>
      <c r="B1829" s="407" t="s">
        <v>1781</v>
      </c>
      <c r="C1829" s="403" t="s">
        <v>468</v>
      </c>
      <c r="D1829" s="404">
        <v>5</v>
      </c>
      <c r="E1829" s="408" t="s">
        <v>465</v>
      </c>
      <c r="F1829" s="406" t="s">
        <v>466</v>
      </c>
    </row>
    <row r="1830" s="14" customFormat="1" customHeight="1" spans="1:6">
      <c r="A1830" s="401">
        <v>1830</v>
      </c>
      <c r="B1830" s="407" t="s">
        <v>1782</v>
      </c>
      <c r="C1830" s="403" t="s">
        <v>468</v>
      </c>
      <c r="D1830" s="404">
        <v>1</v>
      </c>
      <c r="E1830" s="408" t="s">
        <v>465</v>
      </c>
      <c r="F1830" s="406" t="s">
        <v>466</v>
      </c>
    </row>
    <row r="1831" s="14" customFormat="1" customHeight="1" spans="1:6">
      <c r="A1831" s="401">
        <v>1831</v>
      </c>
      <c r="B1831" s="407" t="s">
        <v>1783</v>
      </c>
      <c r="C1831" s="403" t="s">
        <v>468</v>
      </c>
      <c r="D1831" s="404">
        <v>2</v>
      </c>
      <c r="E1831" s="408" t="s">
        <v>465</v>
      </c>
      <c r="F1831" s="406" t="s">
        <v>466</v>
      </c>
    </row>
    <row r="1832" s="14" customFormat="1" customHeight="1" spans="1:6">
      <c r="A1832" s="401">
        <v>1832</v>
      </c>
      <c r="B1832" s="407" t="s">
        <v>1565</v>
      </c>
      <c r="C1832" s="403" t="s">
        <v>468</v>
      </c>
      <c r="D1832" s="404">
        <v>1</v>
      </c>
      <c r="E1832" s="408" t="s">
        <v>465</v>
      </c>
      <c r="F1832" s="406" t="s">
        <v>466</v>
      </c>
    </row>
    <row r="1833" s="14" customFormat="1" customHeight="1" spans="1:6">
      <c r="A1833" s="401">
        <v>1833</v>
      </c>
      <c r="B1833" s="407" t="s">
        <v>1784</v>
      </c>
      <c r="C1833" s="403" t="s">
        <v>468</v>
      </c>
      <c r="D1833" s="404">
        <v>6</v>
      </c>
      <c r="E1833" s="408" t="s">
        <v>465</v>
      </c>
      <c r="F1833" s="406" t="s">
        <v>466</v>
      </c>
    </row>
    <row r="1834" s="14" customFormat="1" customHeight="1" spans="1:6">
      <c r="A1834" s="401">
        <v>1834</v>
      </c>
      <c r="B1834" s="407" t="s">
        <v>1785</v>
      </c>
      <c r="C1834" s="403" t="s">
        <v>468</v>
      </c>
      <c r="D1834" s="404">
        <v>6</v>
      </c>
      <c r="E1834" s="408" t="s">
        <v>465</v>
      </c>
      <c r="F1834" s="406" t="s">
        <v>466</v>
      </c>
    </row>
    <row r="1835" s="14" customFormat="1" customHeight="1" spans="1:6">
      <c r="A1835" s="401">
        <v>1835</v>
      </c>
      <c r="B1835" s="407" t="s">
        <v>1786</v>
      </c>
      <c r="C1835" s="403" t="s">
        <v>468</v>
      </c>
      <c r="D1835" s="404">
        <v>2</v>
      </c>
      <c r="E1835" s="408" t="s">
        <v>465</v>
      </c>
      <c r="F1835" s="406" t="s">
        <v>466</v>
      </c>
    </row>
    <row r="1836" s="14" customFormat="1" customHeight="1" spans="1:6">
      <c r="A1836" s="401">
        <v>1836</v>
      </c>
      <c r="B1836" s="407" t="s">
        <v>1786</v>
      </c>
      <c r="C1836" s="403" t="s">
        <v>468</v>
      </c>
      <c r="D1836" s="404">
        <v>2</v>
      </c>
      <c r="E1836" s="408" t="s">
        <v>465</v>
      </c>
      <c r="F1836" s="406" t="s">
        <v>466</v>
      </c>
    </row>
    <row r="1837" s="14" customFormat="1" customHeight="1" spans="1:6">
      <c r="A1837" s="401">
        <v>1837</v>
      </c>
      <c r="B1837" s="407" t="s">
        <v>1356</v>
      </c>
      <c r="C1837" s="403" t="s">
        <v>468</v>
      </c>
      <c r="D1837" s="404">
        <v>16</v>
      </c>
      <c r="E1837" s="408" t="s">
        <v>465</v>
      </c>
      <c r="F1837" s="406" t="s">
        <v>466</v>
      </c>
    </row>
    <row r="1838" s="14" customFormat="1" customHeight="1" spans="1:6">
      <c r="A1838" s="401">
        <v>1838</v>
      </c>
      <c r="B1838" s="407" t="s">
        <v>1356</v>
      </c>
      <c r="C1838" s="403" t="s">
        <v>468</v>
      </c>
      <c r="D1838" s="404">
        <v>16</v>
      </c>
      <c r="E1838" s="408" t="s">
        <v>465</v>
      </c>
      <c r="F1838" s="406" t="s">
        <v>466</v>
      </c>
    </row>
    <row r="1839" s="14" customFormat="1" customHeight="1" spans="1:6">
      <c r="A1839" s="401">
        <v>1839</v>
      </c>
      <c r="B1839" s="407" t="s">
        <v>1787</v>
      </c>
      <c r="C1839" s="403" t="s">
        <v>468</v>
      </c>
      <c r="D1839" s="404">
        <v>11</v>
      </c>
      <c r="E1839" s="408" t="s">
        <v>465</v>
      </c>
      <c r="F1839" s="406" t="s">
        <v>466</v>
      </c>
    </row>
    <row r="1840" s="14" customFormat="1" customHeight="1" spans="1:6">
      <c r="A1840" s="401">
        <v>1840</v>
      </c>
      <c r="B1840" s="407" t="s">
        <v>1787</v>
      </c>
      <c r="C1840" s="403" t="s">
        <v>468</v>
      </c>
      <c r="D1840" s="404">
        <v>12</v>
      </c>
      <c r="E1840" s="408" t="s">
        <v>465</v>
      </c>
      <c r="F1840" s="406" t="s">
        <v>466</v>
      </c>
    </row>
    <row r="1841" s="14" customFormat="1" customHeight="1" spans="1:6">
      <c r="A1841" s="401">
        <v>1841</v>
      </c>
      <c r="B1841" s="407" t="s">
        <v>1481</v>
      </c>
      <c r="C1841" s="403" t="s">
        <v>468</v>
      </c>
      <c r="D1841" s="404">
        <v>4</v>
      </c>
      <c r="E1841" s="408" t="s">
        <v>465</v>
      </c>
      <c r="F1841" s="406" t="s">
        <v>466</v>
      </c>
    </row>
    <row r="1842" s="14" customFormat="1" customHeight="1" spans="1:6">
      <c r="A1842" s="401">
        <v>1842</v>
      </c>
      <c r="B1842" s="407" t="s">
        <v>1360</v>
      </c>
      <c r="C1842" s="403" t="s">
        <v>468</v>
      </c>
      <c r="D1842" s="404">
        <v>10</v>
      </c>
      <c r="E1842" s="408" t="s">
        <v>465</v>
      </c>
      <c r="F1842" s="406" t="s">
        <v>466</v>
      </c>
    </row>
    <row r="1843" s="14" customFormat="1" customHeight="1" spans="1:6">
      <c r="A1843" s="401">
        <v>1843</v>
      </c>
      <c r="B1843" s="407" t="s">
        <v>1788</v>
      </c>
      <c r="C1843" s="403" t="s">
        <v>468</v>
      </c>
      <c r="D1843" s="404">
        <v>2</v>
      </c>
      <c r="E1843" s="408" t="s">
        <v>465</v>
      </c>
      <c r="F1843" s="406" t="s">
        <v>466</v>
      </c>
    </row>
    <row r="1844" s="14" customFormat="1" customHeight="1" spans="1:6">
      <c r="A1844" s="401">
        <v>1844</v>
      </c>
      <c r="B1844" s="407" t="s">
        <v>1788</v>
      </c>
      <c r="C1844" s="403" t="s">
        <v>468</v>
      </c>
      <c r="D1844" s="404">
        <v>4</v>
      </c>
      <c r="E1844" s="408" t="s">
        <v>465</v>
      </c>
      <c r="F1844" s="406" t="s">
        <v>466</v>
      </c>
    </row>
    <row r="1845" s="14" customFormat="1" customHeight="1" spans="1:6">
      <c r="A1845" s="401">
        <v>1845</v>
      </c>
      <c r="B1845" s="407" t="s">
        <v>1361</v>
      </c>
      <c r="C1845" s="403" t="s">
        <v>468</v>
      </c>
      <c r="D1845" s="404">
        <v>4</v>
      </c>
      <c r="E1845" s="408" t="s">
        <v>465</v>
      </c>
      <c r="F1845" s="406" t="s">
        <v>466</v>
      </c>
    </row>
    <row r="1846" s="14" customFormat="1" customHeight="1" spans="1:6">
      <c r="A1846" s="401">
        <v>1846</v>
      </c>
      <c r="B1846" s="407" t="s">
        <v>1789</v>
      </c>
      <c r="C1846" s="403" t="s">
        <v>468</v>
      </c>
      <c r="D1846" s="404">
        <v>6</v>
      </c>
      <c r="E1846" s="408" t="s">
        <v>465</v>
      </c>
      <c r="F1846" s="406" t="s">
        <v>466</v>
      </c>
    </row>
    <row r="1847" s="14" customFormat="1" customHeight="1" spans="1:6">
      <c r="A1847" s="401">
        <v>1847</v>
      </c>
      <c r="B1847" s="407" t="s">
        <v>1790</v>
      </c>
      <c r="C1847" s="403" t="s">
        <v>468</v>
      </c>
      <c r="D1847" s="404">
        <v>2</v>
      </c>
      <c r="E1847" s="408" t="s">
        <v>465</v>
      </c>
      <c r="F1847" s="406" t="s">
        <v>466</v>
      </c>
    </row>
    <row r="1848" s="14" customFormat="1" customHeight="1" spans="1:6">
      <c r="A1848" s="401">
        <v>1848</v>
      </c>
      <c r="B1848" s="407" t="s">
        <v>1363</v>
      </c>
      <c r="C1848" s="403" t="s">
        <v>468</v>
      </c>
      <c r="D1848" s="404">
        <v>10</v>
      </c>
      <c r="E1848" s="408" t="s">
        <v>465</v>
      </c>
      <c r="F1848" s="406" t="s">
        <v>466</v>
      </c>
    </row>
    <row r="1849" s="14" customFormat="1" customHeight="1" spans="1:6">
      <c r="A1849" s="401">
        <v>1849</v>
      </c>
      <c r="B1849" s="407" t="s">
        <v>1791</v>
      </c>
      <c r="C1849" s="403" t="s">
        <v>468</v>
      </c>
      <c r="D1849" s="404">
        <v>24</v>
      </c>
      <c r="E1849" s="408" t="s">
        <v>465</v>
      </c>
      <c r="F1849" s="406" t="s">
        <v>466</v>
      </c>
    </row>
    <row r="1850" s="14" customFormat="1" customHeight="1" spans="1:6">
      <c r="A1850" s="401">
        <v>1850</v>
      </c>
      <c r="B1850" s="407" t="s">
        <v>1421</v>
      </c>
      <c r="C1850" s="403" t="s">
        <v>468</v>
      </c>
      <c r="D1850" s="404">
        <v>2</v>
      </c>
      <c r="E1850" s="408" t="s">
        <v>465</v>
      </c>
      <c r="F1850" s="406" t="s">
        <v>466</v>
      </c>
    </row>
    <row r="1851" s="14" customFormat="1" customHeight="1" spans="1:6">
      <c r="A1851" s="401">
        <v>1851</v>
      </c>
      <c r="B1851" s="407" t="s">
        <v>1421</v>
      </c>
      <c r="C1851" s="403" t="s">
        <v>468</v>
      </c>
      <c r="D1851" s="404">
        <v>2</v>
      </c>
      <c r="E1851" s="408" t="s">
        <v>465</v>
      </c>
      <c r="F1851" s="406" t="s">
        <v>466</v>
      </c>
    </row>
    <row r="1852" s="14" customFormat="1" customHeight="1" spans="1:6">
      <c r="A1852" s="401">
        <v>1852</v>
      </c>
      <c r="B1852" s="407" t="s">
        <v>1362</v>
      </c>
      <c r="C1852" s="403" t="s">
        <v>468</v>
      </c>
      <c r="D1852" s="404">
        <v>10</v>
      </c>
      <c r="E1852" s="408" t="s">
        <v>465</v>
      </c>
      <c r="F1852" s="406" t="s">
        <v>466</v>
      </c>
    </row>
    <row r="1853" s="14" customFormat="1" customHeight="1" spans="1:6">
      <c r="A1853" s="401">
        <v>1853</v>
      </c>
      <c r="B1853" s="407" t="s">
        <v>1365</v>
      </c>
      <c r="C1853" s="403" t="s">
        <v>468</v>
      </c>
      <c r="D1853" s="404">
        <v>10</v>
      </c>
      <c r="E1853" s="408" t="s">
        <v>465</v>
      </c>
      <c r="F1853" s="406" t="s">
        <v>466</v>
      </c>
    </row>
    <row r="1854" s="14" customFormat="1" customHeight="1" spans="1:6">
      <c r="A1854" s="401">
        <v>1854</v>
      </c>
      <c r="B1854" s="407" t="s">
        <v>1365</v>
      </c>
      <c r="C1854" s="403" t="s">
        <v>468</v>
      </c>
      <c r="D1854" s="404">
        <v>10</v>
      </c>
      <c r="E1854" s="408" t="s">
        <v>465</v>
      </c>
      <c r="F1854" s="406" t="s">
        <v>466</v>
      </c>
    </row>
    <row r="1855" s="14" customFormat="1" customHeight="1" spans="1:6">
      <c r="A1855" s="401">
        <v>1855</v>
      </c>
      <c r="B1855" s="407" t="s">
        <v>1482</v>
      </c>
      <c r="C1855" s="403" t="s">
        <v>468</v>
      </c>
      <c r="D1855" s="404">
        <v>1</v>
      </c>
      <c r="E1855" s="408" t="s">
        <v>465</v>
      </c>
      <c r="F1855" s="406" t="s">
        <v>466</v>
      </c>
    </row>
    <row r="1856" s="14" customFormat="1" customHeight="1" spans="1:6">
      <c r="A1856" s="401">
        <v>1856</v>
      </c>
      <c r="B1856" s="407" t="s">
        <v>1792</v>
      </c>
      <c r="C1856" s="403" t="s">
        <v>468</v>
      </c>
      <c r="D1856" s="404">
        <v>10</v>
      </c>
      <c r="E1856" s="408" t="s">
        <v>465</v>
      </c>
      <c r="F1856" s="406" t="s">
        <v>466</v>
      </c>
    </row>
    <row r="1857" s="14" customFormat="1" customHeight="1" spans="1:6">
      <c r="A1857" s="401">
        <v>1857</v>
      </c>
      <c r="B1857" s="407" t="s">
        <v>1792</v>
      </c>
      <c r="C1857" s="403" t="s">
        <v>468</v>
      </c>
      <c r="D1857" s="404">
        <v>10</v>
      </c>
      <c r="E1857" s="408" t="s">
        <v>465</v>
      </c>
      <c r="F1857" s="406" t="s">
        <v>466</v>
      </c>
    </row>
    <row r="1858" s="14" customFormat="1" customHeight="1" spans="1:6">
      <c r="A1858" s="401">
        <v>1858</v>
      </c>
      <c r="B1858" s="407" t="s">
        <v>1792</v>
      </c>
      <c r="C1858" s="403" t="s">
        <v>468</v>
      </c>
      <c r="D1858" s="404">
        <v>12</v>
      </c>
      <c r="E1858" s="408" t="s">
        <v>465</v>
      </c>
      <c r="F1858" s="406" t="s">
        <v>466</v>
      </c>
    </row>
    <row r="1859" s="14" customFormat="1" customHeight="1" spans="1:6">
      <c r="A1859" s="401">
        <v>1859</v>
      </c>
      <c r="B1859" s="407" t="s">
        <v>1793</v>
      </c>
      <c r="C1859" s="403" t="s">
        <v>468</v>
      </c>
      <c r="D1859" s="404">
        <v>20</v>
      </c>
      <c r="E1859" s="408" t="s">
        <v>465</v>
      </c>
      <c r="F1859" s="406" t="s">
        <v>466</v>
      </c>
    </row>
    <row r="1860" s="14" customFormat="1" customHeight="1" spans="1:6">
      <c r="A1860" s="401">
        <v>1860</v>
      </c>
      <c r="B1860" s="407" t="s">
        <v>1484</v>
      </c>
      <c r="C1860" s="403" t="s">
        <v>468</v>
      </c>
      <c r="D1860" s="404">
        <v>1</v>
      </c>
      <c r="E1860" s="408" t="s">
        <v>465</v>
      </c>
      <c r="F1860" s="406" t="s">
        <v>466</v>
      </c>
    </row>
    <row r="1861" s="14" customFormat="1" customHeight="1" spans="1:6">
      <c r="A1861" s="401">
        <v>1861</v>
      </c>
      <c r="B1861" s="407" t="s">
        <v>1484</v>
      </c>
      <c r="C1861" s="403" t="s">
        <v>468</v>
      </c>
      <c r="D1861" s="404">
        <v>2</v>
      </c>
      <c r="E1861" s="408" t="s">
        <v>465</v>
      </c>
      <c r="F1861" s="406" t="s">
        <v>466</v>
      </c>
    </row>
    <row r="1862" s="14" customFormat="1" customHeight="1" spans="1:6">
      <c r="A1862" s="401">
        <v>1862</v>
      </c>
      <c r="B1862" s="407" t="s">
        <v>1483</v>
      </c>
      <c r="C1862" s="403" t="s">
        <v>468</v>
      </c>
      <c r="D1862" s="404">
        <v>7</v>
      </c>
      <c r="E1862" s="408" t="s">
        <v>465</v>
      </c>
      <c r="F1862" s="406" t="s">
        <v>466</v>
      </c>
    </row>
    <row r="1863" s="14" customFormat="1" customHeight="1" spans="1:6">
      <c r="A1863" s="401">
        <v>1863</v>
      </c>
      <c r="B1863" s="407" t="s">
        <v>1483</v>
      </c>
      <c r="C1863" s="403" t="s">
        <v>468</v>
      </c>
      <c r="D1863" s="404">
        <v>7</v>
      </c>
      <c r="E1863" s="408" t="s">
        <v>465</v>
      </c>
      <c r="F1863" s="406" t="s">
        <v>466</v>
      </c>
    </row>
    <row r="1864" s="14" customFormat="1" customHeight="1" spans="1:6">
      <c r="A1864" s="401">
        <v>1864</v>
      </c>
      <c r="B1864" s="407" t="s">
        <v>1794</v>
      </c>
      <c r="C1864" s="403" t="s">
        <v>468</v>
      </c>
      <c r="D1864" s="404">
        <v>6</v>
      </c>
      <c r="E1864" s="408" t="s">
        <v>465</v>
      </c>
      <c r="F1864" s="406" t="s">
        <v>466</v>
      </c>
    </row>
    <row r="1865" s="14" customFormat="1" customHeight="1" spans="1:6">
      <c r="A1865" s="401">
        <v>1865</v>
      </c>
      <c r="B1865" s="407" t="s">
        <v>1795</v>
      </c>
      <c r="C1865" s="403" t="s">
        <v>468</v>
      </c>
      <c r="D1865" s="404">
        <v>3</v>
      </c>
      <c r="E1865" s="408" t="s">
        <v>465</v>
      </c>
      <c r="F1865" s="406" t="s">
        <v>466</v>
      </c>
    </row>
    <row r="1866" s="14" customFormat="1" customHeight="1" spans="1:6">
      <c r="A1866" s="401">
        <v>1866</v>
      </c>
      <c r="B1866" s="407" t="s">
        <v>1796</v>
      </c>
      <c r="C1866" s="403" t="s">
        <v>468</v>
      </c>
      <c r="D1866" s="404">
        <v>1</v>
      </c>
      <c r="E1866" s="408" t="s">
        <v>465</v>
      </c>
      <c r="F1866" s="406" t="s">
        <v>466</v>
      </c>
    </row>
    <row r="1867" s="14" customFormat="1" customHeight="1" spans="1:6">
      <c r="A1867" s="401">
        <v>1867</v>
      </c>
      <c r="B1867" s="407" t="s">
        <v>1797</v>
      </c>
      <c r="C1867" s="403" t="s">
        <v>468</v>
      </c>
      <c r="D1867" s="404">
        <v>1</v>
      </c>
      <c r="E1867" s="408" t="s">
        <v>465</v>
      </c>
      <c r="F1867" s="406" t="s">
        <v>466</v>
      </c>
    </row>
    <row r="1868" s="14" customFormat="1" customHeight="1" spans="1:6">
      <c r="A1868" s="401">
        <v>1868</v>
      </c>
      <c r="B1868" s="407" t="s">
        <v>1797</v>
      </c>
      <c r="C1868" s="403" t="s">
        <v>468</v>
      </c>
      <c r="D1868" s="404">
        <v>1</v>
      </c>
      <c r="E1868" s="408" t="s">
        <v>465</v>
      </c>
      <c r="F1868" s="406" t="s">
        <v>466</v>
      </c>
    </row>
    <row r="1869" s="14" customFormat="1" customHeight="1" spans="1:6">
      <c r="A1869" s="401">
        <v>1869</v>
      </c>
      <c r="B1869" s="407" t="s">
        <v>1367</v>
      </c>
      <c r="C1869" s="403" t="s">
        <v>468</v>
      </c>
      <c r="D1869" s="404">
        <v>10</v>
      </c>
      <c r="E1869" s="408" t="s">
        <v>465</v>
      </c>
      <c r="F1869" s="406" t="s">
        <v>466</v>
      </c>
    </row>
    <row r="1870" s="14" customFormat="1" customHeight="1" spans="1:6">
      <c r="A1870" s="401">
        <v>1870</v>
      </c>
      <c r="B1870" s="407" t="s">
        <v>1798</v>
      </c>
      <c r="C1870" s="403" t="s">
        <v>468</v>
      </c>
      <c r="D1870" s="404">
        <v>2</v>
      </c>
      <c r="E1870" s="408" t="s">
        <v>465</v>
      </c>
      <c r="F1870" s="406" t="s">
        <v>466</v>
      </c>
    </row>
    <row r="1871" s="14" customFormat="1" customHeight="1" spans="1:6">
      <c r="A1871" s="401">
        <v>1871</v>
      </c>
      <c r="B1871" s="407" t="s">
        <v>1799</v>
      </c>
      <c r="C1871" s="403" t="s">
        <v>468</v>
      </c>
      <c r="D1871" s="404">
        <v>2</v>
      </c>
      <c r="E1871" s="408" t="s">
        <v>465</v>
      </c>
      <c r="F1871" s="406" t="s">
        <v>466</v>
      </c>
    </row>
    <row r="1872" s="14" customFormat="1" customHeight="1" spans="1:6">
      <c r="A1872" s="401">
        <v>1872</v>
      </c>
      <c r="B1872" s="407" t="s">
        <v>1372</v>
      </c>
      <c r="C1872" s="403" t="s">
        <v>468</v>
      </c>
      <c r="D1872" s="404">
        <v>20</v>
      </c>
      <c r="E1872" s="408" t="s">
        <v>465</v>
      </c>
      <c r="F1872" s="406" t="s">
        <v>466</v>
      </c>
    </row>
    <row r="1873" s="14" customFormat="1" customHeight="1" spans="1:6">
      <c r="A1873" s="401">
        <v>1873</v>
      </c>
      <c r="B1873" s="407" t="s">
        <v>1800</v>
      </c>
      <c r="C1873" s="403" t="s">
        <v>468</v>
      </c>
      <c r="D1873" s="404">
        <v>50</v>
      </c>
      <c r="E1873" s="408" t="s">
        <v>465</v>
      </c>
      <c r="F1873" s="406" t="s">
        <v>466</v>
      </c>
    </row>
    <row r="1874" s="14" customFormat="1" customHeight="1" spans="1:6">
      <c r="A1874" s="401">
        <v>1874</v>
      </c>
      <c r="B1874" s="407" t="s">
        <v>1800</v>
      </c>
      <c r="C1874" s="403" t="s">
        <v>468</v>
      </c>
      <c r="D1874" s="404">
        <v>50</v>
      </c>
      <c r="E1874" s="408" t="s">
        <v>465</v>
      </c>
      <c r="F1874" s="406" t="s">
        <v>466</v>
      </c>
    </row>
    <row r="1875" s="14" customFormat="1" customHeight="1" spans="1:6">
      <c r="A1875" s="401">
        <v>1875</v>
      </c>
      <c r="B1875" s="407" t="s">
        <v>1373</v>
      </c>
      <c r="C1875" s="403" t="s">
        <v>468</v>
      </c>
      <c r="D1875" s="404">
        <v>10</v>
      </c>
      <c r="E1875" s="408" t="s">
        <v>465</v>
      </c>
      <c r="F1875" s="406" t="s">
        <v>466</v>
      </c>
    </row>
    <row r="1876" s="14" customFormat="1" customHeight="1" spans="1:6">
      <c r="A1876" s="401">
        <v>1876</v>
      </c>
      <c r="B1876" s="407" t="s">
        <v>1374</v>
      </c>
      <c r="C1876" s="403" t="s">
        <v>468</v>
      </c>
      <c r="D1876" s="404">
        <v>10</v>
      </c>
      <c r="E1876" s="408" t="s">
        <v>465</v>
      </c>
      <c r="F1876" s="406" t="s">
        <v>466</v>
      </c>
    </row>
    <row r="1877" s="14" customFormat="1" customHeight="1" spans="1:6">
      <c r="A1877" s="401">
        <v>1877</v>
      </c>
      <c r="B1877" s="407" t="s">
        <v>1375</v>
      </c>
      <c r="C1877" s="403" t="s">
        <v>468</v>
      </c>
      <c r="D1877" s="404">
        <v>3</v>
      </c>
      <c r="E1877" s="408" t="s">
        <v>465</v>
      </c>
      <c r="F1877" s="406" t="s">
        <v>466</v>
      </c>
    </row>
    <row r="1878" s="14" customFormat="1" customHeight="1" spans="1:6">
      <c r="A1878" s="401">
        <v>1878</v>
      </c>
      <c r="B1878" s="407" t="s">
        <v>1801</v>
      </c>
      <c r="C1878" s="403" t="s">
        <v>468</v>
      </c>
      <c r="D1878" s="404">
        <v>4</v>
      </c>
      <c r="E1878" s="408" t="s">
        <v>465</v>
      </c>
      <c r="F1878" s="406" t="s">
        <v>466</v>
      </c>
    </row>
    <row r="1879" s="14" customFormat="1" customHeight="1" spans="1:6">
      <c r="A1879" s="401">
        <v>1879</v>
      </c>
      <c r="B1879" s="407" t="s">
        <v>1801</v>
      </c>
      <c r="C1879" s="403" t="s">
        <v>468</v>
      </c>
      <c r="D1879" s="404">
        <v>4</v>
      </c>
      <c r="E1879" s="408" t="s">
        <v>465</v>
      </c>
      <c r="F1879" s="406" t="s">
        <v>466</v>
      </c>
    </row>
    <row r="1880" s="14" customFormat="1" customHeight="1" spans="1:6">
      <c r="A1880" s="401">
        <v>1880</v>
      </c>
      <c r="B1880" s="407" t="s">
        <v>1376</v>
      </c>
      <c r="C1880" s="403" t="s">
        <v>468</v>
      </c>
      <c r="D1880" s="404">
        <v>10</v>
      </c>
      <c r="E1880" s="408" t="s">
        <v>465</v>
      </c>
      <c r="F1880" s="406" t="s">
        <v>466</v>
      </c>
    </row>
    <row r="1881" s="14" customFormat="1" customHeight="1" spans="1:6">
      <c r="A1881" s="401">
        <v>1881</v>
      </c>
      <c r="B1881" s="407" t="s">
        <v>1377</v>
      </c>
      <c r="C1881" s="403" t="s">
        <v>468</v>
      </c>
      <c r="D1881" s="404">
        <v>16</v>
      </c>
      <c r="E1881" s="408" t="s">
        <v>465</v>
      </c>
      <c r="F1881" s="406" t="s">
        <v>466</v>
      </c>
    </row>
    <row r="1882" s="14" customFormat="1" customHeight="1" spans="1:6">
      <c r="A1882" s="401">
        <v>1882</v>
      </c>
      <c r="B1882" s="407" t="s">
        <v>1802</v>
      </c>
      <c r="C1882" s="403" t="s">
        <v>468</v>
      </c>
      <c r="D1882" s="404">
        <v>1</v>
      </c>
      <c r="E1882" s="408" t="s">
        <v>465</v>
      </c>
      <c r="F1882" s="406" t="s">
        <v>466</v>
      </c>
    </row>
    <row r="1883" s="14" customFormat="1" customHeight="1" spans="1:6">
      <c r="A1883" s="401">
        <v>1883</v>
      </c>
      <c r="B1883" s="407" t="s">
        <v>1379</v>
      </c>
      <c r="C1883" s="403" t="s">
        <v>468</v>
      </c>
      <c r="D1883" s="404">
        <v>10</v>
      </c>
      <c r="E1883" s="408" t="s">
        <v>465</v>
      </c>
      <c r="F1883" s="406" t="s">
        <v>466</v>
      </c>
    </row>
    <row r="1884" s="14" customFormat="1" customHeight="1" spans="1:6">
      <c r="A1884" s="401">
        <v>1884</v>
      </c>
      <c r="B1884" s="407" t="s">
        <v>1379</v>
      </c>
      <c r="C1884" s="403" t="s">
        <v>468</v>
      </c>
      <c r="D1884" s="404">
        <v>10</v>
      </c>
      <c r="E1884" s="408" t="s">
        <v>465</v>
      </c>
      <c r="F1884" s="406" t="s">
        <v>466</v>
      </c>
    </row>
    <row r="1885" s="14" customFormat="1" customHeight="1" spans="1:6">
      <c r="A1885" s="401">
        <v>1885</v>
      </c>
      <c r="B1885" s="407" t="s">
        <v>1381</v>
      </c>
      <c r="C1885" s="403" t="s">
        <v>468</v>
      </c>
      <c r="D1885" s="404">
        <v>10</v>
      </c>
      <c r="E1885" s="408" t="s">
        <v>465</v>
      </c>
      <c r="F1885" s="406" t="s">
        <v>466</v>
      </c>
    </row>
    <row r="1886" s="14" customFormat="1" customHeight="1" spans="1:6">
      <c r="A1886" s="401">
        <v>1886</v>
      </c>
      <c r="B1886" s="407" t="s">
        <v>1380</v>
      </c>
      <c r="C1886" s="403" t="s">
        <v>468</v>
      </c>
      <c r="D1886" s="404">
        <v>10</v>
      </c>
      <c r="E1886" s="408" t="s">
        <v>465</v>
      </c>
      <c r="F1886" s="406" t="s">
        <v>466</v>
      </c>
    </row>
    <row r="1887" s="14" customFormat="1" customHeight="1" spans="1:6">
      <c r="A1887" s="401">
        <v>1887</v>
      </c>
      <c r="B1887" s="407" t="s">
        <v>1378</v>
      </c>
      <c r="C1887" s="403" t="s">
        <v>468</v>
      </c>
      <c r="D1887" s="404">
        <v>40</v>
      </c>
      <c r="E1887" s="408" t="s">
        <v>465</v>
      </c>
      <c r="F1887" s="406" t="s">
        <v>466</v>
      </c>
    </row>
    <row r="1888" s="14" customFormat="1" customHeight="1" spans="1:6">
      <c r="A1888" s="401">
        <v>1888</v>
      </c>
      <c r="B1888" s="407" t="s">
        <v>1378</v>
      </c>
      <c r="C1888" s="403" t="s">
        <v>468</v>
      </c>
      <c r="D1888" s="404">
        <v>40</v>
      </c>
      <c r="E1888" s="408" t="s">
        <v>465</v>
      </c>
      <c r="F1888" s="406" t="s">
        <v>466</v>
      </c>
    </row>
    <row r="1889" s="14" customFormat="1" customHeight="1" spans="1:6">
      <c r="A1889" s="401">
        <v>1889</v>
      </c>
      <c r="B1889" s="407" t="s">
        <v>1389</v>
      </c>
      <c r="C1889" s="403" t="s">
        <v>468</v>
      </c>
      <c r="D1889" s="404">
        <v>10</v>
      </c>
      <c r="E1889" s="408" t="s">
        <v>465</v>
      </c>
      <c r="F1889" s="406" t="s">
        <v>466</v>
      </c>
    </row>
    <row r="1890" s="14" customFormat="1" customHeight="1" spans="1:6">
      <c r="A1890" s="401">
        <v>1890</v>
      </c>
      <c r="B1890" s="407" t="s">
        <v>1389</v>
      </c>
      <c r="C1890" s="403" t="s">
        <v>468</v>
      </c>
      <c r="D1890" s="404">
        <v>10</v>
      </c>
      <c r="E1890" s="408" t="s">
        <v>465</v>
      </c>
      <c r="F1890" s="406" t="s">
        <v>466</v>
      </c>
    </row>
    <row r="1891" s="14" customFormat="1" customHeight="1" spans="1:6">
      <c r="A1891" s="401">
        <v>1891</v>
      </c>
      <c r="B1891" s="407" t="s">
        <v>1386</v>
      </c>
      <c r="C1891" s="403" t="s">
        <v>468</v>
      </c>
      <c r="D1891" s="404">
        <v>10</v>
      </c>
      <c r="E1891" s="408" t="s">
        <v>465</v>
      </c>
      <c r="F1891" s="406" t="s">
        <v>466</v>
      </c>
    </row>
    <row r="1892" s="14" customFormat="1" customHeight="1" spans="1:6">
      <c r="A1892" s="401">
        <v>1892</v>
      </c>
      <c r="B1892" s="407" t="s">
        <v>1382</v>
      </c>
      <c r="C1892" s="403" t="s">
        <v>468</v>
      </c>
      <c r="D1892" s="404">
        <v>10</v>
      </c>
      <c r="E1892" s="408" t="s">
        <v>465</v>
      </c>
      <c r="F1892" s="406" t="s">
        <v>466</v>
      </c>
    </row>
    <row r="1893" s="14" customFormat="1" customHeight="1" spans="1:6">
      <c r="A1893" s="401">
        <v>1893</v>
      </c>
      <c r="B1893" s="407" t="s">
        <v>1383</v>
      </c>
      <c r="C1893" s="403" t="s">
        <v>468</v>
      </c>
      <c r="D1893" s="404">
        <v>10</v>
      </c>
      <c r="E1893" s="408" t="s">
        <v>465</v>
      </c>
      <c r="F1893" s="406" t="s">
        <v>466</v>
      </c>
    </row>
    <row r="1894" s="14" customFormat="1" customHeight="1" spans="1:6">
      <c r="A1894" s="401">
        <v>1894</v>
      </c>
      <c r="B1894" s="407" t="s">
        <v>1388</v>
      </c>
      <c r="C1894" s="403" t="s">
        <v>468</v>
      </c>
      <c r="D1894" s="404">
        <v>10</v>
      </c>
      <c r="E1894" s="408" t="s">
        <v>465</v>
      </c>
      <c r="F1894" s="406" t="s">
        <v>466</v>
      </c>
    </row>
    <row r="1895" s="14" customFormat="1" customHeight="1" spans="1:6">
      <c r="A1895" s="401">
        <v>1895</v>
      </c>
      <c r="B1895" s="407" t="s">
        <v>1388</v>
      </c>
      <c r="C1895" s="403" t="s">
        <v>468</v>
      </c>
      <c r="D1895" s="404">
        <v>10</v>
      </c>
      <c r="E1895" s="408" t="s">
        <v>465</v>
      </c>
      <c r="F1895" s="406" t="s">
        <v>466</v>
      </c>
    </row>
    <row r="1896" s="14" customFormat="1" customHeight="1" spans="1:6">
      <c r="A1896" s="401">
        <v>1896</v>
      </c>
      <c r="B1896" s="407" t="s">
        <v>1384</v>
      </c>
      <c r="C1896" s="403" t="s">
        <v>468</v>
      </c>
      <c r="D1896" s="404">
        <v>10</v>
      </c>
      <c r="E1896" s="408" t="s">
        <v>465</v>
      </c>
      <c r="F1896" s="406" t="s">
        <v>466</v>
      </c>
    </row>
    <row r="1897" s="14" customFormat="1" customHeight="1" spans="1:6">
      <c r="A1897" s="401">
        <v>1897</v>
      </c>
      <c r="B1897" s="407" t="s">
        <v>1385</v>
      </c>
      <c r="C1897" s="403" t="s">
        <v>468</v>
      </c>
      <c r="D1897" s="404">
        <v>10</v>
      </c>
      <c r="E1897" s="408" t="s">
        <v>465</v>
      </c>
      <c r="F1897" s="406" t="s">
        <v>466</v>
      </c>
    </row>
    <row r="1898" s="14" customFormat="1" customHeight="1" spans="1:6">
      <c r="A1898" s="401">
        <v>1898</v>
      </c>
      <c r="B1898" s="407" t="s">
        <v>1385</v>
      </c>
      <c r="C1898" s="403" t="s">
        <v>468</v>
      </c>
      <c r="D1898" s="404">
        <v>10</v>
      </c>
      <c r="E1898" s="408" t="s">
        <v>465</v>
      </c>
      <c r="F1898" s="406" t="s">
        <v>466</v>
      </c>
    </row>
    <row r="1899" s="14" customFormat="1" customHeight="1" spans="1:6">
      <c r="A1899" s="401">
        <v>1899</v>
      </c>
      <c r="B1899" s="407" t="s">
        <v>1803</v>
      </c>
      <c r="C1899" s="403" t="s">
        <v>468</v>
      </c>
      <c r="D1899" s="404">
        <v>10</v>
      </c>
      <c r="E1899" s="408" t="s">
        <v>465</v>
      </c>
      <c r="F1899" s="406" t="s">
        <v>466</v>
      </c>
    </row>
    <row r="1900" s="14" customFormat="1" customHeight="1" spans="1:6">
      <c r="A1900" s="401">
        <v>1900</v>
      </c>
      <c r="B1900" s="407" t="s">
        <v>1803</v>
      </c>
      <c r="C1900" s="403" t="s">
        <v>468</v>
      </c>
      <c r="D1900" s="404">
        <v>12</v>
      </c>
      <c r="E1900" s="408" t="s">
        <v>465</v>
      </c>
      <c r="F1900" s="406" t="s">
        <v>466</v>
      </c>
    </row>
    <row r="1901" s="14" customFormat="1" customHeight="1" spans="1:6">
      <c r="A1901" s="401">
        <v>1901</v>
      </c>
      <c r="B1901" s="407" t="s">
        <v>1387</v>
      </c>
      <c r="C1901" s="403" t="s">
        <v>468</v>
      </c>
      <c r="D1901" s="404">
        <v>10</v>
      </c>
      <c r="E1901" s="408" t="s">
        <v>465</v>
      </c>
      <c r="F1901" s="406" t="s">
        <v>466</v>
      </c>
    </row>
    <row r="1902" s="14" customFormat="1" customHeight="1" spans="1:6">
      <c r="A1902" s="401">
        <v>1902</v>
      </c>
      <c r="B1902" s="407" t="s">
        <v>1397</v>
      </c>
      <c r="C1902" s="403" t="s">
        <v>468</v>
      </c>
      <c r="D1902" s="404">
        <v>10</v>
      </c>
      <c r="E1902" s="408" t="s">
        <v>465</v>
      </c>
      <c r="F1902" s="406" t="s">
        <v>466</v>
      </c>
    </row>
    <row r="1903" s="14" customFormat="1" customHeight="1" spans="1:6">
      <c r="A1903" s="401">
        <v>1903</v>
      </c>
      <c r="B1903" s="407" t="s">
        <v>1397</v>
      </c>
      <c r="C1903" s="403" t="s">
        <v>468</v>
      </c>
      <c r="D1903" s="404">
        <v>10</v>
      </c>
      <c r="E1903" s="408" t="s">
        <v>465</v>
      </c>
      <c r="F1903" s="406" t="s">
        <v>466</v>
      </c>
    </row>
    <row r="1904" s="14" customFormat="1" customHeight="1" spans="1:6">
      <c r="A1904" s="401">
        <v>1904</v>
      </c>
      <c r="B1904" s="407" t="s">
        <v>1567</v>
      </c>
      <c r="C1904" s="403" t="s">
        <v>468</v>
      </c>
      <c r="D1904" s="404">
        <v>4</v>
      </c>
      <c r="E1904" s="408" t="s">
        <v>465</v>
      </c>
      <c r="F1904" s="406" t="s">
        <v>466</v>
      </c>
    </row>
    <row r="1905" s="14" customFormat="1" customHeight="1" spans="1:6">
      <c r="A1905" s="401">
        <v>1905</v>
      </c>
      <c r="B1905" s="407" t="s">
        <v>1391</v>
      </c>
      <c r="C1905" s="403" t="s">
        <v>468</v>
      </c>
      <c r="D1905" s="404">
        <v>10</v>
      </c>
      <c r="E1905" s="408" t="s">
        <v>465</v>
      </c>
      <c r="F1905" s="406" t="s">
        <v>466</v>
      </c>
    </row>
    <row r="1906" s="14" customFormat="1" customHeight="1" spans="1:6">
      <c r="A1906" s="401">
        <v>1906</v>
      </c>
      <c r="B1906" s="407" t="s">
        <v>1804</v>
      </c>
      <c r="C1906" s="403" t="s">
        <v>468</v>
      </c>
      <c r="D1906" s="404">
        <v>3</v>
      </c>
      <c r="E1906" s="408" t="s">
        <v>465</v>
      </c>
      <c r="F1906" s="406" t="s">
        <v>466</v>
      </c>
    </row>
    <row r="1907" s="14" customFormat="1" customHeight="1" spans="1:6">
      <c r="A1907" s="401">
        <v>1907</v>
      </c>
      <c r="B1907" s="407" t="s">
        <v>1804</v>
      </c>
      <c r="C1907" s="403" t="s">
        <v>468</v>
      </c>
      <c r="D1907" s="404">
        <v>4</v>
      </c>
      <c r="E1907" s="408" t="s">
        <v>465</v>
      </c>
      <c r="F1907" s="406" t="s">
        <v>466</v>
      </c>
    </row>
    <row r="1908" s="14" customFormat="1" customHeight="1" spans="1:6">
      <c r="A1908" s="401">
        <v>1908</v>
      </c>
      <c r="B1908" s="407" t="s">
        <v>1393</v>
      </c>
      <c r="C1908" s="403" t="s">
        <v>468</v>
      </c>
      <c r="D1908" s="404">
        <v>20</v>
      </c>
      <c r="E1908" s="408" t="s">
        <v>465</v>
      </c>
      <c r="F1908" s="406" t="s">
        <v>466</v>
      </c>
    </row>
    <row r="1909" s="14" customFormat="1" customHeight="1" spans="1:6">
      <c r="A1909" s="401">
        <v>1909</v>
      </c>
      <c r="B1909" s="407" t="s">
        <v>1805</v>
      </c>
      <c r="C1909" s="403" t="s">
        <v>468</v>
      </c>
      <c r="D1909" s="404">
        <v>20</v>
      </c>
      <c r="E1909" s="408" t="s">
        <v>465</v>
      </c>
      <c r="F1909" s="406" t="s">
        <v>466</v>
      </c>
    </row>
    <row r="1910" s="14" customFormat="1" customHeight="1" spans="1:6">
      <c r="A1910" s="401">
        <v>1910</v>
      </c>
      <c r="B1910" s="407" t="s">
        <v>1390</v>
      </c>
      <c r="C1910" s="403" t="s">
        <v>468</v>
      </c>
      <c r="D1910" s="404">
        <v>10</v>
      </c>
      <c r="E1910" s="408" t="s">
        <v>465</v>
      </c>
      <c r="F1910" s="406" t="s">
        <v>466</v>
      </c>
    </row>
    <row r="1911" s="14" customFormat="1" customHeight="1" spans="1:6">
      <c r="A1911" s="401">
        <v>1911</v>
      </c>
      <c r="B1911" s="407" t="s">
        <v>1390</v>
      </c>
      <c r="C1911" s="403" t="s">
        <v>468</v>
      </c>
      <c r="D1911" s="404">
        <v>10</v>
      </c>
      <c r="E1911" s="408" t="s">
        <v>465</v>
      </c>
      <c r="F1911" s="406" t="s">
        <v>466</v>
      </c>
    </row>
    <row r="1912" s="14" customFormat="1" customHeight="1" spans="1:6">
      <c r="A1912" s="401">
        <v>1912</v>
      </c>
      <c r="B1912" s="407" t="s">
        <v>1396</v>
      </c>
      <c r="C1912" s="403" t="s">
        <v>468</v>
      </c>
      <c r="D1912" s="404">
        <v>10</v>
      </c>
      <c r="E1912" s="408" t="s">
        <v>465</v>
      </c>
      <c r="F1912" s="406" t="s">
        <v>466</v>
      </c>
    </row>
    <row r="1913" s="14" customFormat="1" customHeight="1" spans="1:6">
      <c r="A1913" s="401">
        <v>1913</v>
      </c>
      <c r="B1913" s="407" t="s">
        <v>1395</v>
      </c>
      <c r="C1913" s="403" t="s">
        <v>468</v>
      </c>
      <c r="D1913" s="404">
        <v>20</v>
      </c>
      <c r="E1913" s="408" t="s">
        <v>465</v>
      </c>
      <c r="F1913" s="406" t="s">
        <v>466</v>
      </c>
    </row>
    <row r="1914" s="14" customFormat="1" customHeight="1" spans="1:6">
      <c r="A1914" s="401">
        <v>1914</v>
      </c>
      <c r="B1914" s="407" t="s">
        <v>1395</v>
      </c>
      <c r="C1914" s="403" t="s">
        <v>468</v>
      </c>
      <c r="D1914" s="404">
        <v>20</v>
      </c>
      <c r="E1914" s="408" t="s">
        <v>465</v>
      </c>
      <c r="F1914" s="406" t="s">
        <v>466</v>
      </c>
    </row>
    <row r="1915" s="14" customFormat="1" customHeight="1" spans="1:6">
      <c r="A1915" s="401">
        <v>1915</v>
      </c>
      <c r="B1915" s="407" t="s">
        <v>1806</v>
      </c>
      <c r="C1915" s="403" t="s">
        <v>468</v>
      </c>
      <c r="D1915" s="404">
        <v>5</v>
      </c>
      <c r="E1915" s="408" t="s">
        <v>465</v>
      </c>
      <c r="F1915" s="406" t="s">
        <v>466</v>
      </c>
    </row>
    <row r="1916" s="14" customFormat="1" customHeight="1" spans="1:6">
      <c r="A1916" s="401">
        <v>1916</v>
      </c>
      <c r="B1916" s="407" t="s">
        <v>1806</v>
      </c>
      <c r="C1916" s="403" t="s">
        <v>468</v>
      </c>
      <c r="D1916" s="404">
        <v>7</v>
      </c>
      <c r="E1916" s="408" t="s">
        <v>465</v>
      </c>
      <c r="F1916" s="406" t="s">
        <v>466</v>
      </c>
    </row>
    <row r="1917" s="14" customFormat="1" customHeight="1" spans="1:6">
      <c r="A1917" s="401">
        <v>1917</v>
      </c>
      <c r="B1917" s="407" t="s">
        <v>1394</v>
      </c>
      <c r="C1917" s="403" t="s">
        <v>468</v>
      </c>
      <c r="D1917" s="404">
        <v>10</v>
      </c>
      <c r="E1917" s="408" t="s">
        <v>465</v>
      </c>
      <c r="F1917" s="406" t="s">
        <v>466</v>
      </c>
    </row>
    <row r="1918" s="14" customFormat="1" customHeight="1" spans="1:6">
      <c r="A1918" s="401">
        <v>1918</v>
      </c>
      <c r="B1918" s="407" t="s">
        <v>1807</v>
      </c>
      <c r="C1918" s="403" t="s">
        <v>468</v>
      </c>
      <c r="D1918" s="404">
        <v>1</v>
      </c>
      <c r="E1918" s="408" t="s">
        <v>465</v>
      </c>
      <c r="F1918" s="406" t="s">
        <v>466</v>
      </c>
    </row>
    <row r="1919" s="14" customFormat="1" customHeight="1" spans="1:6">
      <c r="A1919" s="401">
        <v>1919</v>
      </c>
      <c r="B1919" s="407" t="s">
        <v>1807</v>
      </c>
      <c r="C1919" s="403" t="s">
        <v>468</v>
      </c>
      <c r="D1919" s="404">
        <v>1</v>
      </c>
      <c r="E1919" s="408" t="s">
        <v>465</v>
      </c>
      <c r="F1919" s="406" t="s">
        <v>466</v>
      </c>
    </row>
    <row r="1920" s="14" customFormat="1" customHeight="1" spans="1:6">
      <c r="A1920" s="401">
        <v>1920</v>
      </c>
      <c r="B1920" s="407" t="s">
        <v>1400</v>
      </c>
      <c r="C1920" s="403" t="s">
        <v>468</v>
      </c>
      <c r="D1920" s="404">
        <v>10</v>
      </c>
      <c r="E1920" s="408" t="s">
        <v>465</v>
      </c>
      <c r="F1920" s="406" t="s">
        <v>466</v>
      </c>
    </row>
    <row r="1921" s="14" customFormat="1" customHeight="1" spans="1:6">
      <c r="A1921" s="401">
        <v>1921</v>
      </c>
      <c r="B1921" s="407" t="s">
        <v>1808</v>
      </c>
      <c r="C1921" s="403" t="s">
        <v>468</v>
      </c>
      <c r="D1921" s="404">
        <v>1</v>
      </c>
      <c r="E1921" s="408" t="s">
        <v>465</v>
      </c>
      <c r="F1921" s="406" t="s">
        <v>466</v>
      </c>
    </row>
    <row r="1922" s="14" customFormat="1" customHeight="1" spans="1:6">
      <c r="A1922" s="401">
        <v>1922</v>
      </c>
      <c r="B1922" s="407" t="s">
        <v>1809</v>
      </c>
      <c r="C1922" s="403" t="s">
        <v>468</v>
      </c>
      <c r="D1922" s="404">
        <v>3</v>
      </c>
      <c r="E1922" s="408" t="s">
        <v>465</v>
      </c>
      <c r="F1922" s="406" t="s">
        <v>466</v>
      </c>
    </row>
    <row r="1923" s="14" customFormat="1" customHeight="1" spans="1:6">
      <c r="A1923" s="401">
        <v>1923</v>
      </c>
      <c r="B1923" s="407" t="s">
        <v>1401</v>
      </c>
      <c r="C1923" s="403" t="s">
        <v>468</v>
      </c>
      <c r="D1923" s="404">
        <v>10</v>
      </c>
      <c r="E1923" s="408" t="s">
        <v>465</v>
      </c>
      <c r="F1923" s="406" t="s">
        <v>466</v>
      </c>
    </row>
    <row r="1924" s="14" customFormat="1" customHeight="1" spans="1:6">
      <c r="A1924" s="401">
        <v>1924</v>
      </c>
      <c r="B1924" s="407" t="s">
        <v>1810</v>
      </c>
      <c r="C1924" s="403" t="s">
        <v>468</v>
      </c>
      <c r="D1924" s="404">
        <v>3</v>
      </c>
      <c r="E1924" s="408" t="s">
        <v>465</v>
      </c>
      <c r="F1924" s="406" t="s">
        <v>466</v>
      </c>
    </row>
    <row r="1925" s="14" customFormat="1" customHeight="1" spans="1:6">
      <c r="A1925" s="401">
        <v>1925</v>
      </c>
      <c r="B1925" s="407" t="s">
        <v>1810</v>
      </c>
      <c r="C1925" s="403" t="s">
        <v>468</v>
      </c>
      <c r="D1925" s="404">
        <v>3</v>
      </c>
      <c r="E1925" s="408" t="s">
        <v>465</v>
      </c>
      <c r="F1925" s="406" t="s">
        <v>466</v>
      </c>
    </row>
    <row r="1926" s="14" customFormat="1" customHeight="1" spans="1:6">
      <c r="A1926" s="401">
        <v>1926</v>
      </c>
      <c r="B1926" s="407" t="s">
        <v>1402</v>
      </c>
      <c r="C1926" s="403" t="s">
        <v>468</v>
      </c>
      <c r="D1926" s="404">
        <v>8</v>
      </c>
      <c r="E1926" s="408" t="s">
        <v>465</v>
      </c>
      <c r="F1926" s="406" t="s">
        <v>466</v>
      </c>
    </row>
    <row r="1927" s="14" customFormat="1" customHeight="1" spans="1:6">
      <c r="A1927" s="401">
        <v>1927</v>
      </c>
      <c r="B1927" s="407" t="s">
        <v>1402</v>
      </c>
      <c r="C1927" s="403" t="s">
        <v>468</v>
      </c>
      <c r="D1927" s="404">
        <v>6</v>
      </c>
      <c r="E1927" s="408" t="s">
        <v>465</v>
      </c>
      <c r="F1927" s="406" t="s">
        <v>466</v>
      </c>
    </row>
    <row r="1928" s="14" customFormat="1" customHeight="1" spans="1:6">
      <c r="A1928" s="401">
        <v>1928</v>
      </c>
      <c r="B1928" s="407" t="s">
        <v>1404</v>
      </c>
      <c r="C1928" s="403" t="s">
        <v>468</v>
      </c>
      <c r="D1928" s="404">
        <v>10</v>
      </c>
      <c r="E1928" s="408" t="s">
        <v>465</v>
      </c>
      <c r="F1928" s="406" t="s">
        <v>466</v>
      </c>
    </row>
    <row r="1929" s="14" customFormat="1" customHeight="1" spans="1:6">
      <c r="A1929" s="401">
        <v>1929</v>
      </c>
      <c r="B1929" s="407" t="s">
        <v>1404</v>
      </c>
      <c r="C1929" s="403" t="s">
        <v>468</v>
      </c>
      <c r="D1929" s="404">
        <v>10</v>
      </c>
      <c r="E1929" s="408" t="s">
        <v>465</v>
      </c>
      <c r="F1929" s="406" t="s">
        <v>466</v>
      </c>
    </row>
    <row r="1930" s="14" customFormat="1" customHeight="1" spans="1:6">
      <c r="A1930" s="401">
        <v>1930</v>
      </c>
      <c r="B1930" s="407" t="s">
        <v>1811</v>
      </c>
      <c r="C1930" s="403" t="s">
        <v>468</v>
      </c>
      <c r="D1930" s="404">
        <v>40</v>
      </c>
      <c r="E1930" s="408" t="s">
        <v>465</v>
      </c>
      <c r="F1930" s="406" t="s">
        <v>466</v>
      </c>
    </row>
    <row r="1931" s="14" customFormat="1" customHeight="1" spans="1:6">
      <c r="A1931" s="401">
        <v>1931</v>
      </c>
      <c r="B1931" s="407" t="s">
        <v>1811</v>
      </c>
      <c r="C1931" s="403" t="s">
        <v>468</v>
      </c>
      <c r="D1931" s="404">
        <v>48</v>
      </c>
      <c r="E1931" s="408" t="s">
        <v>465</v>
      </c>
      <c r="F1931" s="406" t="s">
        <v>466</v>
      </c>
    </row>
    <row r="1932" s="14" customFormat="1" customHeight="1" spans="1:6">
      <c r="A1932" s="401">
        <v>1932</v>
      </c>
      <c r="B1932" s="407" t="s">
        <v>1812</v>
      </c>
      <c r="C1932" s="403" t="s">
        <v>468</v>
      </c>
      <c r="D1932" s="404">
        <v>18</v>
      </c>
      <c r="E1932" s="408" t="s">
        <v>465</v>
      </c>
      <c r="F1932" s="406" t="s">
        <v>466</v>
      </c>
    </row>
    <row r="1933" s="14" customFormat="1" customHeight="1" spans="1:6">
      <c r="A1933" s="401">
        <v>1933</v>
      </c>
      <c r="B1933" s="407" t="s">
        <v>1812</v>
      </c>
      <c r="C1933" s="403" t="s">
        <v>468</v>
      </c>
      <c r="D1933" s="404">
        <v>18</v>
      </c>
      <c r="E1933" s="408" t="s">
        <v>465</v>
      </c>
      <c r="F1933" s="406" t="s">
        <v>466</v>
      </c>
    </row>
    <row r="1934" s="14" customFormat="1" customHeight="1" spans="1:6">
      <c r="A1934" s="401">
        <v>1934</v>
      </c>
      <c r="B1934" s="407" t="s">
        <v>1813</v>
      </c>
      <c r="C1934" s="403" t="s">
        <v>468</v>
      </c>
      <c r="D1934" s="404">
        <v>3</v>
      </c>
      <c r="E1934" s="408" t="s">
        <v>465</v>
      </c>
      <c r="F1934" s="406" t="s">
        <v>466</v>
      </c>
    </row>
    <row r="1935" s="14" customFormat="1" customHeight="1" spans="1:6">
      <c r="A1935" s="401">
        <v>1935</v>
      </c>
      <c r="B1935" s="407" t="s">
        <v>1405</v>
      </c>
      <c r="C1935" s="403" t="s">
        <v>468</v>
      </c>
      <c r="D1935" s="404">
        <v>10</v>
      </c>
      <c r="E1935" s="408" t="s">
        <v>465</v>
      </c>
      <c r="F1935" s="406" t="s">
        <v>466</v>
      </c>
    </row>
    <row r="1936" s="14" customFormat="1" customHeight="1" spans="1:6">
      <c r="A1936" s="401">
        <v>1936</v>
      </c>
      <c r="B1936" s="407" t="s">
        <v>1405</v>
      </c>
      <c r="C1936" s="403" t="s">
        <v>468</v>
      </c>
      <c r="D1936" s="404">
        <v>10</v>
      </c>
      <c r="E1936" s="408" t="s">
        <v>465</v>
      </c>
      <c r="F1936" s="406" t="s">
        <v>466</v>
      </c>
    </row>
    <row r="1937" s="14" customFormat="1" customHeight="1" spans="1:6">
      <c r="A1937" s="401">
        <v>1937</v>
      </c>
      <c r="B1937" s="407" t="s">
        <v>1491</v>
      </c>
      <c r="C1937" s="403" t="s">
        <v>468</v>
      </c>
      <c r="D1937" s="404">
        <v>4</v>
      </c>
      <c r="E1937" s="408" t="s">
        <v>465</v>
      </c>
      <c r="F1937" s="406" t="s">
        <v>466</v>
      </c>
    </row>
    <row r="1938" s="14" customFormat="1" customHeight="1" spans="1:6">
      <c r="A1938" s="401">
        <v>1938</v>
      </c>
      <c r="B1938" s="407" t="s">
        <v>1491</v>
      </c>
      <c r="C1938" s="403" t="s">
        <v>468</v>
      </c>
      <c r="D1938" s="404">
        <v>4</v>
      </c>
      <c r="E1938" s="408" t="s">
        <v>465</v>
      </c>
      <c r="F1938" s="406" t="s">
        <v>466</v>
      </c>
    </row>
    <row r="1939" s="14" customFormat="1" customHeight="1" spans="1:6">
      <c r="A1939" s="401">
        <v>1939</v>
      </c>
      <c r="B1939" s="407" t="s">
        <v>1407</v>
      </c>
      <c r="C1939" s="403" t="s">
        <v>468</v>
      </c>
      <c r="D1939" s="404">
        <v>10</v>
      </c>
      <c r="E1939" s="408" t="s">
        <v>465</v>
      </c>
      <c r="F1939" s="406" t="s">
        <v>466</v>
      </c>
    </row>
    <row r="1940" s="14" customFormat="1" customHeight="1" spans="1:6">
      <c r="A1940" s="401">
        <v>1940</v>
      </c>
      <c r="B1940" s="407" t="s">
        <v>1407</v>
      </c>
      <c r="C1940" s="403" t="s">
        <v>468</v>
      </c>
      <c r="D1940" s="404">
        <v>10</v>
      </c>
      <c r="E1940" s="408" t="s">
        <v>465</v>
      </c>
      <c r="F1940" s="406" t="s">
        <v>466</v>
      </c>
    </row>
    <row r="1941" s="14" customFormat="1" customHeight="1" spans="1:6">
      <c r="A1941" s="401">
        <v>1941</v>
      </c>
      <c r="B1941" s="407" t="s">
        <v>1406</v>
      </c>
      <c r="C1941" s="403" t="s">
        <v>468</v>
      </c>
      <c r="D1941" s="404">
        <v>10</v>
      </c>
      <c r="E1941" s="408" t="s">
        <v>465</v>
      </c>
      <c r="F1941" s="406" t="s">
        <v>466</v>
      </c>
    </row>
    <row r="1942" s="14" customFormat="1" customHeight="1" spans="1:6">
      <c r="A1942" s="401">
        <v>1942</v>
      </c>
      <c r="B1942" s="407" t="s">
        <v>1409</v>
      </c>
      <c r="C1942" s="403" t="s">
        <v>468</v>
      </c>
      <c r="D1942" s="404">
        <v>10</v>
      </c>
      <c r="E1942" s="408" t="s">
        <v>465</v>
      </c>
      <c r="F1942" s="406" t="s">
        <v>466</v>
      </c>
    </row>
    <row r="1943" s="14" customFormat="1" customHeight="1" spans="1:6">
      <c r="A1943" s="401">
        <v>1943</v>
      </c>
      <c r="B1943" s="407" t="s">
        <v>1814</v>
      </c>
      <c r="C1943" s="403" t="s">
        <v>468</v>
      </c>
      <c r="D1943" s="404">
        <v>3</v>
      </c>
      <c r="E1943" s="408" t="s">
        <v>465</v>
      </c>
      <c r="F1943" s="406" t="s">
        <v>466</v>
      </c>
    </row>
    <row r="1944" s="14" customFormat="1" customHeight="1" spans="1:6">
      <c r="A1944" s="401">
        <v>1944</v>
      </c>
      <c r="B1944" s="407" t="s">
        <v>1410</v>
      </c>
      <c r="C1944" s="403" t="s">
        <v>468</v>
      </c>
      <c r="D1944" s="404">
        <v>10</v>
      </c>
      <c r="E1944" s="408" t="s">
        <v>465</v>
      </c>
      <c r="F1944" s="406" t="s">
        <v>466</v>
      </c>
    </row>
    <row r="1945" s="14" customFormat="1" customHeight="1" spans="1:6">
      <c r="A1945" s="401">
        <v>1945</v>
      </c>
      <c r="B1945" s="407" t="s">
        <v>1411</v>
      </c>
      <c r="C1945" s="403" t="s">
        <v>468</v>
      </c>
      <c r="D1945" s="404">
        <v>40</v>
      </c>
      <c r="E1945" s="408" t="s">
        <v>465</v>
      </c>
      <c r="F1945" s="406" t="s">
        <v>466</v>
      </c>
    </row>
    <row r="1946" s="14" customFormat="1" customHeight="1" spans="1:6">
      <c r="A1946" s="401">
        <v>1946</v>
      </c>
      <c r="B1946" s="407" t="s">
        <v>1815</v>
      </c>
      <c r="C1946" s="403" t="s">
        <v>468</v>
      </c>
      <c r="D1946" s="404">
        <v>3</v>
      </c>
      <c r="E1946" s="408" t="s">
        <v>465</v>
      </c>
      <c r="F1946" s="406" t="s">
        <v>466</v>
      </c>
    </row>
    <row r="1947" s="14" customFormat="1" customHeight="1" spans="1:6">
      <c r="A1947" s="401">
        <v>1947</v>
      </c>
      <c r="B1947" s="407" t="s">
        <v>1816</v>
      </c>
      <c r="C1947" s="403" t="s">
        <v>468</v>
      </c>
      <c r="D1947" s="404">
        <v>4</v>
      </c>
      <c r="E1947" s="408" t="s">
        <v>465</v>
      </c>
      <c r="F1947" s="406" t="s">
        <v>466</v>
      </c>
    </row>
    <row r="1948" s="14" customFormat="1" customHeight="1" spans="1:6">
      <c r="A1948" s="401">
        <v>1948</v>
      </c>
      <c r="B1948" s="407" t="s">
        <v>1412</v>
      </c>
      <c r="C1948" s="403" t="s">
        <v>468</v>
      </c>
      <c r="D1948" s="404">
        <v>10</v>
      </c>
      <c r="E1948" s="408" t="s">
        <v>465</v>
      </c>
      <c r="F1948" s="406" t="s">
        <v>466</v>
      </c>
    </row>
    <row r="1949" s="14" customFormat="1" customHeight="1" spans="1:6">
      <c r="A1949" s="401">
        <v>1949</v>
      </c>
      <c r="B1949" s="407" t="s">
        <v>1413</v>
      </c>
      <c r="C1949" s="403" t="s">
        <v>468</v>
      </c>
      <c r="D1949" s="404">
        <v>10</v>
      </c>
      <c r="E1949" s="408" t="s">
        <v>465</v>
      </c>
      <c r="F1949" s="406" t="s">
        <v>466</v>
      </c>
    </row>
    <row r="1950" s="14" customFormat="1" customHeight="1" spans="1:6">
      <c r="A1950" s="401">
        <v>1950</v>
      </c>
      <c r="B1950" s="407" t="s">
        <v>1413</v>
      </c>
      <c r="C1950" s="403" t="s">
        <v>468</v>
      </c>
      <c r="D1950" s="404">
        <v>10</v>
      </c>
      <c r="E1950" s="408" t="s">
        <v>465</v>
      </c>
      <c r="F1950" s="406" t="s">
        <v>466</v>
      </c>
    </row>
    <row r="1951" s="14" customFormat="1" customHeight="1" spans="1:6">
      <c r="A1951" s="401">
        <v>1951</v>
      </c>
      <c r="B1951" s="407" t="s">
        <v>1817</v>
      </c>
      <c r="C1951" s="403" t="s">
        <v>468</v>
      </c>
      <c r="D1951" s="404">
        <v>2</v>
      </c>
      <c r="E1951" s="408" t="s">
        <v>465</v>
      </c>
      <c r="F1951" s="406" t="s">
        <v>466</v>
      </c>
    </row>
    <row r="1952" s="14" customFormat="1" customHeight="1" spans="1:6">
      <c r="A1952" s="401">
        <v>1952</v>
      </c>
      <c r="B1952" s="407" t="s">
        <v>1818</v>
      </c>
      <c r="C1952" s="403" t="s">
        <v>468</v>
      </c>
      <c r="D1952" s="404">
        <v>3</v>
      </c>
      <c r="E1952" s="408" t="s">
        <v>465</v>
      </c>
      <c r="F1952" s="406" t="s">
        <v>466</v>
      </c>
    </row>
    <row r="1953" s="14" customFormat="1" customHeight="1" spans="1:6">
      <c r="A1953" s="401">
        <v>1953</v>
      </c>
      <c r="B1953" s="407" t="s">
        <v>1818</v>
      </c>
      <c r="C1953" s="403" t="s">
        <v>468</v>
      </c>
      <c r="D1953" s="404">
        <v>3</v>
      </c>
      <c r="E1953" s="408" t="s">
        <v>465</v>
      </c>
      <c r="F1953" s="406" t="s">
        <v>466</v>
      </c>
    </row>
    <row r="1954" s="14" customFormat="1" customHeight="1" spans="1:6">
      <c r="A1954" s="401">
        <v>1954</v>
      </c>
      <c r="B1954" s="407" t="s">
        <v>1415</v>
      </c>
      <c r="C1954" s="403" t="s">
        <v>468</v>
      </c>
      <c r="D1954" s="404">
        <v>8</v>
      </c>
      <c r="E1954" s="408" t="s">
        <v>465</v>
      </c>
      <c r="F1954" s="406" t="s">
        <v>466</v>
      </c>
    </row>
    <row r="1955" s="14" customFormat="1" customHeight="1" spans="1:6">
      <c r="A1955" s="401">
        <v>1955</v>
      </c>
      <c r="B1955" s="407" t="s">
        <v>1416</v>
      </c>
      <c r="C1955" s="403" t="s">
        <v>468</v>
      </c>
      <c r="D1955" s="404">
        <v>24</v>
      </c>
      <c r="E1955" s="408" t="s">
        <v>465</v>
      </c>
      <c r="F1955" s="406" t="s">
        <v>466</v>
      </c>
    </row>
    <row r="1956" s="14" customFormat="1" customHeight="1" spans="1:6">
      <c r="A1956" s="401">
        <v>1956</v>
      </c>
      <c r="B1956" s="407" t="s">
        <v>1819</v>
      </c>
      <c r="C1956" s="403" t="s">
        <v>468</v>
      </c>
      <c r="D1956" s="404">
        <v>16</v>
      </c>
      <c r="E1956" s="408" t="s">
        <v>465</v>
      </c>
      <c r="F1956" s="406" t="s">
        <v>466</v>
      </c>
    </row>
    <row r="1957" s="14" customFormat="1" customHeight="1" spans="1:6">
      <c r="A1957" s="401">
        <v>1957</v>
      </c>
      <c r="B1957" s="407" t="s">
        <v>1820</v>
      </c>
      <c r="C1957" s="403" t="s">
        <v>468</v>
      </c>
      <c r="D1957" s="404">
        <v>3</v>
      </c>
      <c r="E1957" s="408" t="s">
        <v>465</v>
      </c>
      <c r="F1957" s="406" t="s">
        <v>466</v>
      </c>
    </row>
    <row r="1958" s="14" customFormat="1" customHeight="1" spans="1:6">
      <c r="A1958" s="401">
        <v>1958</v>
      </c>
      <c r="B1958" s="407" t="s">
        <v>1495</v>
      </c>
      <c r="C1958" s="403" t="s">
        <v>468</v>
      </c>
      <c r="D1958" s="404">
        <v>6</v>
      </c>
      <c r="E1958" s="408" t="s">
        <v>465</v>
      </c>
      <c r="F1958" s="406" t="s">
        <v>466</v>
      </c>
    </row>
    <row r="1959" s="14" customFormat="1" customHeight="1" spans="1:6">
      <c r="A1959" s="401">
        <v>1959</v>
      </c>
      <c r="B1959" s="407" t="s">
        <v>1417</v>
      </c>
      <c r="C1959" s="403" t="s">
        <v>468</v>
      </c>
      <c r="D1959" s="404">
        <v>6</v>
      </c>
      <c r="E1959" s="408" t="s">
        <v>465</v>
      </c>
      <c r="F1959" s="406" t="s">
        <v>466</v>
      </c>
    </row>
    <row r="1960" s="14" customFormat="1" customHeight="1" spans="1:6">
      <c r="A1960" s="401">
        <v>1960</v>
      </c>
      <c r="B1960" s="407" t="s">
        <v>1420</v>
      </c>
      <c r="C1960" s="403" t="s">
        <v>468</v>
      </c>
      <c r="D1960" s="404">
        <v>50</v>
      </c>
      <c r="E1960" s="408" t="s">
        <v>465</v>
      </c>
      <c r="F1960" s="406" t="s">
        <v>466</v>
      </c>
    </row>
    <row r="1961" s="14" customFormat="1" customHeight="1" spans="1:6">
      <c r="A1961" s="401">
        <v>1961</v>
      </c>
      <c r="B1961" s="407" t="s">
        <v>1420</v>
      </c>
      <c r="C1961" s="403" t="s">
        <v>468</v>
      </c>
      <c r="D1961" s="404">
        <v>50</v>
      </c>
      <c r="E1961" s="408" t="s">
        <v>465</v>
      </c>
      <c r="F1961" s="406" t="s">
        <v>466</v>
      </c>
    </row>
    <row r="1962" s="14" customFormat="1" customHeight="1" spans="1:6">
      <c r="A1962" s="401">
        <v>1962</v>
      </c>
      <c r="B1962" s="407" t="s">
        <v>1496</v>
      </c>
      <c r="C1962" s="403" t="s">
        <v>468</v>
      </c>
      <c r="D1962" s="404">
        <v>14</v>
      </c>
      <c r="E1962" s="408" t="s">
        <v>465</v>
      </c>
      <c r="F1962" s="406" t="s">
        <v>466</v>
      </c>
    </row>
    <row r="1963" s="14" customFormat="1" customHeight="1" spans="1:6">
      <c r="A1963" s="401">
        <v>1963</v>
      </c>
      <c r="B1963" s="407" t="s">
        <v>1422</v>
      </c>
      <c r="C1963" s="403" t="s">
        <v>468</v>
      </c>
      <c r="D1963" s="404">
        <v>90</v>
      </c>
      <c r="E1963" s="408" t="s">
        <v>465</v>
      </c>
      <c r="F1963" s="406" t="s">
        <v>466</v>
      </c>
    </row>
    <row r="1964" s="14" customFormat="1" customHeight="1" spans="1:6">
      <c r="A1964" s="401">
        <v>1964</v>
      </c>
      <c r="B1964" s="407" t="s">
        <v>1422</v>
      </c>
      <c r="C1964" s="403" t="s">
        <v>468</v>
      </c>
      <c r="D1964" s="404">
        <v>90</v>
      </c>
      <c r="E1964" s="408" t="s">
        <v>465</v>
      </c>
      <c r="F1964" s="406" t="s">
        <v>466</v>
      </c>
    </row>
    <row r="1965" s="14" customFormat="1" customHeight="1" spans="1:6">
      <c r="A1965" s="401">
        <v>1965</v>
      </c>
      <c r="B1965" s="407" t="s">
        <v>1424</v>
      </c>
      <c r="C1965" s="403" t="s">
        <v>468</v>
      </c>
      <c r="D1965" s="404">
        <v>100</v>
      </c>
      <c r="E1965" s="408" t="s">
        <v>465</v>
      </c>
      <c r="F1965" s="406" t="s">
        <v>466</v>
      </c>
    </row>
    <row r="1966" s="14" customFormat="1" customHeight="1" spans="1:6">
      <c r="A1966" s="401">
        <v>1966</v>
      </c>
      <c r="B1966" s="407" t="s">
        <v>1426</v>
      </c>
      <c r="C1966" s="403" t="s">
        <v>468</v>
      </c>
      <c r="D1966" s="404">
        <v>10</v>
      </c>
      <c r="E1966" s="408" t="s">
        <v>465</v>
      </c>
      <c r="F1966" s="406" t="s">
        <v>466</v>
      </c>
    </row>
    <row r="1967" s="14" customFormat="1" customHeight="1" spans="1:6">
      <c r="A1967" s="401">
        <v>1967</v>
      </c>
      <c r="B1967" s="407" t="s">
        <v>1821</v>
      </c>
      <c r="C1967" s="403" t="s">
        <v>468</v>
      </c>
      <c r="D1967" s="404">
        <v>4</v>
      </c>
      <c r="E1967" s="408" t="s">
        <v>465</v>
      </c>
      <c r="F1967" s="406" t="s">
        <v>466</v>
      </c>
    </row>
    <row r="1968" s="14" customFormat="1" customHeight="1" spans="1:6">
      <c r="A1968" s="401">
        <v>1968</v>
      </c>
      <c r="B1968" s="407" t="s">
        <v>1821</v>
      </c>
      <c r="C1968" s="403" t="s">
        <v>468</v>
      </c>
      <c r="D1968" s="404">
        <v>4</v>
      </c>
      <c r="E1968" s="408" t="s">
        <v>465</v>
      </c>
      <c r="F1968" s="406" t="s">
        <v>466</v>
      </c>
    </row>
    <row r="1969" s="14" customFormat="1" customHeight="1" spans="1:6">
      <c r="A1969" s="401">
        <v>1969</v>
      </c>
      <c r="B1969" s="407" t="s">
        <v>1425</v>
      </c>
      <c r="C1969" s="403" t="s">
        <v>468</v>
      </c>
      <c r="D1969" s="404">
        <v>50</v>
      </c>
      <c r="E1969" s="408" t="s">
        <v>465</v>
      </c>
      <c r="F1969" s="406" t="s">
        <v>466</v>
      </c>
    </row>
    <row r="1970" s="14" customFormat="1" customHeight="1" spans="1:6">
      <c r="A1970" s="401">
        <v>1970</v>
      </c>
      <c r="B1970" s="407" t="s">
        <v>1425</v>
      </c>
      <c r="C1970" s="403" t="s">
        <v>468</v>
      </c>
      <c r="D1970" s="404">
        <v>50</v>
      </c>
      <c r="E1970" s="408" t="s">
        <v>465</v>
      </c>
      <c r="F1970" s="406" t="s">
        <v>466</v>
      </c>
    </row>
    <row r="1971" s="14" customFormat="1" customHeight="1" spans="1:6">
      <c r="A1971" s="401">
        <v>1971</v>
      </c>
      <c r="B1971" s="407" t="s">
        <v>1500</v>
      </c>
      <c r="C1971" s="403" t="s">
        <v>468</v>
      </c>
      <c r="D1971" s="404">
        <v>6</v>
      </c>
      <c r="E1971" s="408" t="s">
        <v>465</v>
      </c>
      <c r="F1971" s="406" t="s">
        <v>466</v>
      </c>
    </row>
    <row r="1972" s="14" customFormat="1" customHeight="1" spans="1:6">
      <c r="A1972" s="401">
        <v>1972</v>
      </c>
      <c r="B1972" s="407" t="s">
        <v>1501</v>
      </c>
      <c r="C1972" s="403" t="s">
        <v>468</v>
      </c>
      <c r="D1972" s="404">
        <v>5</v>
      </c>
      <c r="E1972" s="408" t="s">
        <v>465</v>
      </c>
      <c r="F1972" s="406" t="s">
        <v>466</v>
      </c>
    </row>
    <row r="1973" s="14" customFormat="1" customHeight="1" spans="1:6">
      <c r="A1973" s="401">
        <v>1973</v>
      </c>
      <c r="B1973" s="407" t="s">
        <v>1501</v>
      </c>
      <c r="C1973" s="403" t="s">
        <v>468</v>
      </c>
      <c r="D1973" s="404">
        <v>7</v>
      </c>
      <c r="E1973" s="408" t="s">
        <v>465</v>
      </c>
      <c r="F1973" s="406" t="s">
        <v>466</v>
      </c>
    </row>
    <row r="1974" s="14" customFormat="1" customHeight="1" spans="1:6">
      <c r="A1974" s="401">
        <v>1974</v>
      </c>
      <c r="B1974" s="407" t="s">
        <v>1427</v>
      </c>
      <c r="C1974" s="403" t="s">
        <v>468</v>
      </c>
      <c r="D1974" s="404">
        <v>10</v>
      </c>
      <c r="E1974" s="408" t="s">
        <v>465</v>
      </c>
      <c r="F1974" s="406" t="s">
        <v>466</v>
      </c>
    </row>
    <row r="1975" s="14" customFormat="1" customHeight="1" spans="1:6">
      <c r="A1975" s="401">
        <v>1975</v>
      </c>
      <c r="B1975" s="407" t="s">
        <v>1428</v>
      </c>
      <c r="C1975" s="403" t="s">
        <v>468</v>
      </c>
      <c r="D1975" s="404">
        <v>50</v>
      </c>
      <c r="E1975" s="408" t="s">
        <v>465</v>
      </c>
      <c r="F1975" s="406" t="s">
        <v>466</v>
      </c>
    </row>
    <row r="1976" s="14" customFormat="1" customHeight="1" spans="1:6">
      <c r="A1976" s="401">
        <v>1976</v>
      </c>
      <c r="B1976" s="407" t="s">
        <v>1428</v>
      </c>
      <c r="C1976" s="403" t="s">
        <v>468</v>
      </c>
      <c r="D1976" s="404">
        <v>50</v>
      </c>
      <c r="E1976" s="408" t="s">
        <v>465</v>
      </c>
      <c r="F1976" s="406" t="s">
        <v>466</v>
      </c>
    </row>
    <row r="1977" s="14" customFormat="1" customHeight="1" spans="1:6">
      <c r="A1977" s="401">
        <v>1977</v>
      </c>
      <c r="B1977" s="407" t="s">
        <v>1429</v>
      </c>
      <c r="C1977" s="403" t="s">
        <v>468</v>
      </c>
      <c r="D1977" s="404">
        <v>10</v>
      </c>
      <c r="E1977" s="408" t="s">
        <v>465</v>
      </c>
      <c r="F1977" s="406" t="s">
        <v>466</v>
      </c>
    </row>
    <row r="1978" s="14" customFormat="1" customHeight="1" spans="1:6">
      <c r="A1978" s="401">
        <v>1978</v>
      </c>
      <c r="B1978" s="407" t="s">
        <v>1431</v>
      </c>
      <c r="C1978" s="403" t="s">
        <v>468</v>
      </c>
      <c r="D1978" s="404">
        <v>50</v>
      </c>
      <c r="E1978" s="408" t="s">
        <v>465</v>
      </c>
      <c r="F1978" s="406" t="s">
        <v>466</v>
      </c>
    </row>
    <row r="1979" s="14" customFormat="1" customHeight="1" spans="1:6">
      <c r="A1979" s="401">
        <v>1979</v>
      </c>
      <c r="B1979" s="407" t="s">
        <v>1431</v>
      </c>
      <c r="C1979" s="403" t="s">
        <v>468</v>
      </c>
      <c r="D1979" s="404">
        <v>50</v>
      </c>
      <c r="E1979" s="408" t="s">
        <v>465</v>
      </c>
      <c r="F1979" s="406" t="s">
        <v>466</v>
      </c>
    </row>
    <row r="1980" s="14" customFormat="1" customHeight="1" spans="1:6">
      <c r="A1980" s="401">
        <v>1980</v>
      </c>
      <c r="B1980" s="407" t="s">
        <v>1430</v>
      </c>
      <c r="C1980" s="403" t="s">
        <v>468</v>
      </c>
      <c r="D1980" s="404">
        <v>50</v>
      </c>
      <c r="E1980" s="408" t="s">
        <v>465</v>
      </c>
      <c r="F1980" s="406" t="s">
        <v>466</v>
      </c>
    </row>
    <row r="1981" s="14" customFormat="1" customHeight="1" spans="1:6">
      <c r="A1981" s="401">
        <v>1981</v>
      </c>
      <c r="B1981" s="407" t="s">
        <v>1430</v>
      </c>
      <c r="C1981" s="403" t="s">
        <v>468</v>
      </c>
      <c r="D1981" s="404">
        <v>50</v>
      </c>
      <c r="E1981" s="408" t="s">
        <v>465</v>
      </c>
      <c r="F1981" s="406" t="s">
        <v>466</v>
      </c>
    </row>
    <row r="1982" s="14" customFormat="1" customHeight="1" spans="1:6">
      <c r="A1982" s="401">
        <v>1982</v>
      </c>
      <c r="B1982" s="407" t="s">
        <v>1432</v>
      </c>
      <c r="C1982" s="403" t="s">
        <v>468</v>
      </c>
      <c r="D1982" s="404">
        <v>10</v>
      </c>
      <c r="E1982" s="408" t="s">
        <v>465</v>
      </c>
      <c r="F1982" s="406" t="s">
        <v>466</v>
      </c>
    </row>
    <row r="1983" s="14" customFormat="1" customHeight="1" spans="1:6">
      <c r="A1983" s="401">
        <v>1983</v>
      </c>
      <c r="B1983" s="407" t="s">
        <v>1503</v>
      </c>
      <c r="C1983" s="403" t="s">
        <v>468</v>
      </c>
      <c r="D1983" s="404">
        <v>1</v>
      </c>
      <c r="E1983" s="408" t="s">
        <v>465</v>
      </c>
      <c r="F1983" s="406" t="s">
        <v>466</v>
      </c>
    </row>
    <row r="1984" s="14" customFormat="1" customHeight="1" spans="1:6">
      <c r="A1984" s="401">
        <v>1984</v>
      </c>
      <c r="B1984" s="407" t="s">
        <v>1433</v>
      </c>
      <c r="C1984" s="403" t="s">
        <v>468</v>
      </c>
      <c r="D1984" s="404">
        <v>50</v>
      </c>
      <c r="E1984" s="408" t="s">
        <v>465</v>
      </c>
      <c r="F1984" s="406" t="s">
        <v>466</v>
      </c>
    </row>
    <row r="1985" s="14" customFormat="1" customHeight="1" spans="1:6">
      <c r="A1985" s="401">
        <v>1985</v>
      </c>
      <c r="B1985" s="407" t="s">
        <v>1433</v>
      </c>
      <c r="C1985" s="403" t="s">
        <v>468</v>
      </c>
      <c r="D1985" s="404">
        <v>50</v>
      </c>
      <c r="E1985" s="408" t="s">
        <v>465</v>
      </c>
      <c r="F1985" s="406" t="s">
        <v>466</v>
      </c>
    </row>
    <row r="1986" s="14" customFormat="1" customHeight="1" spans="1:6">
      <c r="A1986" s="401">
        <v>1986</v>
      </c>
      <c r="B1986" s="407" t="s">
        <v>1822</v>
      </c>
      <c r="C1986" s="403" t="s">
        <v>468</v>
      </c>
      <c r="D1986" s="404">
        <v>7</v>
      </c>
      <c r="E1986" s="408" t="s">
        <v>465</v>
      </c>
      <c r="F1986" s="406" t="s">
        <v>466</v>
      </c>
    </row>
    <row r="1987" s="14" customFormat="1" customHeight="1" spans="1:6">
      <c r="A1987" s="401">
        <v>1987</v>
      </c>
      <c r="B1987" s="407" t="s">
        <v>1434</v>
      </c>
      <c r="C1987" s="403" t="s">
        <v>468</v>
      </c>
      <c r="D1987" s="404">
        <v>68</v>
      </c>
      <c r="E1987" s="408" t="s">
        <v>465</v>
      </c>
      <c r="F1987" s="406" t="s">
        <v>466</v>
      </c>
    </row>
    <row r="1988" s="14" customFormat="1" customHeight="1" spans="1:6">
      <c r="A1988" s="401">
        <v>1988</v>
      </c>
      <c r="B1988" s="407" t="s">
        <v>1435</v>
      </c>
      <c r="C1988" s="403" t="s">
        <v>468</v>
      </c>
      <c r="D1988" s="404">
        <v>60</v>
      </c>
      <c r="E1988" s="408" t="s">
        <v>465</v>
      </c>
      <c r="F1988" s="406" t="s">
        <v>466</v>
      </c>
    </row>
    <row r="1989" s="14" customFormat="1" customHeight="1" spans="1:6">
      <c r="A1989" s="401">
        <v>1989</v>
      </c>
      <c r="B1989" s="407" t="s">
        <v>1435</v>
      </c>
      <c r="C1989" s="403" t="s">
        <v>468</v>
      </c>
      <c r="D1989" s="404">
        <v>60</v>
      </c>
      <c r="E1989" s="408" t="s">
        <v>465</v>
      </c>
      <c r="F1989" s="406" t="s">
        <v>466</v>
      </c>
    </row>
    <row r="1990" s="14" customFormat="1" customHeight="1" spans="1:6">
      <c r="A1990" s="401">
        <v>1990</v>
      </c>
      <c r="B1990" s="407" t="s">
        <v>1436</v>
      </c>
      <c r="C1990" s="403" t="s">
        <v>468</v>
      </c>
      <c r="D1990" s="404">
        <v>50</v>
      </c>
      <c r="E1990" s="408" t="s">
        <v>465</v>
      </c>
      <c r="F1990" s="406" t="s">
        <v>466</v>
      </c>
    </row>
    <row r="1991" s="14" customFormat="1" customHeight="1" spans="1:6">
      <c r="A1991" s="401">
        <v>1991</v>
      </c>
      <c r="B1991" s="407" t="s">
        <v>1438</v>
      </c>
      <c r="C1991" s="403" t="s">
        <v>468</v>
      </c>
      <c r="D1991" s="404">
        <v>50</v>
      </c>
      <c r="E1991" s="408" t="s">
        <v>465</v>
      </c>
      <c r="F1991" s="406" t="s">
        <v>466</v>
      </c>
    </row>
    <row r="1992" s="14" customFormat="1" customHeight="1" spans="1:6">
      <c r="A1992" s="401">
        <v>1992</v>
      </c>
      <c r="B1992" s="407" t="s">
        <v>1823</v>
      </c>
      <c r="C1992" s="403" t="s">
        <v>468</v>
      </c>
      <c r="D1992" s="404">
        <v>14</v>
      </c>
      <c r="E1992" s="408" t="s">
        <v>465</v>
      </c>
      <c r="F1992" s="406" t="s">
        <v>466</v>
      </c>
    </row>
    <row r="1993" s="14" customFormat="1" customHeight="1" spans="1:6">
      <c r="A1993" s="401">
        <v>1993</v>
      </c>
      <c r="B1993" s="407" t="s">
        <v>1570</v>
      </c>
      <c r="C1993" s="403" t="s">
        <v>468</v>
      </c>
      <c r="D1993" s="404">
        <v>8</v>
      </c>
      <c r="E1993" s="408" t="s">
        <v>465</v>
      </c>
      <c r="F1993" s="406" t="s">
        <v>466</v>
      </c>
    </row>
    <row r="1994" s="14" customFormat="1" customHeight="1" spans="1:6">
      <c r="A1994" s="401">
        <v>1994</v>
      </c>
      <c r="B1994" s="407" t="s">
        <v>1439</v>
      </c>
      <c r="C1994" s="403" t="s">
        <v>468</v>
      </c>
      <c r="D1994" s="404">
        <v>50</v>
      </c>
      <c r="E1994" s="408" t="s">
        <v>465</v>
      </c>
      <c r="F1994" s="406" t="s">
        <v>466</v>
      </c>
    </row>
    <row r="1995" s="14" customFormat="1" customHeight="1" spans="1:6">
      <c r="A1995" s="401">
        <v>1995</v>
      </c>
      <c r="B1995" s="407" t="s">
        <v>1441</v>
      </c>
      <c r="C1995" s="403" t="s">
        <v>468</v>
      </c>
      <c r="D1995" s="404">
        <v>50</v>
      </c>
      <c r="E1995" s="408" t="s">
        <v>465</v>
      </c>
      <c r="F1995" s="406" t="s">
        <v>466</v>
      </c>
    </row>
    <row r="1996" s="14" customFormat="1" customHeight="1" spans="1:6">
      <c r="A1996" s="401">
        <v>1996</v>
      </c>
      <c r="B1996" s="407" t="s">
        <v>1441</v>
      </c>
      <c r="C1996" s="403" t="s">
        <v>468</v>
      </c>
      <c r="D1996" s="404">
        <v>50</v>
      </c>
      <c r="E1996" s="408" t="s">
        <v>465</v>
      </c>
      <c r="F1996" s="406" t="s">
        <v>466</v>
      </c>
    </row>
    <row r="1997" s="14" customFormat="1" customHeight="1" spans="1:6">
      <c r="A1997" s="401">
        <v>1997</v>
      </c>
      <c r="B1997" s="407" t="s">
        <v>1442</v>
      </c>
      <c r="C1997" s="403" t="s">
        <v>468</v>
      </c>
      <c r="D1997" s="404">
        <v>50</v>
      </c>
      <c r="E1997" s="408" t="s">
        <v>465</v>
      </c>
      <c r="F1997" s="406" t="s">
        <v>466</v>
      </c>
    </row>
    <row r="1998" s="14" customFormat="1" customHeight="1" spans="1:6">
      <c r="A1998" s="401">
        <v>1998</v>
      </c>
      <c r="B1998" s="407" t="s">
        <v>1442</v>
      </c>
      <c r="C1998" s="403" t="s">
        <v>468</v>
      </c>
      <c r="D1998" s="404">
        <v>50</v>
      </c>
      <c r="E1998" s="408" t="s">
        <v>465</v>
      </c>
      <c r="F1998" s="406" t="s">
        <v>466</v>
      </c>
    </row>
    <row r="1999" s="14" customFormat="1" customHeight="1" spans="1:6">
      <c r="A1999" s="401">
        <v>1999</v>
      </c>
      <c r="B1999" s="407" t="s">
        <v>1824</v>
      </c>
      <c r="C1999" s="403" t="s">
        <v>468</v>
      </c>
      <c r="D1999" s="404">
        <v>2</v>
      </c>
      <c r="E1999" s="408" t="s">
        <v>465</v>
      </c>
      <c r="F1999" s="406" t="s">
        <v>466</v>
      </c>
    </row>
    <row r="2000" s="14" customFormat="1" customHeight="1" spans="1:6">
      <c r="A2000" s="401">
        <v>2000</v>
      </c>
      <c r="B2000" s="407" t="s">
        <v>1824</v>
      </c>
      <c r="C2000" s="403" t="s">
        <v>468</v>
      </c>
      <c r="D2000" s="404">
        <v>2</v>
      </c>
      <c r="E2000" s="408" t="s">
        <v>465</v>
      </c>
      <c r="F2000" s="406" t="s">
        <v>466</v>
      </c>
    </row>
    <row r="2001" s="14" customFormat="1" customHeight="1" spans="1:6">
      <c r="A2001" s="401">
        <v>2001</v>
      </c>
      <c r="B2001" s="407" t="s">
        <v>1443</v>
      </c>
      <c r="C2001" s="403" t="s">
        <v>468</v>
      </c>
      <c r="D2001" s="404">
        <v>50</v>
      </c>
      <c r="E2001" s="408" t="s">
        <v>465</v>
      </c>
      <c r="F2001" s="406" t="s">
        <v>466</v>
      </c>
    </row>
    <row r="2002" s="14" customFormat="1" customHeight="1" spans="1:6">
      <c r="A2002" s="401">
        <v>2002</v>
      </c>
      <c r="B2002" s="407" t="s">
        <v>1443</v>
      </c>
      <c r="C2002" s="403" t="s">
        <v>468</v>
      </c>
      <c r="D2002" s="404">
        <v>50</v>
      </c>
      <c r="E2002" s="408" t="s">
        <v>465</v>
      </c>
      <c r="F2002" s="406" t="s">
        <v>466</v>
      </c>
    </row>
    <row r="2003" s="14" customFormat="1" customHeight="1" spans="1:6">
      <c r="A2003" s="401">
        <v>2003</v>
      </c>
      <c r="B2003" s="407" t="s">
        <v>1825</v>
      </c>
      <c r="C2003" s="403" t="s">
        <v>468</v>
      </c>
      <c r="D2003" s="404">
        <v>50</v>
      </c>
      <c r="E2003" s="408" t="s">
        <v>465</v>
      </c>
      <c r="F2003" s="406" t="s">
        <v>466</v>
      </c>
    </row>
    <row r="2004" s="14" customFormat="1" customHeight="1" spans="1:6">
      <c r="A2004" s="401">
        <v>2004</v>
      </c>
      <c r="B2004" s="407" t="s">
        <v>1444</v>
      </c>
      <c r="C2004" s="403" t="s">
        <v>468</v>
      </c>
      <c r="D2004" s="404">
        <v>50</v>
      </c>
      <c r="E2004" s="408" t="s">
        <v>465</v>
      </c>
      <c r="F2004" s="406" t="s">
        <v>466</v>
      </c>
    </row>
    <row r="2005" s="14" customFormat="1" customHeight="1" spans="1:6">
      <c r="A2005" s="401">
        <v>2005</v>
      </c>
      <c r="B2005" s="407" t="s">
        <v>1445</v>
      </c>
      <c r="C2005" s="403" t="s">
        <v>468</v>
      </c>
      <c r="D2005" s="404">
        <v>60</v>
      </c>
      <c r="E2005" s="408" t="s">
        <v>465</v>
      </c>
      <c r="F2005" s="406" t="s">
        <v>466</v>
      </c>
    </row>
    <row r="2006" s="14" customFormat="1" customHeight="1" spans="1:6">
      <c r="A2006" s="401">
        <v>2006</v>
      </c>
      <c r="B2006" s="407" t="s">
        <v>1445</v>
      </c>
      <c r="C2006" s="403" t="s">
        <v>468</v>
      </c>
      <c r="D2006" s="404">
        <v>60</v>
      </c>
      <c r="E2006" s="408" t="s">
        <v>465</v>
      </c>
      <c r="F2006" s="406" t="s">
        <v>466</v>
      </c>
    </row>
    <row r="2007" s="14" customFormat="1" customHeight="1" spans="1:6">
      <c r="A2007" s="401">
        <v>2007</v>
      </c>
      <c r="B2007" s="407" t="s">
        <v>1826</v>
      </c>
      <c r="C2007" s="403" t="s">
        <v>468</v>
      </c>
      <c r="D2007" s="404">
        <v>50</v>
      </c>
      <c r="E2007" s="408" t="s">
        <v>465</v>
      </c>
      <c r="F2007" s="406" t="s">
        <v>466</v>
      </c>
    </row>
    <row r="2008" s="14" customFormat="1" customHeight="1" spans="1:6">
      <c r="A2008" s="401">
        <v>2008</v>
      </c>
      <c r="B2008" s="407" t="s">
        <v>1826</v>
      </c>
      <c r="C2008" s="403" t="s">
        <v>468</v>
      </c>
      <c r="D2008" s="404">
        <v>50</v>
      </c>
      <c r="E2008" s="408" t="s">
        <v>465</v>
      </c>
      <c r="F2008" s="406" t="s">
        <v>466</v>
      </c>
    </row>
    <row r="2009" s="14" customFormat="1" customHeight="1" spans="1:6">
      <c r="A2009" s="401">
        <v>2009</v>
      </c>
      <c r="B2009" s="407" t="s">
        <v>1827</v>
      </c>
      <c r="C2009" s="403" t="s">
        <v>468</v>
      </c>
      <c r="D2009" s="404">
        <v>1</v>
      </c>
      <c r="E2009" s="408" t="s">
        <v>465</v>
      </c>
      <c r="F2009" s="406" t="s">
        <v>466</v>
      </c>
    </row>
    <row r="2010" s="14" customFormat="1" customHeight="1" spans="1:6">
      <c r="A2010" s="401">
        <v>2010</v>
      </c>
      <c r="B2010" s="407" t="s">
        <v>1827</v>
      </c>
      <c r="C2010" s="403" t="s">
        <v>468</v>
      </c>
      <c r="D2010" s="404">
        <v>1</v>
      </c>
      <c r="E2010" s="408" t="s">
        <v>465</v>
      </c>
      <c r="F2010" s="406" t="s">
        <v>466</v>
      </c>
    </row>
    <row r="2011" s="14" customFormat="1" customHeight="1" spans="1:6">
      <c r="A2011" s="401">
        <v>2011</v>
      </c>
      <c r="B2011" s="407" t="s">
        <v>1828</v>
      </c>
      <c r="C2011" s="403" t="s">
        <v>468</v>
      </c>
      <c r="D2011" s="404">
        <v>5</v>
      </c>
      <c r="E2011" s="408" t="s">
        <v>465</v>
      </c>
      <c r="F2011" s="406" t="s">
        <v>466</v>
      </c>
    </row>
    <row r="2012" s="14" customFormat="1" customHeight="1" spans="1:6">
      <c r="A2012" s="401">
        <v>2012</v>
      </c>
      <c r="B2012" s="407" t="s">
        <v>1446</v>
      </c>
      <c r="C2012" s="403" t="s">
        <v>468</v>
      </c>
      <c r="D2012" s="404">
        <v>1</v>
      </c>
      <c r="E2012" s="408" t="s">
        <v>465</v>
      </c>
      <c r="F2012" s="406" t="s">
        <v>466</v>
      </c>
    </row>
    <row r="2013" s="14" customFormat="1" customHeight="1" spans="1:6">
      <c r="A2013" s="401">
        <v>2013</v>
      </c>
      <c r="B2013" s="407" t="s">
        <v>1829</v>
      </c>
      <c r="C2013" s="403" t="s">
        <v>468</v>
      </c>
      <c r="D2013" s="404">
        <v>50</v>
      </c>
      <c r="E2013" s="408" t="s">
        <v>465</v>
      </c>
      <c r="F2013" s="406" t="s">
        <v>466</v>
      </c>
    </row>
    <row r="2014" s="14" customFormat="1" customHeight="1" spans="1:6">
      <c r="A2014" s="401">
        <v>2014</v>
      </c>
      <c r="B2014" s="407" t="s">
        <v>1829</v>
      </c>
      <c r="C2014" s="403" t="s">
        <v>468</v>
      </c>
      <c r="D2014" s="404">
        <v>50</v>
      </c>
      <c r="E2014" s="408" t="s">
        <v>465</v>
      </c>
      <c r="F2014" s="406" t="s">
        <v>466</v>
      </c>
    </row>
    <row r="2015" s="14" customFormat="1" customHeight="1" spans="1:6">
      <c r="A2015" s="401">
        <v>2015</v>
      </c>
      <c r="B2015" s="407" t="s">
        <v>1830</v>
      </c>
      <c r="C2015" s="403" t="s">
        <v>468</v>
      </c>
      <c r="D2015" s="404">
        <v>4</v>
      </c>
      <c r="E2015" s="408" t="s">
        <v>465</v>
      </c>
      <c r="F2015" s="406" t="s">
        <v>466</v>
      </c>
    </row>
    <row r="2016" s="14" customFormat="1" customHeight="1" spans="1:6">
      <c r="A2016" s="401">
        <v>2016</v>
      </c>
      <c r="B2016" s="407" t="s">
        <v>1830</v>
      </c>
      <c r="C2016" s="403" t="s">
        <v>468</v>
      </c>
      <c r="D2016" s="404">
        <v>4</v>
      </c>
      <c r="E2016" s="408" t="s">
        <v>465</v>
      </c>
      <c r="F2016" s="406" t="s">
        <v>466</v>
      </c>
    </row>
    <row r="2017" s="14" customFormat="1" customHeight="1" spans="1:6">
      <c r="A2017" s="401">
        <v>2017</v>
      </c>
      <c r="B2017" s="407" t="s">
        <v>1831</v>
      </c>
      <c r="C2017" s="403" t="s">
        <v>468</v>
      </c>
      <c r="D2017" s="404">
        <v>1</v>
      </c>
      <c r="E2017" s="408" t="s">
        <v>469</v>
      </c>
      <c r="F2017" s="409" t="s">
        <v>470</v>
      </c>
    </row>
    <row r="2018" s="14" customFormat="1" customHeight="1" spans="1:6">
      <c r="A2018" s="401">
        <v>2018</v>
      </c>
      <c r="B2018" s="407" t="s">
        <v>1832</v>
      </c>
      <c r="C2018" s="403" t="s">
        <v>468</v>
      </c>
      <c r="D2018" s="404">
        <v>2</v>
      </c>
      <c r="E2018" s="405" t="s">
        <v>465</v>
      </c>
      <c r="F2018" s="406" t="s">
        <v>466</v>
      </c>
    </row>
    <row r="2019" s="14" customFormat="1" customHeight="1" spans="1:6">
      <c r="A2019" s="401">
        <v>2019</v>
      </c>
      <c r="B2019" s="407" t="s">
        <v>1833</v>
      </c>
      <c r="C2019" s="403" t="s">
        <v>468</v>
      </c>
      <c r="D2019" s="404">
        <v>2</v>
      </c>
      <c r="E2019" s="405" t="s">
        <v>465</v>
      </c>
      <c r="F2019" s="406" t="s">
        <v>466</v>
      </c>
    </row>
    <row r="2020" s="14" customFormat="1" customHeight="1" spans="1:6">
      <c r="A2020" s="401">
        <v>2020</v>
      </c>
      <c r="B2020" s="407" t="s">
        <v>1834</v>
      </c>
      <c r="C2020" s="403" t="s">
        <v>468</v>
      </c>
      <c r="D2020" s="404">
        <v>2</v>
      </c>
      <c r="E2020" s="405" t="s">
        <v>465</v>
      </c>
      <c r="F2020" s="406" t="s">
        <v>466</v>
      </c>
    </row>
    <row r="2021" s="14" customFormat="1" customHeight="1" spans="1:6">
      <c r="A2021" s="401">
        <v>2021</v>
      </c>
      <c r="B2021" s="407" t="s">
        <v>1835</v>
      </c>
      <c r="C2021" s="403" t="s">
        <v>468</v>
      </c>
      <c r="D2021" s="404">
        <v>1</v>
      </c>
      <c r="E2021" s="405" t="s">
        <v>465</v>
      </c>
      <c r="F2021" s="406" t="s">
        <v>466</v>
      </c>
    </row>
    <row r="2022" s="14" customFormat="1" customHeight="1" spans="1:6">
      <c r="A2022" s="401">
        <v>2022</v>
      </c>
      <c r="B2022" s="407" t="s">
        <v>1836</v>
      </c>
      <c r="C2022" s="403" t="s">
        <v>468</v>
      </c>
      <c r="D2022" s="404">
        <v>5</v>
      </c>
      <c r="E2022" s="408" t="s">
        <v>469</v>
      </c>
      <c r="F2022" s="409" t="s">
        <v>470</v>
      </c>
    </row>
    <row r="2023" s="14" customFormat="1" customHeight="1" spans="1:6">
      <c r="A2023" s="401">
        <v>2023</v>
      </c>
      <c r="B2023" s="407" t="s">
        <v>1837</v>
      </c>
      <c r="C2023" s="403" t="s">
        <v>468</v>
      </c>
      <c r="D2023" s="404">
        <v>1</v>
      </c>
      <c r="E2023" s="405" t="s">
        <v>465</v>
      </c>
      <c r="F2023" s="406" t="s">
        <v>466</v>
      </c>
    </row>
    <row r="2024" s="14" customFormat="1" customHeight="1" spans="1:6">
      <c r="A2024" s="401">
        <v>2024</v>
      </c>
      <c r="B2024" s="407" t="s">
        <v>1838</v>
      </c>
      <c r="C2024" s="403" t="s">
        <v>468</v>
      </c>
      <c r="D2024" s="404">
        <v>1</v>
      </c>
      <c r="E2024" s="405" t="s">
        <v>465</v>
      </c>
      <c r="F2024" s="406" t="s">
        <v>466</v>
      </c>
    </row>
    <row r="2025" s="14" customFormat="1" customHeight="1" spans="1:6">
      <c r="A2025" s="401">
        <v>2025</v>
      </c>
      <c r="B2025" s="407" t="s">
        <v>1839</v>
      </c>
      <c r="C2025" s="403" t="s">
        <v>468</v>
      </c>
      <c r="D2025" s="404">
        <v>1</v>
      </c>
      <c r="E2025" s="405" t="s">
        <v>465</v>
      </c>
      <c r="F2025" s="406" t="s">
        <v>466</v>
      </c>
    </row>
    <row r="2026" s="14" customFormat="1" customHeight="1" spans="1:6">
      <c r="A2026" s="401">
        <v>2026</v>
      </c>
      <c r="B2026" s="407" t="s">
        <v>1840</v>
      </c>
      <c r="C2026" s="403" t="s">
        <v>468</v>
      </c>
      <c r="D2026" s="404">
        <v>1</v>
      </c>
      <c r="E2026" s="405" t="s">
        <v>465</v>
      </c>
      <c r="F2026" s="406" t="s">
        <v>466</v>
      </c>
    </row>
    <row r="2027" s="14" customFormat="1" customHeight="1" spans="1:6">
      <c r="A2027" s="401">
        <v>2027</v>
      </c>
      <c r="B2027" s="407" t="s">
        <v>1841</v>
      </c>
      <c r="C2027" s="403" t="s">
        <v>468</v>
      </c>
      <c r="D2027" s="404">
        <v>6</v>
      </c>
      <c r="E2027" s="405" t="s">
        <v>465</v>
      </c>
      <c r="F2027" s="406" t="s">
        <v>466</v>
      </c>
    </row>
    <row r="2028" s="14" customFormat="1" customHeight="1" spans="1:6">
      <c r="A2028" s="401">
        <v>2028</v>
      </c>
      <c r="B2028" s="407" t="s">
        <v>1842</v>
      </c>
      <c r="C2028" s="403" t="s">
        <v>468</v>
      </c>
      <c r="D2028" s="404">
        <v>5</v>
      </c>
      <c r="E2028" s="405" t="s">
        <v>465</v>
      </c>
      <c r="F2028" s="406" t="s">
        <v>466</v>
      </c>
    </row>
    <row r="2029" s="14" customFormat="1" customHeight="1" spans="1:6">
      <c r="A2029" s="401">
        <v>2029</v>
      </c>
      <c r="B2029" s="407" t="s">
        <v>1843</v>
      </c>
      <c r="C2029" s="403" t="s">
        <v>468</v>
      </c>
      <c r="D2029" s="404">
        <v>1</v>
      </c>
      <c r="E2029" s="408" t="s">
        <v>485</v>
      </c>
      <c r="F2029" s="409" t="s">
        <v>486</v>
      </c>
    </row>
    <row r="2030" s="14" customFormat="1" customHeight="1" spans="1:6">
      <c r="A2030" s="401">
        <v>2030</v>
      </c>
      <c r="B2030" s="407" t="s">
        <v>1844</v>
      </c>
      <c r="C2030" s="403" t="s">
        <v>468</v>
      </c>
      <c r="D2030" s="404">
        <v>1</v>
      </c>
      <c r="E2030" s="408" t="s">
        <v>485</v>
      </c>
      <c r="F2030" s="409" t="s">
        <v>486</v>
      </c>
    </row>
    <row r="2031" s="14" customFormat="1" customHeight="1" spans="1:6">
      <c r="A2031" s="401">
        <v>2031</v>
      </c>
      <c r="B2031" s="407" t="s">
        <v>1845</v>
      </c>
      <c r="C2031" s="403" t="s">
        <v>468</v>
      </c>
      <c r="D2031" s="404">
        <v>2</v>
      </c>
      <c r="E2031" s="408" t="s">
        <v>485</v>
      </c>
      <c r="F2031" s="409" t="s">
        <v>486</v>
      </c>
    </row>
    <row r="2032" s="14" customFormat="1" customHeight="1" spans="1:6">
      <c r="A2032" s="401">
        <v>2032</v>
      </c>
      <c r="B2032" s="407" t="s">
        <v>1843</v>
      </c>
      <c r="C2032" s="403" t="s">
        <v>468</v>
      </c>
      <c r="D2032" s="404">
        <v>1</v>
      </c>
      <c r="E2032" s="408" t="s">
        <v>465</v>
      </c>
      <c r="F2032" s="406" t="s">
        <v>466</v>
      </c>
    </row>
    <row r="2033" s="14" customFormat="1" customHeight="1" spans="1:6">
      <c r="A2033" s="401">
        <v>2033</v>
      </c>
      <c r="B2033" s="407" t="s">
        <v>1843</v>
      </c>
      <c r="C2033" s="403" t="s">
        <v>468</v>
      </c>
      <c r="D2033" s="404">
        <v>1</v>
      </c>
      <c r="E2033" s="408" t="s">
        <v>465</v>
      </c>
      <c r="F2033" s="406" t="s">
        <v>466</v>
      </c>
    </row>
    <row r="2034" s="14" customFormat="1" customHeight="1" spans="1:6">
      <c r="A2034" s="401">
        <v>2034</v>
      </c>
      <c r="B2034" s="407" t="s">
        <v>1843</v>
      </c>
      <c r="C2034" s="403" t="s">
        <v>468</v>
      </c>
      <c r="D2034" s="404">
        <v>1</v>
      </c>
      <c r="E2034" s="408" t="s">
        <v>465</v>
      </c>
      <c r="F2034" s="406" t="s">
        <v>466</v>
      </c>
    </row>
    <row r="2035" s="14" customFormat="1" customHeight="1" spans="1:6">
      <c r="A2035" s="401">
        <v>2035</v>
      </c>
      <c r="B2035" s="407" t="s">
        <v>1846</v>
      </c>
      <c r="C2035" s="403" t="s">
        <v>468</v>
      </c>
      <c r="D2035" s="404">
        <v>1</v>
      </c>
      <c r="E2035" s="408" t="s">
        <v>465</v>
      </c>
      <c r="F2035" s="406" t="s">
        <v>466</v>
      </c>
    </row>
    <row r="2036" s="14" customFormat="1" customHeight="1" spans="1:6">
      <c r="A2036" s="401">
        <v>2036</v>
      </c>
      <c r="B2036" s="407" t="s">
        <v>1846</v>
      </c>
      <c r="C2036" s="403" t="s">
        <v>468</v>
      </c>
      <c r="D2036" s="404">
        <v>1</v>
      </c>
      <c r="E2036" s="408" t="s">
        <v>465</v>
      </c>
      <c r="F2036" s="406" t="s">
        <v>466</v>
      </c>
    </row>
    <row r="2037" s="14" customFormat="1" customHeight="1" spans="1:6">
      <c r="A2037" s="401">
        <v>2037</v>
      </c>
      <c r="B2037" s="407" t="s">
        <v>1846</v>
      </c>
      <c r="C2037" s="403" t="s">
        <v>468</v>
      </c>
      <c r="D2037" s="404">
        <v>1</v>
      </c>
      <c r="E2037" s="408" t="s">
        <v>465</v>
      </c>
      <c r="F2037" s="406" t="s">
        <v>466</v>
      </c>
    </row>
    <row r="2038" s="14" customFormat="1" customHeight="1" spans="1:6">
      <c r="A2038" s="401">
        <v>2038</v>
      </c>
      <c r="B2038" s="407" t="s">
        <v>1847</v>
      </c>
      <c r="C2038" s="403" t="s">
        <v>468</v>
      </c>
      <c r="D2038" s="404">
        <v>1</v>
      </c>
      <c r="E2038" s="408" t="s">
        <v>465</v>
      </c>
      <c r="F2038" s="406" t="s">
        <v>466</v>
      </c>
    </row>
    <row r="2039" s="14" customFormat="1" customHeight="1" spans="1:6">
      <c r="A2039" s="401">
        <v>2039</v>
      </c>
      <c r="B2039" s="407" t="s">
        <v>1847</v>
      </c>
      <c r="C2039" s="403" t="s">
        <v>468</v>
      </c>
      <c r="D2039" s="404">
        <v>1</v>
      </c>
      <c r="E2039" s="408" t="s">
        <v>465</v>
      </c>
      <c r="F2039" s="406" t="s">
        <v>466</v>
      </c>
    </row>
    <row r="2040" s="14" customFormat="1" customHeight="1" spans="1:6">
      <c r="A2040" s="401">
        <v>2040</v>
      </c>
      <c r="B2040" s="407" t="s">
        <v>1844</v>
      </c>
      <c r="C2040" s="403" t="s">
        <v>468</v>
      </c>
      <c r="D2040" s="404">
        <v>1</v>
      </c>
      <c r="E2040" s="408" t="s">
        <v>465</v>
      </c>
      <c r="F2040" s="406" t="s">
        <v>466</v>
      </c>
    </row>
    <row r="2041" s="14" customFormat="1" customHeight="1" spans="1:6">
      <c r="A2041" s="401">
        <v>2041</v>
      </c>
      <c r="B2041" s="407" t="s">
        <v>1848</v>
      </c>
      <c r="C2041" s="403" t="s">
        <v>468</v>
      </c>
      <c r="D2041" s="404">
        <v>2</v>
      </c>
      <c r="E2041" s="408" t="s">
        <v>465</v>
      </c>
      <c r="F2041" s="406" t="s">
        <v>466</v>
      </c>
    </row>
    <row r="2042" s="14" customFormat="1" customHeight="1" spans="1:6">
      <c r="A2042" s="401">
        <v>2042</v>
      </c>
      <c r="B2042" s="407" t="s">
        <v>1848</v>
      </c>
      <c r="C2042" s="403" t="s">
        <v>468</v>
      </c>
      <c r="D2042" s="404">
        <v>2</v>
      </c>
      <c r="E2042" s="408" t="s">
        <v>465</v>
      </c>
      <c r="F2042" s="406" t="s">
        <v>466</v>
      </c>
    </row>
    <row r="2043" s="14" customFormat="1" customHeight="1" spans="1:6">
      <c r="A2043" s="401">
        <v>2043</v>
      </c>
      <c r="B2043" s="407" t="s">
        <v>1849</v>
      </c>
      <c r="C2043" s="403" t="s">
        <v>468</v>
      </c>
      <c r="D2043" s="404">
        <v>1</v>
      </c>
      <c r="E2043" s="408" t="s">
        <v>465</v>
      </c>
      <c r="F2043" s="406" t="s">
        <v>466</v>
      </c>
    </row>
    <row r="2044" s="14" customFormat="1" customHeight="1" spans="1:6">
      <c r="A2044" s="401">
        <v>2044</v>
      </c>
      <c r="B2044" s="407" t="s">
        <v>1850</v>
      </c>
      <c r="C2044" s="403" t="s">
        <v>468</v>
      </c>
      <c r="D2044" s="404">
        <v>1</v>
      </c>
      <c r="E2044" s="408" t="s">
        <v>465</v>
      </c>
      <c r="F2044" s="406" t="s">
        <v>466</v>
      </c>
    </row>
    <row r="2045" s="14" customFormat="1" customHeight="1" spans="1:6">
      <c r="A2045" s="401">
        <v>2045</v>
      </c>
      <c r="B2045" s="407" t="s">
        <v>1851</v>
      </c>
      <c r="C2045" s="403" t="s">
        <v>468</v>
      </c>
      <c r="D2045" s="404">
        <v>1</v>
      </c>
      <c r="E2045" s="408" t="s">
        <v>465</v>
      </c>
      <c r="F2045" s="406" t="s">
        <v>466</v>
      </c>
    </row>
    <row r="2046" s="14" customFormat="1" customHeight="1" spans="1:6">
      <c r="A2046" s="401">
        <v>2046</v>
      </c>
      <c r="B2046" s="407" t="s">
        <v>1851</v>
      </c>
      <c r="C2046" s="403" t="s">
        <v>468</v>
      </c>
      <c r="D2046" s="404">
        <v>1</v>
      </c>
      <c r="E2046" s="408" t="s">
        <v>465</v>
      </c>
      <c r="F2046" s="406" t="s">
        <v>466</v>
      </c>
    </row>
    <row r="2047" s="14" customFormat="1" customHeight="1" spans="1:6">
      <c r="A2047" s="401">
        <v>2047</v>
      </c>
      <c r="B2047" s="407" t="s">
        <v>1852</v>
      </c>
      <c r="C2047" s="403" t="s">
        <v>468</v>
      </c>
      <c r="D2047" s="404">
        <v>1</v>
      </c>
      <c r="E2047" s="408" t="s">
        <v>465</v>
      </c>
      <c r="F2047" s="406" t="s">
        <v>466</v>
      </c>
    </row>
    <row r="2048" s="14" customFormat="1" customHeight="1" spans="1:6">
      <c r="A2048" s="401">
        <v>2048</v>
      </c>
      <c r="B2048" s="407" t="s">
        <v>1852</v>
      </c>
      <c r="C2048" s="403" t="s">
        <v>468</v>
      </c>
      <c r="D2048" s="404">
        <v>1</v>
      </c>
      <c r="E2048" s="408" t="s">
        <v>465</v>
      </c>
      <c r="F2048" s="406" t="s">
        <v>466</v>
      </c>
    </row>
    <row r="2049" s="14" customFormat="1" customHeight="1" spans="1:6">
      <c r="A2049" s="401">
        <v>2049</v>
      </c>
      <c r="B2049" s="407" t="s">
        <v>1853</v>
      </c>
      <c r="C2049" s="403" t="s">
        <v>468</v>
      </c>
      <c r="D2049" s="404">
        <v>1</v>
      </c>
      <c r="E2049" s="408" t="s">
        <v>465</v>
      </c>
      <c r="F2049" s="406" t="s">
        <v>466</v>
      </c>
    </row>
    <row r="2050" s="14" customFormat="1" customHeight="1" spans="1:6">
      <c r="A2050" s="401">
        <v>2050</v>
      </c>
      <c r="B2050" s="407" t="s">
        <v>1854</v>
      </c>
      <c r="C2050" s="403" t="s">
        <v>468</v>
      </c>
      <c r="D2050" s="404">
        <v>1</v>
      </c>
      <c r="E2050" s="408" t="s">
        <v>465</v>
      </c>
      <c r="F2050" s="406" t="s">
        <v>466</v>
      </c>
    </row>
    <row r="2051" s="14" customFormat="1" customHeight="1" spans="1:6">
      <c r="A2051" s="401">
        <v>2051</v>
      </c>
      <c r="B2051" s="407" t="s">
        <v>1854</v>
      </c>
      <c r="C2051" s="403" t="s">
        <v>468</v>
      </c>
      <c r="D2051" s="404">
        <v>1</v>
      </c>
      <c r="E2051" s="408" t="s">
        <v>465</v>
      </c>
      <c r="F2051" s="406" t="s">
        <v>466</v>
      </c>
    </row>
    <row r="2052" s="14" customFormat="1" customHeight="1" spans="1:6">
      <c r="A2052" s="401">
        <v>2052</v>
      </c>
      <c r="B2052" s="407" t="s">
        <v>1853</v>
      </c>
      <c r="C2052" s="403" t="s">
        <v>468</v>
      </c>
      <c r="D2052" s="404">
        <v>1</v>
      </c>
      <c r="E2052" s="408" t="s">
        <v>465</v>
      </c>
      <c r="F2052" s="406" t="s">
        <v>466</v>
      </c>
    </row>
    <row r="2053" s="14" customFormat="1" customHeight="1" spans="1:6">
      <c r="A2053" s="401">
        <v>2053</v>
      </c>
      <c r="B2053" s="407" t="s">
        <v>1855</v>
      </c>
      <c r="C2053" s="403" t="s">
        <v>468</v>
      </c>
      <c r="D2053" s="404">
        <v>1</v>
      </c>
      <c r="E2053" s="408" t="s">
        <v>469</v>
      </c>
      <c r="F2053" s="409" t="s">
        <v>470</v>
      </c>
    </row>
    <row r="2054" s="14" customFormat="1" customHeight="1" spans="1:6">
      <c r="A2054" s="401">
        <v>2054</v>
      </c>
      <c r="B2054" s="407" t="s">
        <v>1856</v>
      </c>
      <c r="C2054" s="403" t="s">
        <v>468</v>
      </c>
      <c r="D2054" s="404">
        <v>7</v>
      </c>
      <c r="E2054" s="408" t="s">
        <v>469</v>
      </c>
      <c r="F2054" s="409" t="s">
        <v>470</v>
      </c>
    </row>
    <row r="2055" s="14" customFormat="1" customHeight="1" spans="1:6">
      <c r="A2055" s="401">
        <v>2055</v>
      </c>
      <c r="B2055" s="407" t="s">
        <v>1857</v>
      </c>
      <c r="C2055" s="403" t="s">
        <v>468</v>
      </c>
      <c r="D2055" s="404">
        <v>10</v>
      </c>
      <c r="E2055" s="408" t="s">
        <v>469</v>
      </c>
      <c r="F2055" s="409" t="s">
        <v>470</v>
      </c>
    </row>
    <row r="2056" s="14" customFormat="1" customHeight="1" spans="1:6">
      <c r="A2056" s="401">
        <v>2056</v>
      </c>
      <c r="B2056" s="407" t="s">
        <v>1858</v>
      </c>
      <c r="C2056" s="403" t="s">
        <v>468</v>
      </c>
      <c r="D2056" s="404">
        <v>5</v>
      </c>
      <c r="E2056" s="408" t="s">
        <v>469</v>
      </c>
      <c r="F2056" s="409" t="s">
        <v>470</v>
      </c>
    </row>
    <row r="2057" s="14" customFormat="1" customHeight="1" spans="1:6">
      <c r="A2057" s="401">
        <v>2057</v>
      </c>
      <c r="B2057" s="407" t="s">
        <v>1859</v>
      </c>
      <c r="C2057" s="403" t="s">
        <v>468</v>
      </c>
      <c r="D2057" s="404">
        <v>2</v>
      </c>
      <c r="E2057" s="408" t="s">
        <v>469</v>
      </c>
      <c r="F2057" s="409" t="s">
        <v>470</v>
      </c>
    </row>
    <row r="2058" s="14" customFormat="1" customHeight="1" spans="1:6">
      <c r="A2058" s="401">
        <v>2058</v>
      </c>
      <c r="B2058" s="407" t="s">
        <v>1858</v>
      </c>
      <c r="C2058" s="403" t="s">
        <v>468</v>
      </c>
      <c r="D2058" s="404">
        <v>5</v>
      </c>
      <c r="E2058" s="408" t="s">
        <v>504</v>
      </c>
      <c r="F2058" s="409" t="s">
        <v>505</v>
      </c>
    </row>
    <row r="2059" s="14" customFormat="1" customHeight="1" spans="1:6">
      <c r="A2059" s="401">
        <v>2059</v>
      </c>
      <c r="B2059" s="407" t="s">
        <v>1860</v>
      </c>
      <c r="C2059" s="403" t="s">
        <v>468</v>
      </c>
      <c r="D2059" s="404">
        <v>10</v>
      </c>
      <c r="E2059" s="408" t="s">
        <v>476</v>
      </c>
      <c r="F2059" s="409" t="s">
        <v>477</v>
      </c>
    </row>
    <row r="2060" s="14" customFormat="1" customHeight="1" spans="1:6">
      <c r="A2060" s="401">
        <v>2060</v>
      </c>
      <c r="B2060" s="407" t="s">
        <v>1861</v>
      </c>
      <c r="C2060" s="403" t="s">
        <v>468</v>
      </c>
      <c r="D2060" s="404">
        <v>5</v>
      </c>
      <c r="E2060" s="408" t="s">
        <v>469</v>
      </c>
      <c r="F2060" s="409" t="s">
        <v>470</v>
      </c>
    </row>
    <row r="2061" s="14" customFormat="1" customHeight="1" spans="1:6">
      <c r="A2061" s="401">
        <v>2061</v>
      </c>
      <c r="B2061" s="407" t="s">
        <v>1862</v>
      </c>
      <c r="C2061" s="403" t="s">
        <v>468</v>
      </c>
      <c r="D2061" s="404">
        <v>1</v>
      </c>
      <c r="E2061" s="408" t="s">
        <v>476</v>
      </c>
      <c r="F2061" s="409" t="s">
        <v>477</v>
      </c>
    </row>
    <row r="2062" s="14" customFormat="1" customHeight="1" spans="1:6">
      <c r="A2062" s="401">
        <v>2062</v>
      </c>
      <c r="B2062" s="407" t="s">
        <v>1863</v>
      </c>
      <c r="C2062" s="403" t="s">
        <v>468</v>
      </c>
      <c r="D2062" s="404">
        <v>4</v>
      </c>
      <c r="E2062" s="408" t="s">
        <v>469</v>
      </c>
      <c r="F2062" s="409" t="s">
        <v>470</v>
      </c>
    </row>
    <row r="2063" s="14" customFormat="1" customHeight="1" spans="1:6">
      <c r="A2063" s="401">
        <v>2063</v>
      </c>
      <c r="B2063" s="407" t="s">
        <v>1864</v>
      </c>
      <c r="C2063" s="403" t="s">
        <v>468</v>
      </c>
      <c r="D2063" s="404">
        <v>1</v>
      </c>
      <c r="E2063" s="408" t="s">
        <v>469</v>
      </c>
      <c r="F2063" s="409" t="s">
        <v>470</v>
      </c>
    </row>
    <row r="2064" s="14" customFormat="1" customHeight="1" spans="1:6">
      <c r="A2064" s="401">
        <v>2064</v>
      </c>
      <c r="B2064" s="407" t="s">
        <v>1865</v>
      </c>
      <c r="C2064" s="403" t="s">
        <v>468</v>
      </c>
      <c r="D2064" s="404">
        <v>6</v>
      </c>
      <c r="E2064" s="408" t="s">
        <v>469</v>
      </c>
      <c r="F2064" s="409" t="s">
        <v>470</v>
      </c>
    </row>
    <row r="2065" s="14" customFormat="1" customHeight="1" spans="1:6">
      <c r="A2065" s="401">
        <v>2065</v>
      </c>
      <c r="B2065" s="407" t="s">
        <v>1866</v>
      </c>
      <c r="C2065" s="403" t="s">
        <v>468</v>
      </c>
      <c r="D2065" s="404">
        <v>1</v>
      </c>
      <c r="E2065" s="408" t="s">
        <v>469</v>
      </c>
      <c r="F2065" s="409" t="s">
        <v>470</v>
      </c>
    </row>
    <row r="2066" s="14" customFormat="1" customHeight="1" spans="1:6">
      <c r="A2066" s="401">
        <v>2066</v>
      </c>
      <c r="B2066" s="407" t="s">
        <v>1866</v>
      </c>
      <c r="C2066" s="403" t="s">
        <v>468</v>
      </c>
      <c r="D2066" s="404">
        <v>3</v>
      </c>
      <c r="E2066" s="408" t="s">
        <v>469</v>
      </c>
      <c r="F2066" s="409" t="s">
        <v>470</v>
      </c>
    </row>
    <row r="2067" s="14" customFormat="1" customHeight="1" spans="1:6">
      <c r="A2067" s="401">
        <v>2067</v>
      </c>
      <c r="B2067" s="407" t="s">
        <v>1867</v>
      </c>
      <c r="C2067" s="403" t="s">
        <v>468</v>
      </c>
      <c r="D2067" s="404">
        <v>2</v>
      </c>
      <c r="E2067" s="408" t="s">
        <v>469</v>
      </c>
      <c r="F2067" s="409" t="s">
        <v>470</v>
      </c>
    </row>
    <row r="2068" s="14" customFormat="1" customHeight="1" spans="1:6">
      <c r="A2068" s="401">
        <v>2068</v>
      </c>
      <c r="B2068" s="407" t="s">
        <v>1868</v>
      </c>
      <c r="C2068" s="403" t="s">
        <v>468</v>
      </c>
      <c r="D2068" s="404">
        <v>1</v>
      </c>
      <c r="E2068" s="408" t="s">
        <v>469</v>
      </c>
      <c r="F2068" s="409" t="s">
        <v>470</v>
      </c>
    </row>
    <row r="2069" s="14" customFormat="1" customHeight="1" spans="1:6">
      <c r="A2069" s="401">
        <v>2069</v>
      </c>
      <c r="B2069" s="407" t="s">
        <v>1869</v>
      </c>
      <c r="C2069" s="403" t="s">
        <v>468</v>
      </c>
      <c r="D2069" s="404">
        <v>1</v>
      </c>
      <c r="E2069" s="408" t="s">
        <v>469</v>
      </c>
      <c r="F2069" s="409" t="s">
        <v>470</v>
      </c>
    </row>
    <row r="2070" s="14" customFormat="1" customHeight="1" spans="1:6">
      <c r="A2070" s="401">
        <v>2070</v>
      </c>
      <c r="B2070" s="407" t="s">
        <v>1869</v>
      </c>
      <c r="C2070" s="403" t="s">
        <v>468</v>
      </c>
      <c r="D2070" s="404">
        <v>1</v>
      </c>
      <c r="E2070" s="408" t="s">
        <v>469</v>
      </c>
      <c r="F2070" s="409" t="s">
        <v>470</v>
      </c>
    </row>
    <row r="2071" s="14" customFormat="1" customHeight="1" spans="1:6">
      <c r="A2071" s="401">
        <v>2071</v>
      </c>
      <c r="B2071" s="407" t="s">
        <v>1869</v>
      </c>
      <c r="C2071" s="403" t="s">
        <v>468</v>
      </c>
      <c r="D2071" s="404">
        <v>3</v>
      </c>
      <c r="E2071" s="408" t="s">
        <v>469</v>
      </c>
      <c r="F2071" s="409" t="s">
        <v>470</v>
      </c>
    </row>
    <row r="2072" s="14" customFormat="1" customHeight="1" spans="1:6">
      <c r="A2072" s="401">
        <v>2072</v>
      </c>
      <c r="B2072" s="407" t="s">
        <v>1870</v>
      </c>
      <c r="C2072" s="403" t="s">
        <v>468</v>
      </c>
      <c r="D2072" s="404">
        <v>4</v>
      </c>
      <c r="E2072" s="408" t="s">
        <v>469</v>
      </c>
      <c r="F2072" s="409" t="s">
        <v>470</v>
      </c>
    </row>
    <row r="2073" s="14" customFormat="1" customHeight="1" spans="1:6">
      <c r="A2073" s="401">
        <v>2073</v>
      </c>
      <c r="B2073" s="407" t="s">
        <v>1871</v>
      </c>
      <c r="C2073" s="403" t="s">
        <v>468</v>
      </c>
      <c r="D2073" s="404">
        <v>2</v>
      </c>
      <c r="E2073" s="408" t="s">
        <v>469</v>
      </c>
      <c r="F2073" s="409" t="s">
        <v>470</v>
      </c>
    </row>
    <row r="2074" s="14" customFormat="1" customHeight="1" spans="1:6">
      <c r="A2074" s="401">
        <v>2074</v>
      </c>
      <c r="B2074" s="407" t="s">
        <v>1872</v>
      </c>
      <c r="C2074" s="403" t="s">
        <v>468</v>
      </c>
      <c r="D2074" s="404">
        <v>3</v>
      </c>
      <c r="E2074" s="408" t="s">
        <v>469</v>
      </c>
      <c r="F2074" s="409" t="s">
        <v>470</v>
      </c>
    </row>
    <row r="2075" s="14" customFormat="1" customHeight="1" spans="1:6">
      <c r="A2075" s="401">
        <v>2075</v>
      </c>
      <c r="B2075" s="407" t="s">
        <v>1873</v>
      </c>
      <c r="C2075" s="403" t="s">
        <v>468</v>
      </c>
      <c r="D2075" s="404">
        <v>1</v>
      </c>
      <c r="E2075" s="408" t="s">
        <v>469</v>
      </c>
      <c r="F2075" s="409" t="s">
        <v>470</v>
      </c>
    </row>
    <row r="2076" s="14" customFormat="1" customHeight="1" spans="1:6">
      <c r="A2076" s="401">
        <v>2076</v>
      </c>
      <c r="B2076" s="407" t="s">
        <v>1874</v>
      </c>
      <c r="C2076" s="403" t="s">
        <v>468</v>
      </c>
      <c r="D2076" s="404">
        <v>2</v>
      </c>
      <c r="E2076" s="408" t="s">
        <v>469</v>
      </c>
      <c r="F2076" s="409" t="s">
        <v>470</v>
      </c>
    </row>
    <row r="2077" s="14" customFormat="1" customHeight="1" spans="1:6">
      <c r="A2077" s="401">
        <v>2077</v>
      </c>
      <c r="B2077" s="407" t="s">
        <v>1875</v>
      </c>
      <c r="C2077" s="403" t="s">
        <v>468</v>
      </c>
      <c r="D2077" s="404">
        <v>1</v>
      </c>
      <c r="E2077" s="408" t="s">
        <v>469</v>
      </c>
      <c r="F2077" s="409" t="s">
        <v>470</v>
      </c>
    </row>
    <row r="2078" s="14" customFormat="1" customHeight="1" spans="1:6">
      <c r="A2078" s="401">
        <v>2078</v>
      </c>
      <c r="B2078" s="407" t="s">
        <v>1876</v>
      </c>
      <c r="C2078" s="403" t="s">
        <v>468</v>
      </c>
      <c r="D2078" s="404">
        <v>4</v>
      </c>
      <c r="E2078" s="408" t="s">
        <v>469</v>
      </c>
      <c r="F2078" s="409" t="s">
        <v>470</v>
      </c>
    </row>
    <row r="2079" s="14" customFormat="1" customHeight="1" spans="1:6">
      <c r="A2079" s="401">
        <v>2079</v>
      </c>
      <c r="B2079" s="407" t="s">
        <v>1877</v>
      </c>
      <c r="C2079" s="403" t="s">
        <v>468</v>
      </c>
      <c r="D2079" s="404">
        <v>6</v>
      </c>
      <c r="E2079" s="408" t="s">
        <v>469</v>
      </c>
      <c r="F2079" s="409" t="s">
        <v>470</v>
      </c>
    </row>
    <row r="2080" s="14" customFormat="1" customHeight="1" spans="1:6">
      <c r="A2080" s="401">
        <v>2080</v>
      </c>
      <c r="B2080" s="407" t="s">
        <v>1878</v>
      </c>
      <c r="C2080" s="403" t="s">
        <v>468</v>
      </c>
      <c r="D2080" s="404">
        <v>1</v>
      </c>
      <c r="E2080" s="408" t="s">
        <v>469</v>
      </c>
      <c r="F2080" s="409" t="s">
        <v>470</v>
      </c>
    </row>
    <row r="2081" s="14" customFormat="1" customHeight="1" spans="1:6">
      <c r="A2081" s="401">
        <v>2081</v>
      </c>
      <c r="B2081" s="407" t="s">
        <v>1879</v>
      </c>
      <c r="C2081" s="403" t="s">
        <v>468</v>
      </c>
      <c r="D2081" s="404">
        <v>1</v>
      </c>
      <c r="E2081" s="408" t="s">
        <v>469</v>
      </c>
      <c r="F2081" s="409" t="s">
        <v>470</v>
      </c>
    </row>
    <row r="2082" s="14" customFormat="1" customHeight="1" spans="1:6">
      <c r="A2082" s="401">
        <v>2082</v>
      </c>
      <c r="B2082" s="407" t="s">
        <v>1880</v>
      </c>
      <c r="C2082" s="403" t="s">
        <v>468</v>
      </c>
      <c r="D2082" s="404">
        <v>1</v>
      </c>
      <c r="E2082" s="408" t="s">
        <v>469</v>
      </c>
      <c r="F2082" s="409" t="s">
        <v>470</v>
      </c>
    </row>
    <row r="2083" s="14" customFormat="1" customHeight="1" spans="1:6">
      <c r="A2083" s="401">
        <v>2083</v>
      </c>
      <c r="B2083" s="407" t="s">
        <v>1881</v>
      </c>
      <c r="C2083" s="403" t="s">
        <v>468</v>
      </c>
      <c r="D2083" s="404">
        <v>2</v>
      </c>
      <c r="E2083" s="408" t="s">
        <v>469</v>
      </c>
      <c r="F2083" s="409" t="s">
        <v>470</v>
      </c>
    </row>
    <row r="2084" s="14" customFormat="1" customHeight="1" spans="1:6">
      <c r="A2084" s="401">
        <v>2084</v>
      </c>
      <c r="B2084" s="407" t="s">
        <v>1882</v>
      </c>
      <c r="C2084" s="403" t="s">
        <v>468</v>
      </c>
      <c r="D2084" s="404">
        <v>1</v>
      </c>
      <c r="E2084" s="408" t="s">
        <v>469</v>
      </c>
      <c r="F2084" s="409" t="s">
        <v>470</v>
      </c>
    </row>
    <row r="2085" s="14" customFormat="1" customHeight="1" spans="1:6">
      <c r="A2085" s="401">
        <v>2085</v>
      </c>
      <c r="B2085" s="407" t="s">
        <v>1883</v>
      </c>
      <c r="C2085" s="403" t="s">
        <v>468</v>
      </c>
      <c r="D2085" s="404">
        <v>1</v>
      </c>
      <c r="E2085" s="408" t="s">
        <v>469</v>
      </c>
      <c r="F2085" s="409" t="s">
        <v>470</v>
      </c>
    </row>
    <row r="2086" s="14" customFormat="1" customHeight="1" spans="1:6">
      <c r="A2086" s="401">
        <v>2086</v>
      </c>
      <c r="B2086" s="407" t="s">
        <v>1884</v>
      </c>
      <c r="C2086" s="403" t="s">
        <v>468</v>
      </c>
      <c r="D2086" s="404">
        <v>1</v>
      </c>
      <c r="E2086" s="408" t="s">
        <v>469</v>
      </c>
      <c r="F2086" s="409" t="s">
        <v>470</v>
      </c>
    </row>
    <row r="2087" s="14" customFormat="1" customHeight="1" spans="1:6">
      <c r="A2087" s="401">
        <v>2087</v>
      </c>
      <c r="B2087" s="407" t="s">
        <v>1885</v>
      </c>
      <c r="C2087" s="403" t="s">
        <v>468</v>
      </c>
      <c r="D2087" s="404">
        <v>4</v>
      </c>
      <c r="E2087" s="408" t="s">
        <v>469</v>
      </c>
      <c r="F2087" s="409" t="s">
        <v>470</v>
      </c>
    </row>
    <row r="2088" s="14" customFormat="1" customHeight="1" spans="1:6">
      <c r="A2088" s="401">
        <v>2088</v>
      </c>
      <c r="B2088" s="407" t="s">
        <v>1886</v>
      </c>
      <c r="C2088" s="403" t="s">
        <v>468</v>
      </c>
      <c r="D2088" s="404">
        <v>2</v>
      </c>
      <c r="E2088" s="408" t="s">
        <v>469</v>
      </c>
      <c r="F2088" s="409" t="s">
        <v>470</v>
      </c>
    </row>
    <row r="2089" s="14" customFormat="1" customHeight="1" spans="1:6">
      <c r="A2089" s="401">
        <v>2089</v>
      </c>
      <c r="B2089" s="407" t="s">
        <v>1887</v>
      </c>
      <c r="C2089" s="403" t="s">
        <v>468</v>
      </c>
      <c r="D2089" s="404">
        <v>1</v>
      </c>
      <c r="E2089" s="408" t="s">
        <v>469</v>
      </c>
      <c r="F2089" s="409" t="s">
        <v>470</v>
      </c>
    </row>
    <row r="2090" s="14" customFormat="1" customHeight="1" spans="1:6">
      <c r="A2090" s="401">
        <v>2090</v>
      </c>
      <c r="B2090" s="407" t="s">
        <v>1888</v>
      </c>
      <c r="C2090" s="403" t="s">
        <v>468</v>
      </c>
      <c r="D2090" s="404">
        <v>1</v>
      </c>
      <c r="E2090" s="408" t="s">
        <v>469</v>
      </c>
      <c r="F2090" s="409" t="s">
        <v>470</v>
      </c>
    </row>
    <row r="2091" s="14" customFormat="1" customHeight="1" spans="1:6">
      <c r="A2091" s="401">
        <v>2091</v>
      </c>
      <c r="B2091" s="407" t="s">
        <v>1889</v>
      </c>
      <c r="C2091" s="403" t="s">
        <v>468</v>
      </c>
      <c r="D2091" s="404">
        <v>3</v>
      </c>
      <c r="E2091" s="408" t="s">
        <v>469</v>
      </c>
      <c r="F2091" s="409" t="s">
        <v>470</v>
      </c>
    </row>
    <row r="2092" s="14" customFormat="1" customHeight="1" spans="1:6">
      <c r="A2092" s="401">
        <v>2092</v>
      </c>
      <c r="B2092" s="407" t="s">
        <v>1890</v>
      </c>
      <c r="C2092" s="403" t="s">
        <v>468</v>
      </c>
      <c r="D2092" s="404">
        <v>5</v>
      </c>
      <c r="E2092" s="408" t="s">
        <v>469</v>
      </c>
      <c r="F2092" s="409" t="s">
        <v>470</v>
      </c>
    </row>
    <row r="2093" s="14" customFormat="1" customHeight="1" spans="1:6">
      <c r="A2093" s="401">
        <v>2093</v>
      </c>
      <c r="B2093" s="407" t="s">
        <v>1891</v>
      </c>
      <c r="C2093" s="403" t="s">
        <v>468</v>
      </c>
      <c r="D2093" s="404">
        <v>16</v>
      </c>
      <c r="E2093" s="408" t="s">
        <v>469</v>
      </c>
      <c r="F2093" s="409" t="s">
        <v>470</v>
      </c>
    </row>
    <row r="2094" s="14" customFormat="1" customHeight="1" spans="1:6">
      <c r="A2094" s="401">
        <v>2094</v>
      </c>
      <c r="B2094" s="407" t="s">
        <v>1870</v>
      </c>
      <c r="C2094" s="403" t="s">
        <v>468</v>
      </c>
      <c r="D2094" s="404">
        <v>2</v>
      </c>
      <c r="E2094" s="408" t="s">
        <v>504</v>
      </c>
      <c r="F2094" s="409" t="s">
        <v>505</v>
      </c>
    </row>
    <row r="2095" s="14" customFormat="1" customHeight="1" spans="1:6">
      <c r="A2095" s="401">
        <v>2095</v>
      </c>
      <c r="B2095" s="407" t="s">
        <v>1892</v>
      </c>
      <c r="C2095" s="403" t="s">
        <v>468</v>
      </c>
      <c r="D2095" s="404">
        <v>1</v>
      </c>
      <c r="E2095" s="408" t="s">
        <v>490</v>
      </c>
      <c r="F2095" s="409" t="s">
        <v>491</v>
      </c>
    </row>
    <row r="2096" s="14" customFormat="1" customHeight="1" spans="1:6">
      <c r="A2096" s="401">
        <v>2096</v>
      </c>
      <c r="B2096" s="407" t="s">
        <v>1893</v>
      </c>
      <c r="C2096" s="403" t="s">
        <v>468</v>
      </c>
      <c r="D2096" s="404">
        <v>2</v>
      </c>
      <c r="E2096" s="408" t="s">
        <v>469</v>
      </c>
      <c r="F2096" s="409" t="s">
        <v>470</v>
      </c>
    </row>
    <row r="2097" s="14" customFormat="1" customHeight="1" spans="1:6">
      <c r="A2097" s="401">
        <v>2097</v>
      </c>
      <c r="B2097" s="407" t="s">
        <v>1894</v>
      </c>
      <c r="C2097" s="403" t="s">
        <v>468</v>
      </c>
      <c r="D2097" s="404">
        <v>2</v>
      </c>
      <c r="E2097" s="408" t="s">
        <v>469</v>
      </c>
      <c r="F2097" s="409" t="s">
        <v>470</v>
      </c>
    </row>
    <row r="2098" s="14" customFormat="1" customHeight="1" spans="1:6">
      <c r="A2098" s="401">
        <v>2098</v>
      </c>
      <c r="B2098" s="407" t="s">
        <v>1895</v>
      </c>
      <c r="C2098" s="403" t="s">
        <v>468</v>
      </c>
      <c r="D2098" s="404">
        <v>60</v>
      </c>
      <c r="E2098" s="408" t="s">
        <v>476</v>
      </c>
      <c r="F2098" s="409" t="s">
        <v>477</v>
      </c>
    </row>
    <row r="2099" s="14" customFormat="1" customHeight="1" spans="1:6">
      <c r="A2099" s="401">
        <v>2099</v>
      </c>
      <c r="B2099" s="407" t="s">
        <v>1896</v>
      </c>
      <c r="C2099" s="403" t="s">
        <v>468</v>
      </c>
      <c r="D2099" s="404">
        <v>11</v>
      </c>
      <c r="E2099" s="408" t="s">
        <v>469</v>
      </c>
      <c r="F2099" s="409" t="s">
        <v>470</v>
      </c>
    </row>
    <row r="2100" s="14" customFormat="1" customHeight="1" spans="1:6">
      <c r="A2100" s="401">
        <v>2100</v>
      </c>
      <c r="B2100" s="407" t="s">
        <v>1897</v>
      </c>
      <c r="C2100" s="403" t="s">
        <v>468</v>
      </c>
      <c r="D2100" s="404">
        <v>1</v>
      </c>
      <c r="E2100" s="408" t="s">
        <v>504</v>
      </c>
      <c r="F2100" s="409" t="s">
        <v>505</v>
      </c>
    </row>
    <row r="2101" s="14" customFormat="1" customHeight="1" spans="1:6">
      <c r="A2101" s="401">
        <v>2101</v>
      </c>
      <c r="B2101" s="407" t="s">
        <v>1898</v>
      </c>
      <c r="C2101" s="403" t="s">
        <v>468</v>
      </c>
      <c r="D2101" s="404">
        <v>1</v>
      </c>
      <c r="E2101" s="408" t="s">
        <v>504</v>
      </c>
      <c r="F2101" s="409" t="s">
        <v>505</v>
      </c>
    </row>
    <row r="2102" s="14" customFormat="1" customHeight="1" spans="1:6">
      <c r="A2102" s="401">
        <v>2102</v>
      </c>
      <c r="B2102" s="407" t="s">
        <v>1899</v>
      </c>
      <c r="C2102" s="403" t="s">
        <v>468</v>
      </c>
      <c r="D2102" s="404">
        <v>1</v>
      </c>
      <c r="E2102" s="408" t="s">
        <v>504</v>
      </c>
      <c r="F2102" s="409" t="s">
        <v>505</v>
      </c>
    </row>
    <row r="2103" s="14" customFormat="1" customHeight="1" spans="1:6">
      <c r="A2103" s="401">
        <v>2103</v>
      </c>
      <c r="B2103" s="407" t="s">
        <v>1900</v>
      </c>
      <c r="C2103" s="403" t="s">
        <v>468</v>
      </c>
      <c r="D2103" s="404">
        <v>2</v>
      </c>
      <c r="E2103" s="408" t="s">
        <v>504</v>
      </c>
      <c r="F2103" s="409" t="s">
        <v>505</v>
      </c>
    </row>
    <row r="2104" s="14" customFormat="1" customHeight="1" spans="1:6">
      <c r="A2104" s="401">
        <v>2104</v>
      </c>
      <c r="B2104" s="407" t="s">
        <v>1901</v>
      </c>
      <c r="C2104" s="403" t="s">
        <v>468</v>
      </c>
      <c r="D2104" s="404">
        <v>1</v>
      </c>
      <c r="E2104" s="408" t="s">
        <v>504</v>
      </c>
      <c r="F2104" s="409" t="s">
        <v>505</v>
      </c>
    </row>
    <row r="2105" s="14" customFormat="1" customHeight="1" spans="1:6">
      <c r="A2105" s="401">
        <v>2105</v>
      </c>
      <c r="B2105" s="407" t="s">
        <v>1902</v>
      </c>
      <c r="C2105" s="403" t="s">
        <v>468</v>
      </c>
      <c r="D2105" s="404">
        <v>2</v>
      </c>
      <c r="E2105" s="408" t="s">
        <v>504</v>
      </c>
      <c r="F2105" s="409" t="s">
        <v>505</v>
      </c>
    </row>
    <row r="2106" s="14" customFormat="1" customHeight="1" spans="1:6">
      <c r="A2106" s="401">
        <v>2106</v>
      </c>
      <c r="B2106" s="407" t="s">
        <v>1903</v>
      </c>
      <c r="C2106" s="403" t="s">
        <v>468</v>
      </c>
      <c r="D2106" s="404">
        <v>9</v>
      </c>
      <c r="E2106" s="408" t="s">
        <v>504</v>
      </c>
      <c r="F2106" s="409" t="s">
        <v>505</v>
      </c>
    </row>
    <row r="2107" s="14" customFormat="1" customHeight="1" spans="1:6">
      <c r="A2107" s="401">
        <v>2107</v>
      </c>
      <c r="B2107" s="407" t="s">
        <v>1904</v>
      </c>
      <c r="C2107" s="403" t="s">
        <v>468</v>
      </c>
      <c r="D2107" s="404">
        <v>4</v>
      </c>
      <c r="E2107" s="408" t="s">
        <v>504</v>
      </c>
      <c r="F2107" s="409" t="s">
        <v>505</v>
      </c>
    </row>
    <row r="2108" s="14" customFormat="1" customHeight="1" spans="1:6">
      <c r="A2108" s="401">
        <v>2108</v>
      </c>
      <c r="B2108" s="407" t="s">
        <v>1905</v>
      </c>
      <c r="C2108" s="403" t="s">
        <v>468</v>
      </c>
      <c r="D2108" s="404">
        <v>5</v>
      </c>
      <c r="E2108" s="408" t="s">
        <v>504</v>
      </c>
      <c r="F2108" s="409" t="s">
        <v>505</v>
      </c>
    </row>
    <row r="2109" s="14" customFormat="1" customHeight="1" spans="1:6">
      <c r="A2109" s="401">
        <v>2109</v>
      </c>
      <c r="B2109" s="407" t="s">
        <v>1896</v>
      </c>
      <c r="C2109" s="403" t="s">
        <v>468</v>
      </c>
      <c r="D2109" s="404">
        <v>6</v>
      </c>
      <c r="E2109" s="408" t="s">
        <v>504</v>
      </c>
      <c r="F2109" s="409" t="s">
        <v>505</v>
      </c>
    </row>
    <row r="2110" s="14" customFormat="1" customHeight="1" spans="1:6">
      <c r="A2110" s="401">
        <v>2110</v>
      </c>
      <c r="B2110" s="407" t="s">
        <v>1896</v>
      </c>
      <c r="C2110" s="403" t="s">
        <v>468</v>
      </c>
      <c r="D2110" s="404">
        <v>20</v>
      </c>
      <c r="E2110" s="408" t="s">
        <v>504</v>
      </c>
      <c r="F2110" s="409" t="s">
        <v>505</v>
      </c>
    </row>
    <row r="2111" s="14" customFormat="1" customHeight="1" spans="1:6">
      <c r="A2111" s="401">
        <v>2111</v>
      </c>
      <c r="B2111" s="407" t="s">
        <v>1906</v>
      </c>
      <c r="C2111" s="403" t="s">
        <v>468</v>
      </c>
      <c r="D2111" s="404">
        <v>20</v>
      </c>
      <c r="E2111" s="408" t="s">
        <v>504</v>
      </c>
      <c r="F2111" s="409" t="s">
        <v>505</v>
      </c>
    </row>
    <row r="2112" s="14" customFormat="1" customHeight="1" spans="1:6">
      <c r="A2112" s="401">
        <v>2112</v>
      </c>
      <c r="B2112" s="407" t="s">
        <v>1906</v>
      </c>
      <c r="C2112" s="403" t="s">
        <v>468</v>
      </c>
      <c r="D2112" s="404">
        <v>4</v>
      </c>
      <c r="E2112" s="408" t="s">
        <v>504</v>
      </c>
      <c r="F2112" s="409" t="s">
        <v>505</v>
      </c>
    </row>
    <row r="2113" s="14" customFormat="1" customHeight="1" spans="1:6">
      <c r="A2113" s="401">
        <v>2113</v>
      </c>
      <c r="B2113" s="407" t="s">
        <v>1907</v>
      </c>
      <c r="C2113" s="403" t="s">
        <v>468</v>
      </c>
      <c r="D2113" s="404">
        <v>3</v>
      </c>
      <c r="E2113" s="408" t="s">
        <v>465</v>
      </c>
      <c r="F2113" s="406" t="s">
        <v>466</v>
      </c>
    </row>
    <row r="2114" s="14" customFormat="1" customHeight="1" spans="1:6">
      <c r="A2114" s="401">
        <v>2114</v>
      </c>
      <c r="B2114" s="407" t="s">
        <v>1908</v>
      </c>
      <c r="C2114" s="403" t="s">
        <v>468</v>
      </c>
      <c r="D2114" s="404">
        <v>1</v>
      </c>
      <c r="E2114" s="405" t="s">
        <v>465</v>
      </c>
      <c r="F2114" s="406" t="s">
        <v>466</v>
      </c>
    </row>
    <row r="2115" s="14" customFormat="1" customHeight="1" spans="1:6">
      <c r="A2115" s="401">
        <v>2115</v>
      </c>
      <c r="B2115" s="407" t="s">
        <v>1909</v>
      </c>
      <c r="C2115" s="403" t="s">
        <v>468</v>
      </c>
      <c r="D2115" s="404">
        <v>1</v>
      </c>
      <c r="E2115" s="408" t="s">
        <v>469</v>
      </c>
      <c r="F2115" s="409" t="s">
        <v>470</v>
      </c>
    </row>
    <row r="2116" s="14" customFormat="1" customHeight="1" spans="1:6">
      <c r="A2116" s="401">
        <v>2116</v>
      </c>
      <c r="B2116" s="407" t="s">
        <v>1910</v>
      </c>
      <c r="C2116" s="403" t="s">
        <v>468</v>
      </c>
      <c r="D2116" s="404">
        <v>1</v>
      </c>
      <c r="E2116" s="408" t="s">
        <v>469</v>
      </c>
      <c r="F2116" s="409" t="s">
        <v>470</v>
      </c>
    </row>
    <row r="2117" s="14" customFormat="1" customHeight="1" spans="1:6">
      <c r="A2117" s="401">
        <v>2117</v>
      </c>
      <c r="B2117" s="407" t="s">
        <v>1911</v>
      </c>
      <c r="C2117" s="403" t="s">
        <v>468</v>
      </c>
      <c r="D2117" s="404">
        <v>3</v>
      </c>
      <c r="E2117" s="408" t="s">
        <v>469</v>
      </c>
      <c r="F2117" s="409" t="s">
        <v>470</v>
      </c>
    </row>
    <row r="2118" s="14" customFormat="1" customHeight="1" spans="1:6">
      <c r="A2118" s="401">
        <v>2118</v>
      </c>
      <c r="B2118" s="407" t="s">
        <v>1912</v>
      </c>
      <c r="C2118" s="403" t="s">
        <v>468</v>
      </c>
      <c r="D2118" s="404">
        <v>1</v>
      </c>
      <c r="E2118" s="408" t="s">
        <v>469</v>
      </c>
      <c r="F2118" s="409" t="s">
        <v>470</v>
      </c>
    </row>
    <row r="2119" s="14" customFormat="1" customHeight="1" spans="1:6">
      <c r="A2119" s="401">
        <v>2119</v>
      </c>
      <c r="B2119" s="407" t="s">
        <v>1913</v>
      </c>
      <c r="C2119" s="403" t="s">
        <v>468</v>
      </c>
      <c r="D2119" s="404">
        <v>3</v>
      </c>
      <c r="E2119" s="408" t="s">
        <v>469</v>
      </c>
      <c r="F2119" s="409" t="s">
        <v>470</v>
      </c>
    </row>
    <row r="2120" s="14" customFormat="1" customHeight="1" spans="1:6">
      <c r="A2120" s="401">
        <v>2120</v>
      </c>
      <c r="B2120" s="407" t="s">
        <v>1914</v>
      </c>
      <c r="C2120" s="403" t="s">
        <v>468</v>
      </c>
      <c r="D2120" s="404">
        <v>4</v>
      </c>
      <c r="E2120" s="408" t="s">
        <v>469</v>
      </c>
      <c r="F2120" s="409" t="s">
        <v>470</v>
      </c>
    </row>
    <row r="2121" s="14" customFormat="1" customHeight="1" spans="1:6">
      <c r="A2121" s="401">
        <v>2121</v>
      </c>
      <c r="B2121" s="407" t="s">
        <v>1915</v>
      </c>
      <c r="C2121" s="403" t="s">
        <v>468</v>
      </c>
      <c r="D2121" s="404">
        <v>3</v>
      </c>
      <c r="E2121" s="408" t="s">
        <v>469</v>
      </c>
      <c r="F2121" s="409" t="s">
        <v>470</v>
      </c>
    </row>
    <row r="2122" s="14" customFormat="1" customHeight="1" spans="1:6">
      <c r="A2122" s="401">
        <v>2122</v>
      </c>
      <c r="B2122" s="407" t="s">
        <v>1916</v>
      </c>
      <c r="C2122" s="403" t="s">
        <v>468</v>
      </c>
      <c r="D2122" s="404">
        <v>2</v>
      </c>
      <c r="E2122" s="408" t="s">
        <v>469</v>
      </c>
      <c r="F2122" s="409" t="s">
        <v>470</v>
      </c>
    </row>
    <row r="2123" s="14" customFormat="1" customHeight="1" spans="1:6">
      <c r="A2123" s="401">
        <v>2123</v>
      </c>
      <c r="B2123" s="407" t="s">
        <v>1917</v>
      </c>
      <c r="C2123" s="403" t="s">
        <v>468</v>
      </c>
      <c r="D2123" s="404">
        <v>3</v>
      </c>
      <c r="E2123" s="408" t="s">
        <v>469</v>
      </c>
      <c r="F2123" s="409" t="s">
        <v>470</v>
      </c>
    </row>
    <row r="2124" s="14" customFormat="1" customHeight="1" spans="1:6">
      <c r="A2124" s="401">
        <v>2124</v>
      </c>
      <c r="B2124" s="407" t="s">
        <v>1918</v>
      </c>
      <c r="C2124" s="403" t="s">
        <v>468</v>
      </c>
      <c r="D2124" s="404">
        <v>1</v>
      </c>
      <c r="E2124" s="408" t="s">
        <v>469</v>
      </c>
      <c r="F2124" s="409" t="s">
        <v>470</v>
      </c>
    </row>
    <row r="2125" s="14" customFormat="1" customHeight="1" spans="1:6">
      <c r="A2125" s="401">
        <v>2125</v>
      </c>
      <c r="B2125" s="407" t="s">
        <v>1919</v>
      </c>
      <c r="C2125" s="403" t="s">
        <v>468</v>
      </c>
      <c r="D2125" s="404">
        <v>2</v>
      </c>
      <c r="E2125" s="408" t="s">
        <v>469</v>
      </c>
      <c r="F2125" s="409" t="s">
        <v>470</v>
      </c>
    </row>
    <row r="2126" s="14" customFormat="1" customHeight="1" spans="1:6">
      <c r="A2126" s="401">
        <v>2126</v>
      </c>
      <c r="B2126" s="407" t="s">
        <v>1920</v>
      </c>
      <c r="C2126" s="403" t="s">
        <v>468</v>
      </c>
      <c r="D2126" s="404">
        <v>5</v>
      </c>
      <c r="E2126" s="408" t="s">
        <v>469</v>
      </c>
      <c r="F2126" s="409" t="s">
        <v>470</v>
      </c>
    </row>
    <row r="2127" s="14" customFormat="1" customHeight="1" spans="1:6">
      <c r="A2127" s="401">
        <v>2127</v>
      </c>
      <c r="B2127" s="407" t="s">
        <v>1921</v>
      </c>
      <c r="C2127" s="403" t="s">
        <v>468</v>
      </c>
      <c r="D2127" s="404">
        <v>3</v>
      </c>
      <c r="E2127" s="408" t="s">
        <v>469</v>
      </c>
      <c r="F2127" s="409" t="s">
        <v>470</v>
      </c>
    </row>
    <row r="2128" s="14" customFormat="1" customHeight="1" spans="1:6">
      <c r="A2128" s="401">
        <v>2128</v>
      </c>
      <c r="B2128" s="407" t="s">
        <v>1922</v>
      </c>
      <c r="C2128" s="403" t="s">
        <v>468</v>
      </c>
      <c r="D2128" s="404">
        <v>1</v>
      </c>
      <c r="E2128" s="408" t="s">
        <v>469</v>
      </c>
      <c r="F2128" s="409" t="s">
        <v>470</v>
      </c>
    </row>
    <row r="2129" s="14" customFormat="1" customHeight="1" spans="1:6">
      <c r="A2129" s="401">
        <v>2129</v>
      </c>
      <c r="B2129" s="407" t="s">
        <v>1923</v>
      </c>
      <c r="C2129" s="403" t="s">
        <v>468</v>
      </c>
      <c r="D2129" s="404">
        <v>1</v>
      </c>
      <c r="E2129" s="408" t="s">
        <v>469</v>
      </c>
      <c r="F2129" s="409" t="s">
        <v>470</v>
      </c>
    </row>
    <row r="2130" s="14" customFormat="1" customHeight="1" spans="1:6">
      <c r="A2130" s="401">
        <v>2130</v>
      </c>
      <c r="B2130" s="407" t="s">
        <v>1924</v>
      </c>
      <c r="C2130" s="413" t="s">
        <v>1925</v>
      </c>
      <c r="D2130" s="404">
        <v>5</v>
      </c>
      <c r="E2130" s="408" t="s">
        <v>469</v>
      </c>
      <c r="F2130" s="409" t="s">
        <v>470</v>
      </c>
    </row>
    <row r="2131" s="14" customFormat="1" customHeight="1" spans="1:6">
      <c r="A2131" s="401">
        <v>2131</v>
      </c>
      <c r="B2131" s="407" t="s">
        <v>1926</v>
      </c>
      <c r="C2131" s="413" t="s">
        <v>468</v>
      </c>
      <c r="D2131" s="404">
        <v>1</v>
      </c>
      <c r="E2131" s="408" t="s">
        <v>469</v>
      </c>
      <c r="F2131" s="409" t="s">
        <v>470</v>
      </c>
    </row>
    <row r="2132" s="14" customFormat="1" customHeight="1" spans="1:6">
      <c r="A2132" s="401">
        <v>2132</v>
      </c>
      <c r="B2132" s="407" t="s">
        <v>1927</v>
      </c>
      <c r="C2132" s="403" t="s">
        <v>468</v>
      </c>
      <c r="D2132" s="404">
        <v>73</v>
      </c>
      <c r="E2132" s="408" t="s">
        <v>469</v>
      </c>
      <c r="F2132" s="409" t="s">
        <v>470</v>
      </c>
    </row>
    <row r="2133" s="14" customFormat="1" customHeight="1" spans="1:6">
      <c r="A2133" s="401">
        <v>2133</v>
      </c>
      <c r="B2133" s="407" t="s">
        <v>1928</v>
      </c>
      <c r="C2133" s="403" t="s">
        <v>468</v>
      </c>
      <c r="D2133" s="404">
        <v>2</v>
      </c>
      <c r="E2133" s="408" t="s">
        <v>469</v>
      </c>
      <c r="F2133" s="409" t="s">
        <v>470</v>
      </c>
    </row>
    <row r="2134" s="14" customFormat="1" customHeight="1" spans="1:6">
      <c r="A2134" s="401">
        <v>2134</v>
      </c>
      <c r="B2134" s="407" t="s">
        <v>1929</v>
      </c>
      <c r="C2134" s="403" t="s">
        <v>468</v>
      </c>
      <c r="D2134" s="404">
        <v>2</v>
      </c>
      <c r="E2134" s="408" t="s">
        <v>469</v>
      </c>
      <c r="F2134" s="409" t="s">
        <v>470</v>
      </c>
    </row>
    <row r="2135" s="14" customFormat="1" customHeight="1" spans="1:6">
      <c r="A2135" s="401">
        <v>2135</v>
      </c>
      <c r="B2135" s="407" t="s">
        <v>1930</v>
      </c>
      <c r="C2135" s="403" t="s">
        <v>468</v>
      </c>
      <c r="D2135" s="404">
        <v>2</v>
      </c>
      <c r="E2135" s="408" t="s">
        <v>469</v>
      </c>
      <c r="F2135" s="409" t="s">
        <v>470</v>
      </c>
    </row>
    <row r="2136" s="14" customFormat="1" customHeight="1" spans="1:6">
      <c r="A2136" s="401">
        <v>2136</v>
      </c>
      <c r="B2136" s="407" t="s">
        <v>1931</v>
      </c>
      <c r="C2136" s="403" t="s">
        <v>468</v>
      </c>
      <c r="D2136" s="404">
        <v>1</v>
      </c>
      <c r="E2136" s="408" t="s">
        <v>469</v>
      </c>
      <c r="F2136" s="409" t="s">
        <v>470</v>
      </c>
    </row>
    <row r="2137" s="14" customFormat="1" customHeight="1" spans="1:6">
      <c r="A2137" s="401">
        <v>2137</v>
      </c>
      <c r="B2137" s="407" t="s">
        <v>1932</v>
      </c>
      <c r="C2137" s="403" t="s">
        <v>468</v>
      </c>
      <c r="D2137" s="404">
        <v>1</v>
      </c>
      <c r="E2137" s="408" t="s">
        <v>469</v>
      </c>
      <c r="F2137" s="409" t="s">
        <v>470</v>
      </c>
    </row>
    <row r="2138" s="14" customFormat="1" customHeight="1" spans="1:6">
      <c r="A2138" s="401">
        <v>2138</v>
      </c>
      <c r="B2138" s="407" t="s">
        <v>1933</v>
      </c>
      <c r="C2138" s="403" t="s">
        <v>468</v>
      </c>
      <c r="D2138" s="404">
        <v>8</v>
      </c>
      <c r="E2138" s="408" t="s">
        <v>469</v>
      </c>
      <c r="F2138" s="409" t="s">
        <v>470</v>
      </c>
    </row>
    <row r="2139" s="14" customFormat="1" customHeight="1" spans="1:6">
      <c r="A2139" s="401">
        <v>2139</v>
      </c>
      <c r="B2139" s="407" t="s">
        <v>1934</v>
      </c>
      <c r="C2139" s="403" t="s">
        <v>468</v>
      </c>
      <c r="D2139" s="404">
        <v>8</v>
      </c>
      <c r="E2139" s="408" t="s">
        <v>469</v>
      </c>
      <c r="F2139" s="409" t="s">
        <v>470</v>
      </c>
    </row>
    <row r="2140" s="14" customFormat="1" customHeight="1" spans="1:6">
      <c r="A2140" s="401">
        <v>2140</v>
      </c>
      <c r="B2140" s="407" t="s">
        <v>1935</v>
      </c>
      <c r="C2140" s="403" t="s">
        <v>468</v>
      </c>
      <c r="D2140" s="404">
        <v>2</v>
      </c>
      <c r="E2140" s="408" t="s">
        <v>476</v>
      </c>
      <c r="F2140" s="409" t="s">
        <v>477</v>
      </c>
    </row>
    <row r="2141" s="14" customFormat="1" customHeight="1" spans="1:6">
      <c r="A2141" s="401">
        <v>2141</v>
      </c>
      <c r="B2141" s="407" t="s">
        <v>1936</v>
      </c>
      <c r="C2141" s="403" t="s">
        <v>468</v>
      </c>
      <c r="D2141" s="404">
        <v>79</v>
      </c>
      <c r="E2141" s="408" t="s">
        <v>469</v>
      </c>
      <c r="F2141" s="409" t="s">
        <v>470</v>
      </c>
    </row>
    <row r="2142" s="14" customFormat="1" customHeight="1" spans="1:6">
      <c r="A2142" s="401">
        <v>2142</v>
      </c>
      <c r="B2142" s="407" t="s">
        <v>1937</v>
      </c>
      <c r="C2142" s="403" t="s">
        <v>468</v>
      </c>
      <c r="D2142" s="404">
        <v>2</v>
      </c>
      <c r="E2142" s="408" t="s">
        <v>469</v>
      </c>
      <c r="F2142" s="409" t="s">
        <v>470</v>
      </c>
    </row>
    <row r="2143" s="14" customFormat="1" customHeight="1" spans="1:6">
      <c r="A2143" s="401">
        <v>2143</v>
      </c>
      <c r="B2143" s="407" t="s">
        <v>1938</v>
      </c>
      <c r="C2143" s="403" t="s">
        <v>468</v>
      </c>
      <c r="D2143" s="404">
        <v>3</v>
      </c>
      <c r="E2143" s="408" t="s">
        <v>469</v>
      </c>
      <c r="F2143" s="409" t="s">
        <v>470</v>
      </c>
    </row>
    <row r="2144" s="14" customFormat="1" customHeight="1" spans="1:6">
      <c r="A2144" s="401">
        <v>2144</v>
      </c>
      <c r="B2144" s="407" t="s">
        <v>1939</v>
      </c>
      <c r="C2144" s="403" t="s">
        <v>468</v>
      </c>
      <c r="D2144" s="404">
        <v>1</v>
      </c>
      <c r="E2144" s="408" t="s">
        <v>469</v>
      </c>
      <c r="F2144" s="409" t="s">
        <v>470</v>
      </c>
    </row>
    <row r="2145" s="14" customFormat="1" customHeight="1" spans="1:6">
      <c r="A2145" s="401">
        <v>2145</v>
      </c>
      <c r="B2145" s="407" t="s">
        <v>1940</v>
      </c>
      <c r="C2145" s="403" t="s">
        <v>468</v>
      </c>
      <c r="D2145" s="404">
        <v>4</v>
      </c>
      <c r="E2145" s="408" t="s">
        <v>469</v>
      </c>
      <c r="F2145" s="409" t="s">
        <v>470</v>
      </c>
    </row>
    <row r="2146" s="14" customFormat="1" customHeight="1" spans="1:6">
      <c r="A2146" s="401">
        <v>2146</v>
      </c>
      <c r="B2146" s="407" t="s">
        <v>1941</v>
      </c>
      <c r="C2146" s="403" t="s">
        <v>468</v>
      </c>
      <c r="D2146" s="404">
        <v>9</v>
      </c>
      <c r="E2146" s="408" t="s">
        <v>469</v>
      </c>
      <c r="F2146" s="409" t="s">
        <v>470</v>
      </c>
    </row>
    <row r="2147" s="14" customFormat="1" customHeight="1" spans="1:6">
      <c r="A2147" s="401">
        <v>2147</v>
      </c>
      <c r="B2147" s="407" t="s">
        <v>1942</v>
      </c>
      <c r="C2147" s="403" t="s">
        <v>468</v>
      </c>
      <c r="D2147" s="404">
        <v>23</v>
      </c>
      <c r="E2147" s="408" t="s">
        <v>469</v>
      </c>
      <c r="F2147" s="409" t="s">
        <v>470</v>
      </c>
    </row>
    <row r="2148" s="14" customFormat="1" customHeight="1" spans="1:6">
      <c r="A2148" s="401">
        <v>2148</v>
      </c>
      <c r="B2148" s="407" t="s">
        <v>1943</v>
      </c>
      <c r="C2148" s="403" t="s">
        <v>468</v>
      </c>
      <c r="D2148" s="404">
        <v>25</v>
      </c>
      <c r="E2148" s="408" t="s">
        <v>469</v>
      </c>
      <c r="F2148" s="409" t="s">
        <v>470</v>
      </c>
    </row>
    <row r="2149" s="14" customFormat="1" customHeight="1" spans="1:6">
      <c r="A2149" s="401">
        <v>2149</v>
      </c>
      <c r="B2149" s="407" t="s">
        <v>1944</v>
      </c>
      <c r="C2149" s="403" t="s">
        <v>468</v>
      </c>
      <c r="D2149" s="404">
        <v>18</v>
      </c>
      <c r="E2149" s="408" t="s">
        <v>469</v>
      </c>
      <c r="F2149" s="409" t="s">
        <v>470</v>
      </c>
    </row>
    <row r="2150" s="14" customFormat="1" customHeight="1" spans="1:6">
      <c r="A2150" s="401">
        <v>2150</v>
      </c>
      <c r="B2150" s="407" t="s">
        <v>1945</v>
      </c>
      <c r="C2150" s="403" t="s">
        <v>468</v>
      </c>
      <c r="D2150" s="404">
        <v>78</v>
      </c>
      <c r="E2150" s="408" t="s">
        <v>469</v>
      </c>
      <c r="F2150" s="409" t="s">
        <v>470</v>
      </c>
    </row>
    <row r="2151" s="14" customFormat="1" customHeight="1" spans="1:6">
      <c r="A2151" s="401">
        <v>2151</v>
      </c>
      <c r="B2151" s="407" t="s">
        <v>1946</v>
      </c>
      <c r="C2151" s="403" t="s">
        <v>468</v>
      </c>
      <c r="D2151" s="404">
        <v>44</v>
      </c>
      <c r="E2151" s="408" t="s">
        <v>469</v>
      </c>
      <c r="F2151" s="409" t="s">
        <v>470</v>
      </c>
    </row>
    <row r="2152" s="14" customFormat="1" customHeight="1" spans="1:6">
      <c r="A2152" s="401">
        <v>2152</v>
      </c>
      <c r="B2152" s="407" t="s">
        <v>1947</v>
      </c>
      <c r="C2152" s="403" t="s">
        <v>468</v>
      </c>
      <c r="D2152" s="404">
        <v>33</v>
      </c>
      <c r="E2152" s="408" t="s">
        <v>469</v>
      </c>
      <c r="F2152" s="409" t="s">
        <v>470</v>
      </c>
    </row>
    <row r="2153" s="14" customFormat="1" customHeight="1" spans="1:6">
      <c r="A2153" s="401">
        <v>2153</v>
      </c>
      <c r="B2153" s="407" t="s">
        <v>1948</v>
      </c>
      <c r="C2153" s="403" t="s">
        <v>468</v>
      </c>
      <c r="D2153" s="404">
        <v>42</v>
      </c>
      <c r="E2153" s="408" t="s">
        <v>469</v>
      </c>
      <c r="F2153" s="409" t="s">
        <v>470</v>
      </c>
    </row>
    <row r="2154" s="14" customFormat="1" customHeight="1" spans="1:6">
      <c r="A2154" s="401">
        <v>2154</v>
      </c>
      <c r="B2154" s="407" t="s">
        <v>1949</v>
      </c>
      <c r="C2154" s="403" t="s">
        <v>468</v>
      </c>
      <c r="D2154" s="404">
        <v>20</v>
      </c>
      <c r="E2154" s="408" t="s">
        <v>469</v>
      </c>
      <c r="F2154" s="409" t="s">
        <v>470</v>
      </c>
    </row>
    <row r="2155" s="14" customFormat="1" customHeight="1" spans="1:6">
      <c r="A2155" s="401">
        <v>2155</v>
      </c>
      <c r="B2155" s="407" t="s">
        <v>1950</v>
      </c>
      <c r="C2155" s="403" t="s">
        <v>468</v>
      </c>
      <c r="D2155" s="404">
        <v>5</v>
      </c>
      <c r="E2155" s="408" t="s">
        <v>469</v>
      </c>
      <c r="F2155" s="409" t="s">
        <v>470</v>
      </c>
    </row>
    <row r="2156" s="14" customFormat="1" customHeight="1" spans="1:6">
      <c r="A2156" s="401">
        <v>2156</v>
      </c>
      <c r="B2156" s="407" t="s">
        <v>1951</v>
      </c>
      <c r="C2156" s="403" t="s">
        <v>468</v>
      </c>
      <c r="D2156" s="404">
        <v>6</v>
      </c>
      <c r="E2156" s="408" t="s">
        <v>469</v>
      </c>
      <c r="F2156" s="409" t="s">
        <v>470</v>
      </c>
    </row>
    <row r="2157" s="14" customFormat="1" customHeight="1" spans="1:6">
      <c r="A2157" s="401">
        <v>2157</v>
      </c>
      <c r="B2157" s="407" t="s">
        <v>1952</v>
      </c>
      <c r="C2157" s="403" t="s">
        <v>468</v>
      </c>
      <c r="D2157" s="404">
        <v>16</v>
      </c>
      <c r="E2157" s="408" t="s">
        <v>469</v>
      </c>
      <c r="F2157" s="409" t="s">
        <v>470</v>
      </c>
    </row>
    <row r="2158" s="14" customFormat="1" customHeight="1" spans="1:6">
      <c r="A2158" s="401">
        <v>2158</v>
      </c>
      <c r="B2158" s="407" t="s">
        <v>1942</v>
      </c>
      <c r="C2158" s="403" t="s">
        <v>468</v>
      </c>
      <c r="D2158" s="404">
        <v>23</v>
      </c>
      <c r="E2158" s="408" t="s">
        <v>504</v>
      </c>
      <c r="F2158" s="409" t="s">
        <v>505</v>
      </c>
    </row>
    <row r="2159" s="14" customFormat="1" customHeight="1" spans="1:6">
      <c r="A2159" s="401">
        <v>2159</v>
      </c>
      <c r="B2159" s="407" t="s">
        <v>1953</v>
      </c>
      <c r="C2159" s="403" t="s">
        <v>468</v>
      </c>
      <c r="D2159" s="404">
        <v>1</v>
      </c>
      <c r="E2159" s="408" t="s">
        <v>469</v>
      </c>
      <c r="F2159" s="409" t="s">
        <v>470</v>
      </c>
    </row>
    <row r="2160" s="14" customFormat="1" customHeight="1" spans="1:6">
      <c r="A2160" s="401">
        <v>2160</v>
      </c>
      <c r="B2160" s="407" t="s">
        <v>1954</v>
      </c>
      <c r="C2160" s="403" t="s">
        <v>468</v>
      </c>
      <c r="D2160" s="404">
        <v>1</v>
      </c>
      <c r="E2160" s="408" t="s">
        <v>469</v>
      </c>
      <c r="F2160" s="409" t="s">
        <v>470</v>
      </c>
    </row>
    <row r="2161" s="14" customFormat="1" customHeight="1" spans="1:6">
      <c r="A2161" s="401">
        <v>2161</v>
      </c>
      <c r="B2161" s="407" t="s">
        <v>1955</v>
      </c>
      <c r="C2161" s="403" t="s">
        <v>468</v>
      </c>
      <c r="D2161" s="404">
        <v>1</v>
      </c>
      <c r="E2161" s="408" t="s">
        <v>469</v>
      </c>
      <c r="F2161" s="409" t="s">
        <v>470</v>
      </c>
    </row>
    <row r="2162" s="14" customFormat="1" customHeight="1" spans="1:6">
      <c r="A2162" s="401">
        <v>2162</v>
      </c>
      <c r="B2162" s="407" t="s">
        <v>1956</v>
      </c>
      <c r="C2162" s="403" t="s">
        <v>468</v>
      </c>
      <c r="D2162" s="404">
        <v>1</v>
      </c>
      <c r="E2162" s="408" t="s">
        <v>469</v>
      </c>
      <c r="F2162" s="409" t="s">
        <v>470</v>
      </c>
    </row>
    <row r="2163" s="14" customFormat="1" customHeight="1" spans="1:6">
      <c r="A2163" s="401">
        <v>2163</v>
      </c>
      <c r="B2163" s="407" t="s">
        <v>1957</v>
      </c>
      <c r="C2163" s="403" t="s">
        <v>468</v>
      </c>
      <c r="D2163" s="404">
        <v>4</v>
      </c>
      <c r="E2163" s="408" t="s">
        <v>469</v>
      </c>
      <c r="F2163" s="409" t="s">
        <v>470</v>
      </c>
    </row>
    <row r="2164" s="14" customFormat="1" customHeight="1" spans="1:6">
      <c r="A2164" s="401">
        <v>2164</v>
      </c>
      <c r="B2164" s="407" t="s">
        <v>1958</v>
      </c>
      <c r="C2164" s="403" t="s">
        <v>587</v>
      </c>
      <c r="D2164" s="404">
        <v>1</v>
      </c>
      <c r="E2164" s="408" t="s">
        <v>504</v>
      </c>
      <c r="F2164" s="409" t="s">
        <v>505</v>
      </c>
    </row>
    <row r="2165" s="14" customFormat="1" customHeight="1" spans="1:6">
      <c r="A2165" s="401">
        <v>2165</v>
      </c>
      <c r="B2165" s="407" t="s">
        <v>1957</v>
      </c>
      <c r="C2165" s="403" t="s">
        <v>468</v>
      </c>
      <c r="D2165" s="404">
        <v>4</v>
      </c>
      <c r="E2165" s="408" t="s">
        <v>504</v>
      </c>
      <c r="F2165" s="409" t="s">
        <v>505</v>
      </c>
    </row>
    <row r="2166" s="14" customFormat="1" customHeight="1" spans="1:6">
      <c r="A2166" s="401">
        <v>2166</v>
      </c>
      <c r="B2166" s="407" t="s">
        <v>1959</v>
      </c>
      <c r="C2166" s="403" t="s">
        <v>587</v>
      </c>
      <c r="D2166" s="404">
        <v>1</v>
      </c>
      <c r="E2166" s="408" t="s">
        <v>504</v>
      </c>
      <c r="F2166" s="409" t="s">
        <v>505</v>
      </c>
    </row>
    <row r="2167" s="14" customFormat="1" customHeight="1" spans="1:6">
      <c r="A2167" s="401">
        <v>2167</v>
      </c>
      <c r="B2167" s="407" t="s">
        <v>1960</v>
      </c>
      <c r="C2167" s="403" t="s">
        <v>468</v>
      </c>
      <c r="D2167" s="404">
        <v>1</v>
      </c>
      <c r="E2167" s="408" t="s">
        <v>469</v>
      </c>
      <c r="F2167" s="409" t="s">
        <v>470</v>
      </c>
    </row>
    <row r="2168" s="14" customFormat="1" customHeight="1" spans="1:6">
      <c r="A2168" s="401">
        <v>2168</v>
      </c>
      <c r="B2168" s="407" t="s">
        <v>1961</v>
      </c>
      <c r="C2168" s="403" t="s">
        <v>468</v>
      </c>
      <c r="D2168" s="404">
        <v>1</v>
      </c>
      <c r="E2168" s="408" t="s">
        <v>469</v>
      </c>
      <c r="F2168" s="409" t="s">
        <v>470</v>
      </c>
    </row>
    <row r="2169" s="14" customFormat="1" customHeight="1" spans="1:6">
      <c r="A2169" s="401">
        <v>2169</v>
      </c>
      <c r="B2169" s="407" t="s">
        <v>1962</v>
      </c>
      <c r="C2169" s="403" t="s">
        <v>468</v>
      </c>
      <c r="D2169" s="404">
        <v>1</v>
      </c>
      <c r="E2169" s="408" t="s">
        <v>469</v>
      </c>
      <c r="F2169" s="409" t="s">
        <v>470</v>
      </c>
    </row>
    <row r="2170" s="14" customFormat="1" customHeight="1" spans="1:6">
      <c r="A2170" s="401">
        <v>2170</v>
      </c>
      <c r="B2170" s="407" t="s">
        <v>1963</v>
      </c>
      <c r="C2170" s="403" t="s">
        <v>468</v>
      </c>
      <c r="D2170" s="404">
        <v>5</v>
      </c>
      <c r="E2170" s="408" t="s">
        <v>469</v>
      </c>
      <c r="F2170" s="409" t="s">
        <v>470</v>
      </c>
    </row>
    <row r="2171" s="14" customFormat="1" customHeight="1" spans="1:6">
      <c r="A2171" s="401">
        <v>2171</v>
      </c>
      <c r="B2171" s="407" t="s">
        <v>1964</v>
      </c>
      <c r="C2171" s="403" t="s">
        <v>468</v>
      </c>
      <c r="D2171" s="404">
        <v>5</v>
      </c>
      <c r="E2171" s="408" t="s">
        <v>469</v>
      </c>
      <c r="F2171" s="409" t="s">
        <v>470</v>
      </c>
    </row>
    <row r="2172" s="14" customFormat="1" customHeight="1" spans="1:6">
      <c r="A2172" s="401">
        <v>2172</v>
      </c>
      <c r="B2172" s="407" t="s">
        <v>1964</v>
      </c>
      <c r="C2172" s="403" t="s">
        <v>587</v>
      </c>
      <c r="D2172" s="404">
        <v>2</v>
      </c>
      <c r="E2172" s="408" t="s">
        <v>504</v>
      </c>
      <c r="F2172" s="409" t="s">
        <v>505</v>
      </c>
    </row>
    <row r="2173" s="14" customFormat="1" customHeight="1" spans="1:6">
      <c r="A2173" s="401">
        <v>2173</v>
      </c>
      <c r="B2173" s="407" t="s">
        <v>1965</v>
      </c>
      <c r="C2173" s="403" t="s">
        <v>468</v>
      </c>
      <c r="D2173" s="404">
        <v>1</v>
      </c>
      <c r="E2173" s="408" t="s">
        <v>469</v>
      </c>
      <c r="F2173" s="409" t="s">
        <v>470</v>
      </c>
    </row>
    <row r="2174" s="14" customFormat="1" customHeight="1" spans="1:6">
      <c r="A2174" s="401">
        <v>2174</v>
      </c>
      <c r="B2174" s="407" t="s">
        <v>1966</v>
      </c>
      <c r="C2174" s="403" t="s">
        <v>468</v>
      </c>
      <c r="D2174" s="404">
        <v>1</v>
      </c>
      <c r="E2174" s="408" t="s">
        <v>504</v>
      </c>
      <c r="F2174" s="409" t="s">
        <v>505</v>
      </c>
    </row>
    <row r="2175" s="14" customFormat="1" customHeight="1" spans="1:6">
      <c r="A2175" s="401">
        <v>2175</v>
      </c>
      <c r="B2175" s="407" t="s">
        <v>1967</v>
      </c>
      <c r="C2175" s="403" t="s">
        <v>468</v>
      </c>
      <c r="D2175" s="404">
        <v>2</v>
      </c>
      <c r="E2175" s="408" t="s">
        <v>490</v>
      </c>
      <c r="F2175" s="409" t="s">
        <v>491</v>
      </c>
    </row>
    <row r="2176" s="14" customFormat="1" customHeight="1" spans="1:6">
      <c r="A2176" s="401">
        <v>2176</v>
      </c>
      <c r="B2176" s="407" t="s">
        <v>1968</v>
      </c>
      <c r="C2176" s="403" t="s">
        <v>468</v>
      </c>
      <c r="D2176" s="404">
        <v>1</v>
      </c>
      <c r="E2176" s="408" t="s">
        <v>469</v>
      </c>
      <c r="F2176" s="409" t="s">
        <v>470</v>
      </c>
    </row>
    <row r="2177" s="14" customFormat="1" customHeight="1" spans="1:6">
      <c r="A2177" s="401">
        <v>2177</v>
      </c>
      <c r="B2177" s="407" t="s">
        <v>1969</v>
      </c>
      <c r="C2177" s="403" t="s">
        <v>468</v>
      </c>
      <c r="D2177" s="404">
        <v>1</v>
      </c>
      <c r="E2177" s="408" t="s">
        <v>469</v>
      </c>
      <c r="F2177" s="409" t="s">
        <v>470</v>
      </c>
    </row>
    <row r="2178" s="14" customFormat="1" customHeight="1" spans="1:6">
      <c r="A2178" s="401">
        <v>2178</v>
      </c>
      <c r="B2178" s="407" t="s">
        <v>1970</v>
      </c>
      <c r="C2178" s="403" t="s">
        <v>468</v>
      </c>
      <c r="D2178" s="404">
        <v>1</v>
      </c>
      <c r="E2178" s="408" t="s">
        <v>469</v>
      </c>
      <c r="F2178" s="409" t="s">
        <v>470</v>
      </c>
    </row>
    <row r="2179" s="14" customFormat="1" customHeight="1" spans="1:6">
      <c r="A2179" s="401">
        <v>2179</v>
      </c>
      <c r="B2179" s="407" t="s">
        <v>1971</v>
      </c>
      <c r="C2179" s="403" t="s">
        <v>468</v>
      </c>
      <c r="D2179" s="404">
        <v>0.5</v>
      </c>
      <c r="E2179" s="408" t="s">
        <v>469</v>
      </c>
      <c r="F2179" s="409" t="s">
        <v>470</v>
      </c>
    </row>
    <row r="2180" s="14" customFormat="1" customHeight="1" spans="1:6">
      <c r="A2180" s="401">
        <v>2180</v>
      </c>
      <c r="B2180" s="407" t="s">
        <v>1972</v>
      </c>
      <c r="C2180" s="403" t="s">
        <v>599</v>
      </c>
      <c r="D2180" s="404">
        <v>25</v>
      </c>
      <c r="E2180" s="408" t="s">
        <v>504</v>
      </c>
      <c r="F2180" s="409" t="s">
        <v>505</v>
      </c>
    </row>
    <row r="2181" s="14" customFormat="1" customHeight="1" spans="1:6">
      <c r="A2181" s="401">
        <v>2181</v>
      </c>
      <c r="B2181" s="407" t="s">
        <v>1973</v>
      </c>
      <c r="C2181" s="403" t="s">
        <v>468</v>
      </c>
      <c r="D2181" s="404">
        <v>0.642</v>
      </c>
      <c r="E2181" s="408" t="s">
        <v>490</v>
      </c>
      <c r="F2181" s="409" t="s">
        <v>491</v>
      </c>
    </row>
    <row r="2182" s="14" customFormat="1" customHeight="1" spans="1:6">
      <c r="A2182" s="401">
        <v>2182</v>
      </c>
      <c r="B2182" s="407" t="s">
        <v>1974</v>
      </c>
      <c r="C2182" s="403" t="s">
        <v>468</v>
      </c>
      <c r="D2182" s="404">
        <v>2</v>
      </c>
      <c r="E2182" s="408" t="s">
        <v>490</v>
      </c>
      <c r="F2182" s="409" t="s">
        <v>491</v>
      </c>
    </row>
    <row r="2183" s="14" customFormat="1" customHeight="1" spans="1:6">
      <c r="A2183" s="401">
        <v>2183</v>
      </c>
      <c r="B2183" s="414" t="s">
        <v>1975</v>
      </c>
      <c r="C2183" s="415" t="s">
        <v>468</v>
      </c>
      <c r="D2183" s="416">
        <v>2</v>
      </c>
      <c r="E2183" s="408" t="s">
        <v>476</v>
      </c>
      <c r="F2183" s="408" t="s">
        <v>1976</v>
      </c>
    </row>
    <row r="2184" s="14" customFormat="1" customHeight="1" spans="1:6">
      <c r="A2184" s="401">
        <v>2184</v>
      </c>
      <c r="B2184" s="407" t="s">
        <v>1977</v>
      </c>
      <c r="C2184" s="403" t="s">
        <v>468</v>
      </c>
      <c r="D2184" s="404">
        <v>3</v>
      </c>
      <c r="E2184" s="408" t="s">
        <v>469</v>
      </c>
      <c r="F2184" s="409" t="s">
        <v>470</v>
      </c>
    </row>
    <row r="2185" s="14" customFormat="1" customHeight="1" spans="1:6">
      <c r="A2185" s="401">
        <v>2185</v>
      </c>
      <c r="B2185" s="407" t="s">
        <v>1978</v>
      </c>
      <c r="C2185" s="403" t="s">
        <v>468</v>
      </c>
      <c r="D2185" s="404">
        <v>480</v>
      </c>
      <c r="E2185" s="408" t="s">
        <v>469</v>
      </c>
      <c r="F2185" s="409" t="s">
        <v>470</v>
      </c>
    </row>
    <row r="2186" s="14" customFormat="1" customHeight="1" spans="1:6">
      <c r="A2186" s="401">
        <v>2186</v>
      </c>
      <c r="B2186" s="407" t="s">
        <v>1979</v>
      </c>
      <c r="C2186" s="403" t="s">
        <v>468</v>
      </c>
      <c r="D2186" s="404">
        <v>1</v>
      </c>
      <c r="E2186" s="408" t="s">
        <v>469</v>
      </c>
      <c r="F2186" s="409" t="s">
        <v>470</v>
      </c>
    </row>
    <row r="2187" s="14" customFormat="1" customHeight="1" spans="1:6">
      <c r="A2187" s="401">
        <v>2187</v>
      </c>
      <c r="B2187" s="407" t="s">
        <v>1980</v>
      </c>
      <c r="C2187" s="403" t="s">
        <v>468</v>
      </c>
      <c r="D2187" s="404">
        <v>3</v>
      </c>
      <c r="E2187" s="408" t="s">
        <v>469</v>
      </c>
      <c r="F2187" s="409" t="s">
        <v>470</v>
      </c>
    </row>
    <row r="2188" s="14" customFormat="1" customHeight="1" spans="1:6">
      <c r="A2188" s="401">
        <v>2188</v>
      </c>
      <c r="B2188" s="407" t="s">
        <v>1981</v>
      </c>
      <c r="C2188" s="403" t="s">
        <v>468</v>
      </c>
      <c r="D2188" s="404">
        <v>6</v>
      </c>
      <c r="E2188" s="408" t="s">
        <v>469</v>
      </c>
      <c r="F2188" s="409" t="s">
        <v>470</v>
      </c>
    </row>
    <row r="2189" s="14" customFormat="1" customHeight="1" spans="1:6">
      <c r="A2189" s="401">
        <v>2189</v>
      </c>
      <c r="B2189" s="407" t="s">
        <v>1982</v>
      </c>
      <c r="C2189" s="403" t="s">
        <v>468</v>
      </c>
      <c r="D2189" s="404">
        <v>2</v>
      </c>
      <c r="E2189" s="408" t="s">
        <v>469</v>
      </c>
      <c r="F2189" s="409" t="s">
        <v>470</v>
      </c>
    </row>
    <row r="2190" s="14" customFormat="1" customHeight="1" spans="1:6">
      <c r="A2190" s="401">
        <v>2190</v>
      </c>
      <c r="B2190" s="407" t="s">
        <v>1983</v>
      </c>
      <c r="C2190" s="403" t="s">
        <v>468</v>
      </c>
      <c r="D2190" s="404">
        <v>13</v>
      </c>
      <c r="E2190" s="408" t="s">
        <v>469</v>
      </c>
      <c r="F2190" s="409" t="s">
        <v>470</v>
      </c>
    </row>
    <row r="2191" s="14" customFormat="1" customHeight="1" spans="1:6">
      <c r="A2191" s="401">
        <v>2191</v>
      </c>
      <c r="B2191" s="407" t="s">
        <v>1984</v>
      </c>
      <c r="C2191" s="403" t="s">
        <v>468</v>
      </c>
      <c r="D2191" s="404">
        <v>1</v>
      </c>
      <c r="E2191" s="408" t="s">
        <v>469</v>
      </c>
      <c r="F2191" s="409" t="s">
        <v>470</v>
      </c>
    </row>
    <row r="2192" s="14" customFormat="1" customHeight="1" spans="1:6">
      <c r="A2192" s="401">
        <v>2192</v>
      </c>
      <c r="B2192" s="407" t="s">
        <v>1978</v>
      </c>
      <c r="C2192" s="403" t="s">
        <v>468</v>
      </c>
      <c r="D2192" s="404">
        <v>500</v>
      </c>
      <c r="E2192" s="408" t="s">
        <v>504</v>
      </c>
      <c r="F2192" s="409" t="s">
        <v>505</v>
      </c>
    </row>
    <row r="2193" s="14" customFormat="1" customHeight="1" spans="1:6">
      <c r="A2193" s="401">
        <v>2193</v>
      </c>
      <c r="B2193" s="407" t="s">
        <v>1985</v>
      </c>
      <c r="C2193" s="403" t="s">
        <v>468</v>
      </c>
      <c r="D2193" s="404">
        <v>1</v>
      </c>
      <c r="E2193" s="408" t="s">
        <v>469</v>
      </c>
      <c r="F2193" s="409" t="s">
        <v>470</v>
      </c>
    </row>
    <row r="2194" s="14" customFormat="1" customHeight="1" spans="1:6">
      <c r="A2194" s="401">
        <v>2194</v>
      </c>
      <c r="B2194" s="407" t="s">
        <v>1986</v>
      </c>
      <c r="C2194" s="403" t="s">
        <v>468</v>
      </c>
      <c r="D2194" s="404">
        <v>1</v>
      </c>
      <c r="E2194" s="408" t="s">
        <v>469</v>
      </c>
      <c r="F2194" s="409" t="s">
        <v>470</v>
      </c>
    </row>
    <row r="2195" s="14" customFormat="1" customHeight="1" spans="1:6">
      <c r="A2195" s="401">
        <v>2195</v>
      </c>
      <c r="B2195" s="407" t="s">
        <v>1987</v>
      </c>
      <c r="C2195" s="403" t="s">
        <v>468</v>
      </c>
      <c r="D2195" s="404">
        <v>1</v>
      </c>
      <c r="E2195" s="408" t="s">
        <v>469</v>
      </c>
      <c r="F2195" s="409" t="s">
        <v>470</v>
      </c>
    </row>
    <row r="2196" s="14" customFormat="1" customHeight="1" spans="1:6">
      <c r="A2196" s="401">
        <v>2196</v>
      </c>
      <c r="B2196" s="407" t="s">
        <v>1988</v>
      </c>
      <c r="C2196" s="403" t="s">
        <v>468</v>
      </c>
      <c r="D2196" s="404">
        <v>1</v>
      </c>
      <c r="E2196" s="408" t="s">
        <v>469</v>
      </c>
      <c r="F2196" s="409" t="s">
        <v>470</v>
      </c>
    </row>
    <row r="2197" s="14" customFormat="1" customHeight="1" spans="1:6">
      <c r="A2197" s="401">
        <v>2197</v>
      </c>
      <c r="B2197" s="407" t="s">
        <v>1989</v>
      </c>
      <c r="C2197" s="403" t="s">
        <v>468</v>
      </c>
      <c r="D2197" s="404">
        <v>1</v>
      </c>
      <c r="E2197" s="408" t="s">
        <v>469</v>
      </c>
      <c r="F2197" s="409" t="s">
        <v>470</v>
      </c>
    </row>
    <row r="2198" s="14" customFormat="1" customHeight="1" spans="1:6">
      <c r="A2198" s="401">
        <v>2198</v>
      </c>
      <c r="B2198" s="407" t="s">
        <v>1990</v>
      </c>
      <c r="C2198" s="403" t="s">
        <v>468</v>
      </c>
      <c r="D2198" s="404">
        <v>1</v>
      </c>
      <c r="E2198" s="408" t="s">
        <v>469</v>
      </c>
      <c r="F2198" s="409" t="s">
        <v>470</v>
      </c>
    </row>
    <row r="2199" s="14" customFormat="1" customHeight="1" spans="1:6">
      <c r="A2199" s="401">
        <v>2199</v>
      </c>
      <c r="B2199" s="407" t="s">
        <v>1989</v>
      </c>
      <c r="C2199" s="403" t="s">
        <v>468</v>
      </c>
      <c r="D2199" s="404">
        <v>2</v>
      </c>
      <c r="E2199" s="408" t="s">
        <v>504</v>
      </c>
      <c r="F2199" s="409" t="s">
        <v>505</v>
      </c>
    </row>
    <row r="2200" s="14" customFormat="1" customHeight="1" spans="1:6">
      <c r="A2200" s="401">
        <v>2200</v>
      </c>
      <c r="B2200" s="407" t="s">
        <v>1990</v>
      </c>
      <c r="C2200" s="403" t="s">
        <v>468</v>
      </c>
      <c r="D2200" s="404">
        <v>2</v>
      </c>
      <c r="E2200" s="408" t="s">
        <v>504</v>
      </c>
      <c r="F2200" s="409" t="s">
        <v>505</v>
      </c>
    </row>
    <row r="2201" s="14" customFormat="1" customHeight="1" spans="1:6">
      <c r="A2201" s="401">
        <v>2201</v>
      </c>
      <c r="B2201" s="407" t="s">
        <v>1991</v>
      </c>
      <c r="C2201" s="403" t="s">
        <v>758</v>
      </c>
      <c r="D2201" s="404">
        <v>0.06</v>
      </c>
      <c r="E2201" s="408" t="s">
        <v>469</v>
      </c>
      <c r="F2201" s="409" t="s">
        <v>470</v>
      </c>
    </row>
    <row r="2202" s="14" customFormat="1" customHeight="1" spans="1:6">
      <c r="A2202" s="401">
        <v>2202</v>
      </c>
      <c r="B2202" s="407" t="s">
        <v>1992</v>
      </c>
      <c r="C2202" s="403" t="s">
        <v>758</v>
      </c>
      <c r="D2202" s="404">
        <v>0.06</v>
      </c>
      <c r="E2202" s="408" t="s">
        <v>469</v>
      </c>
      <c r="F2202" s="409" t="s">
        <v>470</v>
      </c>
    </row>
    <row r="2203" s="14" customFormat="1" customHeight="1" spans="1:6">
      <c r="A2203" s="401">
        <v>2203</v>
      </c>
      <c r="B2203" s="407" t="s">
        <v>1993</v>
      </c>
      <c r="C2203" s="403" t="s">
        <v>530</v>
      </c>
      <c r="D2203" s="404">
        <v>1</v>
      </c>
      <c r="E2203" s="408" t="s">
        <v>469</v>
      </c>
      <c r="F2203" s="409" t="s">
        <v>470</v>
      </c>
    </row>
    <row r="2204" s="14" customFormat="1" customHeight="1" spans="1:6">
      <c r="A2204" s="401">
        <v>2204</v>
      </c>
      <c r="B2204" s="407" t="s">
        <v>1991</v>
      </c>
      <c r="C2204" s="403" t="s">
        <v>758</v>
      </c>
      <c r="D2204" s="404">
        <v>0.02</v>
      </c>
      <c r="E2204" s="408" t="s">
        <v>504</v>
      </c>
      <c r="F2204" s="409" t="s">
        <v>505</v>
      </c>
    </row>
    <row r="2205" s="14" customFormat="1" customHeight="1" spans="1:6">
      <c r="A2205" s="401">
        <v>2205</v>
      </c>
      <c r="B2205" s="407" t="s">
        <v>1992</v>
      </c>
      <c r="C2205" s="403" t="s">
        <v>758</v>
      </c>
      <c r="D2205" s="404">
        <v>0.15</v>
      </c>
      <c r="E2205" s="408" t="s">
        <v>504</v>
      </c>
      <c r="F2205" s="409" t="s">
        <v>505</v>
      </c>
    </row>
    <row r="2206" s="14" customFormat="1" customHeight="1" spans="1:6">
      <c r="A2206" s="401">
        <v>2206</v>
      </c>
      <c r="B2206" s="407" t="s">
        <v>1993</v>
      </c>
      <c r="C2206" s="403" t="s">
        <v>530</v>
      </c>
      <c r="D2206" s="404">
        <v>1</v>
      </c>
      <c r="E2206" s="408" t="s">
        <v>504</v>
      </c>
      <c r="F2206" s="409" t="s">
        <v>505</v>
      </c>
    </row>
    <row r="2207" s="14" customFormat="1" customHeight="1" spans="1:6">
      <c r="A2207" s="401">
        <v>2207</v>
      </c>
      <c r="B2207" s="407" t="s">
        <v>1994</v>
      </c>
      <c r="C2207" s="403" t="s">
        <v>468</v>
      </c>
      <c r="D2207" s="404">
        <v>1</v>
      </c>
      <c r="E2207" s="408" t="s">
        <v>476</v>
      </c>
      <c r="F2207" s="409" t="s">
        <v>477</v>
      </c>
    </row>
    <row r="2208" s="14" customFormat="1" customHeight="1" spans="1:6">
      <c r="A2208" s="401">
        <v>2208</v>
      </c>
      <c r="B2208" s="407" t="s">
        <v>1995</v>
      </c>
      <c r="C2208" s="403" t="s">
        <v>468</v>
      </c>
      <c r="D2208" s="404">
        <v>4</v>
      </c>
      <c r="E2208" s="408" t="s">
        <v>469</v>
      </c>
      <c r="F2208" s="409" t="s">
        <v>470</v>
      </c>
    </row>
    <row r="2209" s="14" customFormat="1" customHeight="1" spans="1:6">
      <c r="A2209" s="401">
        <v>2209</v>
      </c>
      <c r="B2209" s="407" t="s">
        <v>1996</v>
      </c>
      <c r="C2209" s="403" t="s">
        <v>468</v>
      </c>
      <c r="D2209" s="404">
        <v>2</v>
      </c>
      <c r="E2209" s="408" t="s">
        <v>490</v>
      </c>
      <c r="F2209" s="409" t="s">
        <v>491</v>
      </c>
    </row>
    <row r="2210" s="14" customFormat="1" customHeight="1" spans="1:6">
      <c r="A2210" s="401">
        <v>2210</v>
      </c>
      <c r="B2210" s="407" t="s">
        <v>1997</v>
      </c>
      <c r="C2210" s="403" t="s">
        <v>468</v>
      </c>
      <c r="D2210" s="404">
        <v>1</v>
      </c>
      <c r="E2210" s="408" t="s">
        <v>490</v>
      </c>
      <c r="F2210" s="409" t="s">
        <v>491</v>
      </c>
    </row>
    <row r="2211" s="14" customFormat="1" customHeight="1" spans="1:6">
      <c r="A2211" s="401">
        <v>2211</v>
      </c>
      <c r="B2211" s="407" t="s">
        <v>1998</v>
      </c>
      <c r="C2211" s="403" t="s">
        <v>468</v>
      </c>
      <c r="D2211" s="404">
        <v>1</v>
      </c>
      <c r="E2211" s="408" t="s">
        <v>490</v>
      </c>
      <c r="F2211" s="409" t="s">
        <v>491</v>
      </c>
    </row>
    <row r="2212" s="14" customFormat="1" customHeight="1" spans="1:6">
      <c r="A2212" s="401">
        <v>2212</v>
      </c>
      <c r="B2212" s="407" t="s">
        <v>1999</v>
      </c>
      <c r="C2212" s="403" t="s">
        <v>468</v>
      </c>
      <c r="D2212" s="404">
        <v>5</v>
      </c>
      <c r="E2212" s="408" t="s">
        <v>490</v>
      </c>
      <c r="F2212" s="409" t="s">
        <v>491</v>
      </c>
    </row>
    <row r="2213" s="14" customFormat="1" customHeight="1" spans="1:6">
      <c r="A2213" s="401">
        <v>2213</v>
      </c>
      <c r="B2213" s="407" t="s">
        <v>2000</v>
      </c>
      <c r="C2213" s="403" t="s">
        <v>468</v>
      </c>
      <c r="D2213" s="404">
        <v>1</v>
      </c>
      <c r="E2213" s="408" t="s">
        <v>490</v>
      </c>
      <c r="F2213" s="409" t="s">
        <v>491</v>
      </c>
    </row>
    <row r="2214" s="14" customFormat="1" customHeight="1" spans="1:6">
      <c r="A2214" s="401">
        <v>2214</v>
      </c>
      <c r="B2214" s="407" t="s">
        <v>2000</v>
      </c>
      <c r="C2214" s="403" t="s">
        <v>468</v>
      </c>
      <c r="D2214" s="404">
        <v>3</v>
      </c>
      <c r="E2214" s="408" t="s">
        <v>490</v>
      </c>
      <c r="F2214" s="409" t="s">
        <v>491</v>
      </c>
    </row>
    <row r="2215" s="14" customFormat="1" customHeight="1" spans="1:6">
      <c r="A2215" s="401">
        <v>2215</v>
      </c>
      <c r="B2215" s="407" t="s">
        <v>2001</v>
      </c>
      <c r="C2215" s="403" t="s">
        <v>468</v>
      </c>
      <c r="D2215" s="404">
        <v>3</v>
      </c>
      <c r="E2215" s="408" t="s">
        <v>490</v>
      </c>
      <c r="F2215" s="409" t="s">
        <v>491</v>
      </c>
    </row>
    <row r="2216" s="14" customFormat="1" customHeight="1" spans="1:6">
      <c r="A2216" s="401">
        <v>2216</v>
      </c>
      <c r="B2216" s="407" t="s">
        <v>2002</v>
      </c>
      <c r="C2216" s="403" t="s">
        <v>468</v>
      </c>
      <c r="D2216" s="404">
        <v>1</v>
      </c>
      <c r="E2216" s="408" t="s">
        <v>490</v>
      </c>
      <c r="F2216" s="409" t="s">
        <v>491</v>
      </c>
    </row>
    <row r="2217" s="14" customFormat="1" customHeight="1" spans="1:6">
      <c r="A2217" s="401">
        <v>2217</v>
      </c>
      <c r="B2217" s="407" t="s">
        <v>2003</v>
      </c>
      <c r="C2217" s="403" t="s">
        <v>468</v>
      </c>
      <c r="D2217" s="404">
        <v>1</v>
      </c>
      <c r="E2217" s="408" t="s">
        <v>490</v>
      </c>
      <c r="F2217" s="409" t="s">
        <v>491</v>
      </c>
    </row>
    <row r="2218" s="14" customFormat="1" customHeight="1" spans="1:6">
      <c r="A2218" s="401">
        <v>2218</v>
      </c>
      <c r="B2218" s="407" t="s">
        <v>2004</v>
      </c>
      <c r="C2218" s="403" t="s">
        <v>468</v>
      </c>
      <c r="D2218" s="404">
        <v>2</v>
      </c>
      <c r="E2218" s="408" t="s">
        <v>490</v>
      </c>
      <c r="F2218" s="409" t="s">
        <v>491</v>
      </c>
    </row>
    <row r="2219" s="14" customFormat="1" customHeight="1" spans="1:6">
      <c r="A2219" s="401">
        <v>2219</v>
      </c>
      <c r="B2219" s="407" t="s">
        <v>2005</v>
      </c>
      <c r="C2219" s="403" t="s">
        <v>468</v>
      </c>
      <c r="D2219" s="404">
        <v>2</v>
      </c>
      <c r="E2219" s="408" t="s">
        <v>490</v>
      </c>
      <c r="F2219" s="409" t="s">
        <v>491</v>
      </c>
    </row>
    <row r="2220" s="14" customFormat="1" customHeight="1" spans="1:6">
      <c r="A2220" s="401">
        <v>2220</v>
      </c>
      <c r="B2220" s="407" t="s">
        <v>2006</v>
      </c>
      <c r="C2220" s="403" t="s">
        <v>468</v>
      </c>
      <c r="D2220" s="404">
        <v>1</v>
      </c>
      <c r="E2220" s="408" t="s">
        <v>490</v>
      </c>
      <c r="F2220" s="409" t="s">
        <v>491</v>
      </c>
    </row>
    <row r="2221" s="14" customFormat="1" customHeight="1" spans="1:6">
      <c r="A2221" s="401">
        <v>2221</v>
      </c>
      <c r="B2221" s="407" t="s">
        <v>2007</v>
      </c>
      <c r="C2221" s="403" t="s">
        <v>468</v>
      </c>
      <c r="D2221" s="404">
        <v>5</v>
      </c>
      <c r="E2221" s="408" t="s">
        <v>490</v>
      </c>
      <c r="F2221" s="409" t="s">
        <v>491</v>
      </c>
    </row>
    <row r="2222" s="14" customFormat="1" customHeight="1" spans="1:6">
      <c r="A2222" s="401">
        <v>2222</v>
      </c>
      <c r="B2222" s="407" t="s">
        <v>2008</v>
      </c>
      <c r="C2222" s="403" t="s">
        <v>468</v>
      </c>
      <c r="D2222" s="404">
        <v>1</v>
      </c>
      <c r="E2222" s="408" t="s">
        <v>490</v>
      </c>
      <c r="F2222" s="409" t="s">
        <v>491</v>
      </c>
    </row>
    <row r="2223" s="14" customFormat="1" customHeight="1" spans="1:6">
      <c r="A2223" s="401">
        <v>2223</v>
      </c>
      <c r="B2223" s="407" t="s">
        <v>2009</v>
      </c>
      <c r="C2223" s="403" t="s">
        <v>468</v>
      </c>
      <c r="D2223" s="404">
        <v>2</v>
      </c>
      <c r="E2223" s="408" t="s">
        <v>490</v>
      </c>
      <c r="F2223" s="409" t="s">
        <v>491</v>
      </c>
    </row>
    <row r="2224" s="14" customFormat="1" customHeight="1" spans="1:6">
      <c r="A2224" s="401">
        <v>2224</v>
      </c>
      <c r="B2224" s="407" t="s">
        <v>2010</v>
      </c>
      <c r="C2224" s="403" t="s">
        <v>468</v>
      </c>
      <c r="D2224" s="404">
        <v>1</v>
      </c>
      <c r="E2224" s="408" t="s">
        <v>490</v>
      </c>
      <c r="F2224" s="409" t="s">
        <v>491</v>
      </c>
    </row>
    <row r="2225" s="14" customFormat="1" customHeight="1" spans="1:6">
      <c r="A2225" s="401">
        <v>2225</v>
      </c>
      <c r="B2225" s="407" t="s">
        <v>2011</v>
      </c>
      <c r="C2225" s="403" t="s">
        <v>468</v>
      </c>
      <c r="D2225" s="404">
        <v>3</v>
      </c>
      <c r="E2225" s="408" t="s">
        <v>490</v>
      </c>
      <c r="F2225" s="409" t="s">
        <v>491</v>
      </c>
    </row>
    <row r="2226" s="14" customFormat="1" customHeight="1" spans="1:6">
      <c r="A2226" s="401">
        <v>2226</v>
      </c>
      <c r="B2226" s="407" t="s">
        <v>2012</v>
      </c>
      <c r="C2226" s="403" t="s">
        <v>468</v>
      </c>
      <c r="D2226" s="404">
        <v>3</v>
      </c>
      <c r="E2226" s="408" t="s">
        <v>490</v>
      </c>
      <c r="F2226" s="409" t="s">
        <v>491</v>
      </c>
    </row>
    <row r="2227" s="14" customFormat="1" customHeight="1" spans="1:6">
      <c r="A2227" s="401">
        <v>2227</v>
      </c>
      <c r="B2227" s="407" t="s">
        <v>2013</v>
      </c>
      <c r="C2227" s="403" t="s">
        <v>468</v>
      </c>
      <c r="D2227" s="404">
        <v>1</v>
      </c>
      <c r="E2227" s="408" t="s">
        <v>490</v>
      </c>
      <c r="F2227" s="409" t="s">
        <v>491</v>
      </c>
    </row>
    <row r="2228" s="14" customFormat="1" customHeight="1" spans="1:6">
      <c r="A2228" s="401">
        <v>2228</v>
      </c>
      <c r="B2228" s="407" t="s">
        <v>2014</v>
      </c>
      <c r="C2228" s="403" t="s">
        <v>468</v>
      </c>
      <c r="D2228" s="404">
        <v>1</v>
      </c>
      <c r="E2228" s="408" t="s">
        <v>490</v>
      </c>
      <c r="F2228" s="409" t="s">
        <v>491</v>
      </c>
    </row>
    <row r="2229" s="14" customFormat="1" customHeight="1" spans="1:6">
      <c r="A2229" s="401">
        <v>2229</v>
      </c>
      <c r="B2229" s="407" t="s">
        <v>2015</v>
      </c>
      <c r="C2229" s="403" t="s">
        <v>468</v>
      </c>
      <c r="D2229" s="404">
        <v>1</v>
      </c>
      <c r="E2229" s="408" t="s">
        <v>490</v>
      </c>
      <c r="F2229" s="409" t="s">
        <v>491</v>
      </c>
    </row>
    <row r="2230" s="14" customFormat="1" customHeight="1" spans="1:6">
      <c r="A2230" s="401">
        <v>2230</v>
      </c>
      <c r="B2230" s="407" t="s">
        <v>2016</v>
      </c>
      <c r="C2230" s="403" t="s">
        <v>468</v>
      </c>
      <c r="D2230" s="404">
        <v>1</v>
      </c>
      <c r="E2230" s="408" t="s">
        <v>490</v>
      </c>
      <c r="F2230" s="409" t="s">
        <v>491</v>
      </c>
    </row>
    <row r="2231" s="14" customFormat="1" customHeight="1" spans="1:6">
      <c r="A2231" s="401">
        <v>2231</v>
      </c>
      <c r="B2231" s="407" t="s">
        <v>2017</v>
      </c>
      <c r="C2231" s="403" t="s">
        <v>468</v>
      </c>
      <c r="D2231" s="404">
        <v>2</v>
      </c>
      <c r="E2231" s="408" t="s">
        <v>490</v>
      </c>
      <c r="F2231" s="409" t="s">
        <v>491</v>
      </c>
    </row>
    <row r="2232" s="14" customFormat="1" customHeight="1" spans="1:6">
      <c r="A2232" s="401">
        <v>2232</v>
      </c>
      <c r="B2232" s="407" t="s">
        <v>2018</v>
      </c>
      <c r="C2232" s="403" t="s">
        <v>468</v>
      </c>
      <c r="D2232" s="404">
        <v>1</v>
      </c>
      <c r="E2232" s="408" t="s">
        <v>504</v>
      </c>
      <c r="F2232" s="409" t="s">
        <v>505</v>
      </c>
    </row>
    <row r="2233" s="14" customFormat="1" customHeight="1" spans="1:6">
      <c r="A2233" s="401">
        <v>2233</v>
      </c>
      <c r="B2233" s="407" t="s">
        <v>2019</v>
      </c>
      <c r="C2233" s="403" t="s">
        <v>468</v>
      </c>
      <c r="D2233" s="404">
        <v>1</v>
      </c>
      <c r="E2233" s="408" t="s">
        <v>490</v>
      </c>
      <c r="F2233" s="409" t="s">
        <v>491</v>
      </c>
    </row>
    <row r="2234" s="14" customFormat="1" customHeight="1" spans="1:6">
      <c r="A2234" s="401">
        <v>2234</v>
      </c>
      <c r="B2234" s="407" t="s">
        <v>2020</v>
      </c>
      <c r="C2234" s="403" t="s">
        <v>468</v>
      </c>
      <c r="D2234" s="404">
        <v>1</v>
      </c>
      <c r="E2234" s="408" t="s">
        <v>490</v>
      </c>
      <c r="F2234" s="409" t="s">
        <v>491</v>
      </c>
    </row>
    <row r="2235" s="14" customFormat="1" customHeight="1" spans="1:6">
      <c r="A2235" s="401">
        <v>2235</v>
      </c>
      <c r="B2235" s="407" t="s">
        <v>2021</v>
      </c>
      <c r="C2235" s="403" t="s">
        <v>468</v>
      </c>
      <c r="D2235" s="404">
        <v>1</v>
      </c>
      <c r="E2235" s="408" t="s">
        <v>490</v>
      </c>
      <c r="F2235" s="409" t="s">
        <v>491</v>
      </c>
    </row>
    <row r="2236" s="14" customFormat="1" customHeight="1" spans="1:6">
      <c r="A2236" s="401">
        <v>2236</v>
      </c>
      <c r="B2236" s="407" t="s">
        <v>2022</v>
      </c>
      <c r="C2236" s="403" t="s">
        <v>468</v>
      </c>
      <c r="D2236" s="404">
        <v>9</v>
      </c>
      <c r="E2236" s="408" t="s">
        <v>490</v>
      </c>
      <c r="F2236" s="409" t="s">
        <v>491</v>
      </c>
    </row>
    <row r="2237" s="14" customFormat="1" customHeight="1" spans="1:6">
      <c r="A2237" s="401">
        <v>2237</v>
      </c>
      <c r="B2237" s="407" t="s">
        <v>2023</v>
      </c>
      <c r="C2237" s="403" t="s">
        <v>468</v>
      </c>
      <c r="D2237" s="404">
        <v>1</v>
      </c>
      <c r="E2237" s="408" t="s">
        <v>490</v>
      </c>
      <c r="F2237" s="409" t="s">
        <v>491</v>
      </c>
    </row>
    <row r="2238" s="14" customFormat="1" customHeight="1" spans="1:6">
      <c r="A2238" s="401">
        <v>2238</v>
      </c>
      <c r="B2238" s="407" t="s">
        <v>2024</v>
      </c>
      <c r="C2238" s="403" t="s">
        <v>468</v>
      </c>
      <c r="D2238" s="404">
        <v>1</v>
      </c>
      <c r="E2238" s="408" t="s">
        <v>490</v>
      </c>
      <c r="F2238" s="409" t="s">
        <v>491</v>
      </c>
    </row>
    <row r="2239" s="14" customFormat="1" customHeight="1" spans="1:6">
      <c r="A2239" s="401">
        <v>2239</v>
      </c>
      <c r="B2239" s="407" t="s">
        <v>2025</v>
      </c>
      <c r="C2239" s="403" t="s">
        <v>468</v>
      </c>
      <c r="D2239" s="404">
        <v>5</v>
      </c>
      <c r="E2239" s="408" t="s">
        <v>490</v>
      </c>
      <c r="F2239" s="409" t="s">
        <v>491</v>
      </c>
    </row>
    <row r="2240" s="14" customFormat="1" customHeight="1" spans="1:6">
      <c r="A2240" s="401">
        <v>2240</v>
      </c>
      <c r="B2240" s="407" t="s">
        <v>2026</v>
      </c>
      <c r="C2240" s="403" t="s">
        <v>468</v>
      </c>
      <c r="D2240" s="404">
        <v>2</v>
      </c>
      <c r="E2240" s="408" t="s">
        <v>490</v>
      </c>
      <c r="F2240" s="409" t="s">
        <v>491</v>
      </c>
    </row>
    <row r="2241" s="14" customFormat="1" customHeight="1" spans="1:6">
      <c r="A2241" s="401">
        <v>2241</v>
      </c>
      <c r="B2241" s="407" t="s">
        <v>2027</v>
      </c>
      <c r="C2241" s="403" t="s">
        <v>468</v>
      </c>
      <c r="D2241" s="404">
        <v>2</v>
      </c>
      <c r="E2241" s="408" t="s">
        <v>490</v>
      </c>
      <c r="F2241" s="409" t="s">
        <v>491</v>
      </c>
    </row>
    <row r="2242" s="14" customFormat="1" customHeight="1" spans="1:6">
      <c r="A2242" s="401">
        <v>2242</v>
      </c>
      <c r="B2242" s="407" t="s">
        <v>2028</v>
      </c>
      <c r="C2242" s="403" t="s">
        <v>468</v>
      </c>
      <c r="D2242" s="404">
        <v>31</v>
      </c>
      <c r="E2242" s="408" t="s">
        <v>490</v>
      </c>
      <c r="F2242" s="409" t="s">
        <v>491</v>
      </c>
    </row>
    <row r="2243" s="14" customFormat="1" customHeight="1" spans="1:6">
      <c r="A2243" s="401">
        <v>2243</v>
      </c>
      <c r="B2243" s="407" t="s">
        <v>2029</v>
      </c>
      <c r="C2243" s="403" t="s">
        <v>468</v>
      </c>
      <c r="D2243" s="404">
        <v>3</v>
      </c>
      <c r="E2243" s="408" t="s">
        <v>490</v>
      </c>
      <c r="F2243" s="409" t="s">
        <v>491</v>
      </c>
    </row>
    <row r="2244" s="14" customFormat="1" customHeight="1" spans="1:6">
      <c r="A2244" s="401">
        <v>2244</v>
      </c>
      <c r="B2244" s="407" t="s">
        <v>2030</v>
      </c>
      <c r="C2244" s="403" t="s">
        <v>468</v>
      </c>
      <c r="D2244" s="404">
        <v>1</v>
      </c>
      <c r="E2244" s="408" t="s">
        <v>490</v>
      </c>
      <c r="F2244" s="409" t="s">
        <v>491</v>
      </c>
    </row>
    <row r="2245" s="14" customFormat="1" customHeight="1" spans="1:6">
      <c r="A2245" s="401">
        <v>2245</v>
      </c>
      <c r="B2245" s="407" t="s">
        <v>2031</v>
      </c>
      <c r="C2245" s="403" t="s">
        <v>468</v>
      </c>
      <c r="D2245" s="404">
        <v>10</v>
      </c>
      <c r="E2245" s="408" t="s">
        <v>490</v>
      </c>
      <c r="F2245" s="409" t="s">
        <v>491</v>
      </c>
    </row>
    <row r="2246" s="14" customFormat="1" customHeight="1" spans="1:6">
      <c r="A2246" s="401">
        <v>2246</v>
      </c>
      <c r="B2246" s="407" t="s">
        <v>2032</v>
      </c>
      <c r="C2246" s="403" t="s">
        <v>468</v>
      </c>
      <c r="D2246" s="404">
        <v>19</v>
      </c>
      <c r="E2246" s="408" t="s">
        <v>490</v>
      </c>
      <c r="F2246" s="409" t="s">
        <v>491</v>
      </c>
    </row>
    <row r="2247" s="14" customFormat="1" customHeight="1" spans="1:6">
      <c r="A2247" s="401">
        <v>2247</v>
      </c>
      <c r="B2247" s="407" t="s">
        <v>2033</v>
      </c>
      <c r="C2247" s="403" t="s">
        <v>468</v>
      </c>
      <c r="D2247" s="404">
        <v>2</v>
      </c>
      <c r="E2247" s="408" t="s">
        <v>490</v>
      </c>
      <c r="F2247" s="409" t="s">
        <v>491</v>
      </c>
    </row>
    <row r="2248" s="14" customFormat="1" customHeight="1" spans="1:6">
      <c r="A2248" s="401">
        <v>2248</v>
      </c>
      <c r="B2248" s="407" t="s">
        <v>2034</v>
      </c>
      <c r="C2248" s="403" t="s">
        <v>468</v>
      </c>
      <c r="D2248" s="404">
        <v>43</v>
      </c>
      <c r="E2248" s="408" t="s">
        <v>490</v>
      </c>
      <c r="F2248" s="409" t="s">
        <v>491</v>
      </c>
    </row>
    <row r="2249" s="14" customFormat="1" customHeight="1" spans="1:6">
      <c r="A2249" s="401">
        <v>2249</v>
      </c>
      <c r="B2249" s="407" t="s">
        <v>2035</v>
      </c>
      <c r="C2249" s="403" t="s">
        <v>468</v>
      </c>
      <c r="D2249" s="404">
        <v>2</v>
      </c>
      <c r="E2249" s="408" t="s">
        <v>490</v>
      </c>
      <c r="F2249" s="409" t="s">
        <v>491</v>
      </c>
    </row>
    <row r="2250" s="14" customFormat="1" customHeight="1" spans="1:6">
      <c r="A2250" s="401">
        <v>2250</v>
      </c>
      <c r="B2250" s="407" t="s">
        <v>2036</v>
      </c>
      <c r="C2250" s="403" t="s">
        <v>468</v>
      </c>
      <c r="D2250" s="404">
        <v>10</v>
      </c>
      <c r="E2250" s="408" t="s">
        <v>490</v>
      </c>
      <c r="F2250" s="409" t="s">
        <v>491</v>
      </c>
    </row>
    <row r="2251" s="14" customFormat="1" customHeight="1" spans="1:6">
      <c r="A2251" s="401">
        <v>2251</v>
      </c>
      <c r="B2251" s="407" t="s">
        <v>2037</v>
      </c>
      <c r="C2251" s="403" t="s">
        <v>468</v>
      </c>
      <c r="D2251" s="404">
        <v>1</v>
      </c>
      <c r="E2251" s="408" t="s">
        <v>490</v>
      </c>
      <c r="F2251" s="409" t="s">
        <v>491</v>
      </c>
    </row>
    <row r="2252" s="14" customFormat="1" customHeight="1" spans="1:6">
      <c r="A2252" s="401">
        <v>2252</v>
      </c>
      <c r="B2252" s="407" t="s">
        <v>2038</v>
      </c>
      <c r="C2252" s="403" t="s">
        <v>468</v>
      </c>
      <c r="D2252" s="404">
        <v>1</v>
      </c>
      <c r="E2252" s="408" t="s">
        <v>490</v>
      </c>
      <c r="F2252" s="409" t="s">
        <v>491</v>
      </c>
    </row>
    <row r="2253" s="14" customFormat="1" customHeight="1" spans="1:6">
      <c r="A2253" s="401">
        <v>2253</v>
      </c>
      <c r="B2253" s="407" t="s">
        <v>2039</v>
      </c>
      <c r="C2253" s="403" t="s">
        <v>468</v>
      </c>
      <c r="D2253" s="404">
        <v>1</v>
      </c>
      <c r="E2253" s="408" t="s">
        <v>490</v>
      </c>
      <c r="F2253" s="409" t="s">
        <v>491</v>
      </c>
    </row>
    <row r="2254" s="14" customFormat="1" customHeight="1" spans="1:6">
      <c r="A2254" s="401">
        <v>2254</v>
      </c>
      <c r="B2254" s="407" t="s">
        <v>2040</v>
      </c>
      <c r="C2254" s="403" t="s">
        <v>468</v>
      </c>
      <c r="D2254" s="404">
        <v>1</v>
      </c>
      <c r="E2254" s="408" t="s">
        <v>490</v>
      </c>
      <c r="F2254" s="409" t="s">
        <v>491</v>
      </c>
    </row>
    <row r="2255" s="14" customFormat="1" customHeight="1" spans="1:6">
      <c r="A2255" s="401">
        <v>2255</v>
      </c>
      <c r="B2255" s="407" t="s">
        <v>2041</v>
      </c>
      <c r="C2255" s="403" t="s">
        <v>468</v>
      </c>
      <c r="D2255" s="404">
        <v>1</v>
      </c>
      <c r="E2255" s="408" t="s">
        <v>490</v>
      </c>
      <c r="F2255" s="409" t="s">
        <v>491</v>
      </c>
    </row>
    <row r="2256" s="14" customFormat="1" customHeight="1" spans="1:6">
      <c r="A2256" s="401">
        <v>2256</v>
      </c>
      <c r="B2256" s="407" t="s">
        <v>2042</v>
      </c>
      <c r="C2256" s="403" t="s">
        <v>468</v>
      </c>
      <c r="D2256" s="404">
        <v>6</v>
      </c>
      <c r="E2256" s="408" t="s">
        <v>490</v>
      </c>
      <c r="F2256" s="409" t="s">
        <v>491</v>
      </c>
    </row>
    <row r="2257" s="14" customFormat="1" customHeight="1" spans="1:6">
      <c r="A2257" s="401">
        <v>2257</v>
      </c>
      <c r="B2257" s="407" t="s">
        <v>2043</v>
      </c>
      <c r="C2257" s="403" t="s">
        <v>468</v>
      </c>
      <c r="D2257" s="404">
        <v>8</v>
      </c>
      <c r="E2257" s="408" t="s">
        <v>490</v>
      </c>
      <c r="F2257" s="409" t="s">
        <v>491</v>
      </c>
    </row>
    <row r="2258" s="14" customFormat="1" customHeight="1" spans="1:6">
      <c r="A2258" s="401">
        <v>2258</v>
      </c>
      <c r="B2258" s="407" t="s">
        <v>2044</v>
      </c>
      <c r="C2258" s="403" t="s">
        <v>468</v>
      </c>
      <c r="D2258" s="404">
        <v>1</v>
      </c>
      <c r="E2258" s="408" t="s">
        <v>504</v>
      </c>
      <c r="F2258" s="409" t="s">
        <v>505</v>
      </c>
    </row>
    <row r="2259" s="14" customFormat="1" customHeight="1" spans="1:6">
      <c r="A2259" s="401">
        <v>2259</v>
      </c>
      <c r="B2259" s="407" t="s">
        <v>2045</v>
      </c>
      <c r="C2259" s="403" t="s">
        <v>468</v>
      </c>
      <c r="D2259" s="404">
        <v>3</v>
      </c>
      <c r="E2259" s="408" t="s">
        <v>485</v>
      </c>
      <c r="F2259" s="409" t="s">
        <v>486</v>
      </c>
    </row>
    <row r="2260" s="14" customFormat="1" customHeight="1" spans="1:6">
      <c r="A2260" s="401">
        <v>2260</v>
      </c>
      <c r="B2260" s="407" t="s">
        <v>2046</v>
      </c>
      <c r="C2260" s="403" t="s">
        <v>468</v>
      </c>
      <c r="D2260" s="404">
        <v>10</v>
      </c>
      <c r="E2260" s="408" t="s">
        <v>469</v>
      </c>
      <c r="F2260" s="409" t="s">
        <v>470</v>
      </c>
    </row>
    <row r="2261" s="14" customFormat="1" customHeight="1" spans="1:6">
      <c r="A2261" s="401">
        <v>2261</v>
      </c>
      <c r="B2261" s="407" t="s">
        <v>2047</v>
      </c>
      <c r="C2261" s="403" t="s">
        <v>468</v>
      </c>
      <c r="D2261" s="404">
        <v>2</v>
      </c>
      <c r="E2261" s="408" t="s">
        <v>469</v>
      </c>
      <c r="F2261" s="409" t="s">
        <v>470</v>
      </c>
    </row>
    <row r="2262" s="14" customFormat="1" customHeight="1" spans="1:6">
      <c r="A2262" s="401">
        <v>2262</v>
      </c>
      <c r="B2262" s="407" t="s">
        <v>2048</v>
      </c>
      <c r="C2262" s="403" t="s">
        <v>468</v>
      </c>
      <c r="D2262" s="404">
        <v>1</v>
      </c>
      <c r="E2262" s="408" t="s">
        <v>469</v>
      </c>
      <c r="F2262" s="409" t="s">
        <v>470</v>
      </c>
    </row>
    <row r="2263" s="14" customFormat="1" customHeight="1" spans="1:6">
      <c r="A2263" s="401">
        <v>2263</v>
      </c>
      <c r="B2263" s="407" t="s">
        <v>2049</v>
      </c>
      <c r="C2263" s="403" t="s">
        <v>468</v>
      </c>
      <c r="D2263" s="404">
        <v>1</v>
      </c>
      <c r="E2263" s="408" t="s">
        <v>469</v>
      </c>
      <c r="F2263" s="409" t="s">
        <v>470</v>
      </c>
    </row>
    <row r="2264" s="14" customFormat="1" customHeight="1" spans="1:6">
      <c r="A2264" s="401">
        <v>2264</v>
      </c>
      <c r="B2264" s="407" t="s">
        <v>2047</v>
      </c>
      <c r="C2264" s="403" t="s">
        <v>468</v>
      </c>
      <c r="D2264" s="404">
        <v>2</v>
      </c>
      <c r="E2264" s="408" t="s">
        <v>504</v>
      </c>
      <c r="F2264" s="409" t="s">
        <v>505</v>
      </c>
    </row>
    <row r="2265" s="14" customFormat="1" customHeight="1" spans="1:6">
      <c r="A2265" s="401">
        <v>2265</v>
      </c>
      <c r="B2265" s="407" t="s">
        <v>2050</v>
      </c>
      <c r="C2265" s="403" t="s">
        <v>468</v>
      </c>
      <c r="D2265" s="404">
        <v>1</v>
      </c>
      <c r="E2265" s="408" t="s">
        <v>469</v>
      </c>
      <c r="F2265" s="409" t="s">
        <v>470</v>
      </c>
    </row>
    <row r="2266" s="14" customFormat="1" customHeight="1" spans="1:6">
      <c r="A2266" s="401">
        <v>2266</v>
      </c>
      <c r="B2266" s="407" t="s">
        <v>2051</v>
      </c>
      <c r="C2266" s="403" t="s">
        <v>468</v>
      </c>
      <c r="D2266" s="404">
        <v>2</v>
      </c>
      <c r="E2266" s="408" t="s">
        <v>469</v>
      </c>
      <c r="F2266" s="409" t="s">
        <v>470</v>
      </c>
    </row>
    <row r="2267" s="14" customFormat="1" customHeight="1" spans="1:6">
      <c r="A2267" s="401">
        <v>2267</v>
      </c>
      <c r="B2267" s="407" t="s">
        <v>2052</v>
      </c>
      <c r="C2267" s="403" t="s">
        <v>468</v>
      </c>
      <c r="D2267" s="404">
        <v>1</v>
      </c>
      <c r="E2267" s="408" t="s">
        <v>469</v>
      </c>
      <c r="F2267" s="409" t="s">
        <v>470</v>
      </c>
    </row>
    <row r="2268" s="14" customFormat="1" customHeight="1" spans="1:6">
      <c r="A2268" s="401">
        <v>2268</v>
      </c>
      <c r="B2268" s="407" t="s">
        <v>2053</v>
      </c>
      <c r="C2268" s="403" t="s">
        <v>468</v>
      </c>
      <c r="D2268" s="404">
        <v>2</v>
      </c>
      <c r="E2268" s="408" t="s">
        <v>469</v>
      </c>
      <c r="F2268" s="409" t="s">
        <v>470</v>
      </c>
    </row>
    <row r="2269" s="14" customFormat="1" customHeight="1" spans="1:6">
      <c r="A2269" s="401">
        <v>2269</v>
      </c>
      <c r="B2269" s="407" t="s">
        <v>2054</v>
      </c>
      <c r="C2269" s="403" t="s">
        <v>464</v>
      </c>
      <c r="D2269" s="404">
        <v>2</v>
      </c>
      <c r="E2269" s="408" t="s">
        <v>504</v>
      </c>
      <c r="F2269" s="409" t="s">
        <v>505</v>
      </c>
    </row>
    <row r="2270" s="14" customFormat="1" customHeight="1" spans="1:6">
      <c r="A2270" s="401">
        <v>2270</v>
      </c>
      <c r="B2270" s="407" t="s">
        <v>2055</v>
      </c>
      <c r="C2270" s="403" t="s">
        <v>468</v>
      </c>
      <c r="D2270" s="404">
        <v>1</v>
      </c>
      <c r="E2270" s="408" t="s">
        <v>469</v>
      </c>
      <c r="F2270" s="409" t="s">
        <v>470</v>
      </c>
    </row>
    <row r="2271" s="14" customFormat="1" customHeight="1" spans="1:6">
      <c r="A2271" s="401">
        <v>2271</v>
      </c>
      <c r="B2271" s="407" t="s">
        <v>2056</v>
      </c>
      <c r="C2271" s="403" t="s">
        <v>468</v>
      </c>
      <c r="D2271" s="404">
        <v>1</v>
      </c>
      <c r="E2271" s="408" t="s">
        <v>469</v>
      </c>
      <c r="F2271" s="409" t="s">
        <v>470</v>
      </c>
    </row>
    <row r="2272" s="14" customFormat="1" customHeight="1" spans="1:6">
      <c r="A2272" s="401">
        <v>2272</v>
      </c>
      <c r="B2272" s="407" t="s">
        <v>2057</v>
      </c>
      <c r="C2272" s="403" t="s">
        <v>468</v>
      </c>
      <c r="D2272" s="404">
        <v>1</v>
      </c>
      <c r="E2272" s="408" t="s">
        <v>476</v>
      </c>
      <c r="F2272" s="409" t="s">
        <v>477</v>
      </c>
    </row>
    <row r="2273" s="14" customFormat="1" customHeight="1" spans="1:6">
      <c r="A2273" s="401">
        <v>2273</v>
      </c>
      <c r="B2273" s="407" t="s">
        <v>2058</v>
      </c>
      <c r="C2273" s="403" t="s">
        <v>468</v>
      </c>
      <c r="D2273" s="404">
        <v>1</v>
      </c>
      <c r="E2273" s="408" t="s">
        <v>469</v>
      </c>
      <c r="F2273" s="409" t="s">
        <v>470</v>
      </c>
    </row>
    <row r="2274" s="14" customFormat="1" customHeight="1" spans="1:6">
      <c r="A2274" s="401">
        <v>2274</v>
      </c>
      <c r="B2274" s="407" t="s">
        <v>2059</v>
      </c>
      <c r="C2274" s="403" t="s">
        <v>468</v>
      </c>
      <c r="D2274" s="404">
        <v>1</v>
      </c>
      <c r="E2274" s="408" t="s">
        <v>469</v>
      </c>
      <c r="F2274" s="409" t="s">
        <v>470</v>
      </c>
    </row>
    <row r="2275" s="14" customFormat="1" customHeight="1" spans="1:6">
      <c r="A2275" s="401">
        <v>2275</v>
      </c>
      <c r="B2275" s="407" t="s">
        <v>2060</v>
      </c>
      <c r="C2275" s="403" t="s">
        <v>468</v>
      </c>
      <c r="D2275" s="404">
        <v>1</v>
      </c>
      <c r="E2275" s="408" t="s">
        <v>469</v>
      </c>
      <c r="F2275" s="409" t="s">
        <v>470</v>
      </c>
    </row>
    <row r="2276" s="14" customFormat="1" customHeight="1" spans="1:6">
      <c r="A2276" s="401">
        <v>2276</v>
      </c>
      <c r="B2276" s="407" t="s">
        <v>2061</v>
      </c>
      <c r="C2276" s="403" t="s">
        <v>468</v>
      </c>
      <c r="D2276" s="404">
        <v>1</v>
      </c>
      <c r="E2276" s="408" t="s">
        <v>469</v>
      </c>
      <c r="F2276" s="409" t="s">
        <v>470</v>
      </c>
    </row>
    <row r="2277" s="14" customFormat="1" customHeight="1" spans="1:6">
      <c r="A2277" s="401">
        <v>2277</v>
      </c>
      <c r="B2277" s="407" t="s">
        <v>2062</v>
      </c>
      <c r="C2277" s="403" t="s">
        <v>468</v>
      </c>
      <c r="D2277" s="404">
        <v>1</v>
      </c>
      <c r="E2277" s="408" t="s">
        <v>469</v>
      </c>
      <c r="F2277" s="409" t="s">
        <v>470</v>
      </c>
    </row>
    <row r="2278" s="14" customFormat="1" customHeight="1" spans="1:6">
      <c r="A2278" s="401">
        <v>2278</v>
      </c>
      <c r="B2278" s="407" t="s">
        <v>2063</v>
      </c>
      <c r="C2278" s="403" t="s">
        <v>468</v>
      </c>
      <c r="D2278" s="404">
        <v>19</v>
      </c>
      <c r="E2278" s="408" t="s">
        <v>469</v>
      </c>
      <c r="F2278" s="409" t="s">
        <v>470</v>
      </c>
    </row>
    <row r="2279" s="14" customFormat="1" customHeight="1" spans="1:6">
      <c r="A2279" s="401">
        <v>2279</v>
      </c>
      <c r="B2279" s="407" t="s">
        <v>2064</v>
      </c>
      <c r="C2279" s="403" t="s">
        <v>468</v>
      </c>
      <c r="D2279" s="404">
        <v>1</v>
      </c>
      <c r="E2279" s="408" t="s">
        <v>469</v>
      </c>
      <c r="F2279" s="409" t="s">
        <v>470</v>
      </c>
    </row>
    <row r="2280" s="14" customFormat="1" customHeight="1" spans="1:6">
      <c r="A2280" s="401">
        <v>2280</v>
      </c>
      <c r="B2280" s="407" t="s">
        <v>2065</v>
      </c>
      <c r="C2280" s="403" t="s">
        <v>468</v>
      </c>
      <c r="D2280" s="404">
        <v>2</v>
      </c>
      <c r="E2280" s="408" t="s">
        <v>469</v>
      </c>
      <c r="F2280" s="409" t="s">
        <v>470</v>
      </c>
    </row>
    <row r="2281" s="14" customFormat="1" customHeight="1" spans="1:6">
      <c r="A2281" s="401">
        <v>2281</v>
      </c>
      <c r="B2281" s="407" t="s">
        <v>2066</v>
      </c>
      <c r="C2281" s="403" t="s">
        <v>468</v>
      </c>
      <c r="D2281" s="404">
        <v>1</v>
      </c>
      <c r="E2281" s="408" t="s">
        <v>504</v>
      </c>
      <c r="F2281" s="409" t="s">
        <v>505</v>
      </c>
    </row>
    <row r="2282" s="14" customFormat="1" customHeight="1" spans="1:6">
      <c r="A2282" s="401">
        <v>2282</v>
      </c>
      <c r="B2282" s="407" t="s">
        <v>2065</v>
      </c>
      <c r="C2282" s="403" t="s">
        <v>468</v>
      </c>
      <c r="D2282" s="404">
        <v>3</v>
      </c>
      <c r="E2282" s="408" t="s">
        <v>504</v>
      </c>
      <c r="F2282" s="409" t="s">
        <v>505</v>
      </c>
    </row>
    <row r="2283" s="14" customFormat="1" customHeight="1" spans="1:6">
      <c r="A2283" s="401">
        <v>2283</v>
      </c>
      <c r="B2283" s="407" t="s">
        <v>2067</v>
      </c>
      <c r="C2283" s="403" t="s">
        <v>468</v>
      </c>
      <c r="D2283" s="404">
        <v>1</v>
      </c>
      <c r="E2283" s="408" t="s">
        <v>504</v>
      </c>
      <c r="F2283" s="409" t="s">
        <v>505</v>
      </c>
    </row>
    <row r="2284" s="14" customFormat="1" customHeight="1" spans="1:6">
      <c r="A2284" s="401">
        <v>2284</v>
      </c>
      <c r="B2284" s="407" t="s">
        <v>2068</v>
      </c>
      <c r="C2284" s="403" t="s">
        <v>468</v>
      </c>
      <c r="D2284" s="404">
        <v>3</v>
      </c>
      <c r="E2284" s="408" t="s">
        <v>469</v>
      </c>
      <c r="F2284" s="409" t="s">
        <v>470</v>
      </c>
    </row>
    <row r="2285" s="14" customFormat="1" customHeight="1" spans="1:6">
      <c r="A2285" s="401">
        <v>2285</v>
      </c>
      <c r="B2285" s="407" t="s">
        <v>2069</v>
      </c>
      <c r="C2285" s="403" t="s">
        <v>468</v>
      </c>
      <c r="D2285" s="404">
        <v>10</v>
      </c>
      <c r="E2285" s="408" t="s">
        <v>469</v>
      </c>
      <c r="F2285" s="409" t="s">
        <v>470</v>
      </c>
    </row>
    <row r="2286" s="14" customFormat="1" customHeight="1" spans="1:6">
      <c r="A2286" s="401">
        <v>2286</v>
      </c>
      <c r="B2286" s="407" t="s">
        <v>2070</v>
      </c>
      <c r="C2286" s="403" t="s">
        <v>468</v>
      </c>
      <c r="D2286" s="404">
        <v>1</v>
      </c>
      <c r="E2286" s="408" t="s">
        <v>469</v>
      </c>
      <c r="F2286" s="409" t="s">
        <v>470</v>
      </c>
    </row>
    <row r="2287" s="14" customFormat="1" customHeight="1" spans="1:6">
      <c r="A2287" s="401">
        <v>2287</v>
      </c>
      <c r="B2287" s="407" t="s">
        <v>2071</v>
      </c>
      <c r="C2287" s="403" t="s">
        <v>468</v>
      </c>
      <c r="D2287" s="404">
        <v>1</v>
      </c>
      <c r="E2287" s="408" t="s">
        <v>469</v>
      </c>
      <c r="F2287" s="409" t="s">
        <v>470</v>
      </c>
    </row>
    <row r="2288" s="14" customFormat="1" customHeight="1" spans="1:6">
      <c r="A2288" s="401">
        <v>2288</v>
      </c>
      <c r="B2288" s="407" t="s">
        <v>2072</v>
      </c>
      <c r="C2288" s="403" t="s">
        <v>468</v>
      </c>
      <c r="D2288" s="404">
        <v>10</v>
      </c>
      <c r="E2288" s="408" t="s">
        <v>469</v>
      </c>
      <c r="F2288" s="409" t="s">
        <v>470</v>
      </c>
    </row>
    <row r="2289" s="14" customFormat="1" customHeight="1" spans="1:6">
      <c r="A2289" s="401">
        <v>2289</v>
      </c>
      <c r="B2289" s="407" t="s">
        <v>2073</v>
      </c>
      <c r="C2289" s="403" t="s">
        <v>468</v>
      </c>
      <c r="D2289" s="404">
        <v>2</v>
      </c>
      <c r="E2289" s="408" t="s">
        <v>469</v>
      </c>
      <c r="F2289" s="409" t="s">
        <v>470</v>
      </c>
    </row>
    <row r="2290" s="14" customFormat="1" customHeight="1" spans="1:6">
      <c r="A2290" s="401">
        <v>2290</v>
      </c>
      <c r="B2290" s="407" t="s">
        <v>2074</v>
      </c>
      <c r="C2290" s="403" t="s">
        <v>530</v>
      </c>
      <c r="D2290" s="404">
        <v>1</v>
      </c>
      <c r="E2290" s="408" t="s">
        <v>469</v>
      </c>
      <c r="F2290" s="409" t="s">
        <v>470</v>
      </c>
    </row>
    <row r="2291" s="14" customFormat="1" customHeight="1" spans="1:6">
      <c r="A2291" s="401">
        <v>2291</v>
      </c>
      <c r="B2291" s="407" t="s">
        <v>2075</v>
      </c>
      <c r="C2291" s="403" t="s">
        <v>468</v>
      </c>
      <c r="D2291" s="404">
        <v>9</v>
      </c>
      <c r="E2291" s="408" t="s">
        <v>469</v>
      </c>
      <c r="F2291" s="409" t="s">
        <v>470</v>
      </c>
    </row>
    <row r="2292" s="14" customFormat="1" customHeight="1" spans="1:6">
      <c r="A2292" s="401">
        <v>2292</v>
      </c>
      <c r="B2292" s="407" t="s">
        <v>2076</v>
      </c>
      <c r="C2292" s="403" t="s">
        <v>468</v>
      </c>
      <c r="D2292" s="404">
        <v>6</v>
      </c>
      <c r="E2292" s="408" t="s">
        <v>469</v>
      </c>
      <c r="F2292" s="409" t="s">
        <v>470</v>
      </c>
    </row>
    <row r="2293" s="14" customFormat="1" customHeight="1" spans="1:6">
      <c r="A2293" s="401">
        <v>2293</v>
      </c>
      <c r="B2293" s="407" t="s">
        <v>2077</v>
      </c>
      <c r="C2293" s="403" t="s">
        <v>468</v>
      </c>
      <c r="D2293" s="404">
        <v>10</v>
      </c>
      <c r="E2293" s="408" t="s">
        <v>469</v>
      </c>
      <c r="F2293" s="409" t="s">
        <v>470</v>
      </c>
    </row>
    <row r="2294" s="14" customFormat="1" customHeight="1" spans="1:6">
      <c r="A2294" s="401">
        <v>2294</v>
      </c>
      <c r="B2294" s="407" t="s">
        <v>2078</v>
      </c>
      <c r="C2294" s="403" t="s">
        <v>468</v>
      </c>
      <c r="D2294" s="404">
        <v>5</v>
      </c>
      <c r="E2294" s="408" t="s">
        <v>504</v>
      </c>
      <c r="F2294" s="409" t="s">
        <v>505</v>
      </c>
    </row>
    <row r="2295" s="14" customFormat="1" customHeight="1" spans="1:6">
      <c r="A2295" s="401">
        <v>2295</v>
      </c>
      <c r="B2295" s="407" t="s">
        <v>2069</v>
      </c>
      <c r="C2295" s="403" t="s">
        <v>468</v>
      </c>
      <c r="D2295" s="404">
        <v>10</v>
      </c>
      <c r="E2295" s="408" t="s">
        <v>490</v>
      </c>
      <c r="F2295" s="409" t="s">
        <v>491</v>
      </c>
    </row>
    <row r="2296" s="14" customFormat="1" customHeight="1" spans="1:6">
      <c r="A2296" s="401">
        <v>2296</v>
      </c>
      <c r="B2296" s="407" t="s">
        <v>2079</v>
      </c>
      <c r="C2296" s="403" t="s">
        <v>468</v>
      </c>
      <c r="D2296" s="404">
        <v>1</v>
      </c>
      <c r="E2296" s="408" t="s">
        <v>504</v>
      </c>
      <c r="F2296" s="409" t="s">
        <v>505</v>
      </c>
    </row>
    <row r="2297" s="14" customFormat="1" customHeight="1" spans="1:6">
      <c r="A2297" s="401">
        <v>2297</v>
      </c>
      <c r="B2297" s="407" t="s">
        <v>2080</v>
      </c>
      <c r="C2297" s="403" t="s">
        <v>468</v>
      </c>
      <c r="D2297" s="404">
        <v>1</v>
      </c>
      <c r="E2297" s="408" t="s">
        <v>490</v>
      </c>
      <c r="F2297" s="409" t="s">
        <v>491</v>
      </c>
    </row>
    <row r="2298" s="14" customFormat="1" customHeight="1" spans="1:6">
      <c r="A2298" s="401">
        <v>2298</v>
      </c>
      <c r="B2298" s="407" t="s">
        <v>2081</v>
      </c>
      <c r="C2298" s="413" t="s">
        <v>468</v>
      </c>
      <c r="D2298" s="404">
        <v>1</v>
      </c>
      <c r="E2298" s="408" t="s">
        <v>759</v>
      </c>
      <c r="F2298" s="409" t="s">
        <v>760</v>
      </c>
    </row>
    <row r="2299" s="14" customFormat="1" customHeight="1" spans="1:6">
      <c r="A2299" s="401">
        <v>2299</v>
      </c>
      <c r="B2299" s="407" t="s">
        <v>2082</v>
      </c>
      <c r="C2299" s="413" t="s">
        <v>468</v>
      </c>
      <c r="D2299" s="404">
        <v>1</v>
      </c>
      <c r="E2299" s="408" t="s">
        <v>759</v>
      </c>
      <c r="F2299" s="409" t="s">
        <v>760</v>
      </c>
    </row>
    <row r="2300" s="14" customFormat="1" customHeight="1" spans="1:6">
      <c r="A2300" s="401">
        <v>2300</v>
      </c>
      <c r="B2300" s="407" t="s">
        <v>2083</v>
      </c>
      <c r="C2300" s="413" t="s">
        <v>468</v>
      </c>
      <c r="D2300" s="404">
        <v>1</v>
      </c>
      <c r="E2300" s="408" t="s">
        <v>759</v>
      </c>
      <c r="F2300" s="409" t="s">
        <v>760</v>
      </c>
    </row>
    <row r="2301" s="14" customFormat="1" customHeight="1" spans="1:6">
      <c r="A2301" s="401">
        <v>2301</v>
      </c>
      <c r="B2301" s="407" t="s">
        <v>2084</v>
      </c>
      <c r="C2301" s="413" t="s">
        <v>468</v>
      </c>
      <c r="D2301" s="404">
        <v>2</v>
      </c>
      <c r="E2301" s="408" t="s">
        <v>759</v>
      </c>
      <c r="F2301" s="409" t="s">
        <v>760</v>
      </c>
    </row>
    <row r="2302" s="14" customFormat="1" customHeight="1" spans="1:6">
      <c r="A2302" s="401">
        <v>2302</v>
      </c>
      <c r="B2302" s="407" t="s">
        <v>2085</v>
      </c>
      <c r="C2302" s="403" t="s">
        <v>468</v>
      </c>
      <c r="D2302" s="404">
        <v>1</v>
      </c>
      <c r="E2302" s="408" t="s">
        <v>469</v>
      </c>
      <c r="F2302" s="409" t="s">
        <v>470</v>
      </c>
    </row>
    <row r="2303" s="14" customFormat="1" customHeight="1" spans="1:6">
      <c r="A2303" s="401">
        <v>2303</v>
      </c>
      <c r="B2303" s="407" t="s">
        <v>2086</v>
      </c>
      <c r="C2303" s="403" t="s">
        <v>468</v>
      </c>
      <c r="D2303" s="404">
        <v>2</v>
      </c>
      <c r="E2303" s="408" t="s">
        <v>469</v>
      </c>
      <c r="F2303" s="409" t="s">
        <v>470</v>
      </c>
    </row>
    <row r="2304" s="14" customFormat="1" customHeight="1" spans="1:6">
      <c r="A2304" s="401">
        <v>2304</v>
      </c>
      <c r="B2304" s="407" t="s">
        <v>2087</v>
      </c>
      <c r="C2304" s="403" t="s">
        <v>468</v>
      </c>
      <c r="D2304" s="404">
        <v>1</v>
      </c>
      <c r="E2304" s="408" t="s">
        <v>469</v>
      </c>
      <c r="F2304" s="409" t="s">
        <v>470</v>
      </c>
    </row>
    <row r="2305" s="14" customFormat="1" customHeight="1" spans="1:6">
      <c r="A2305" s="401">
        <v>2305</v>
      </c>
      <c r="B2305" s="407" t="s">
        <v>2088</v>
      </c>
      <c r="C2305" s="403" t="s">
        <v>468</v>
      </c>
      <c r="D2305" s="404">
        <v>1</v>
      </c>
      <c r="E2305" s="408" t="s">
        <v>469</v>
      </c>
      <c r="F2305" s="409" t="s">
        <v>470</v>
      </c>
    </row>
    <row r="2306" s="14" customFormat="1" customHeight="1" spans="1:6">
      <c r="A2306" s="401">
        <v>2306</v>
      </c>
      <c r="B2306" s="407" t="s">
        <v>2089</v>
      </c>
      <c r="C2306" s="403" t="s">
        <v>468</v>
      </c>
      <c r="D2306" s="404">
        <v>1</v>
      </c>
      <c r="E2306" s="408" t="s">
        <v>469</v>
      </c>
      <c r="F2306" s="409" t="s">
        <v>470</v>
      </c>
    </row>
    <row r="2307" s="14" customFormat="1" customHeight="1" spans="1:6">
      <c r="A2307" s="401">
        <v>2307</v>
      </c>
      <c r="B2307" s="407" t="s">
        <v>2090</v>
      </c>
      <c r="C2307" s="403" t="s">
        <v>468</v>
      </c>
      <c r="D2307" s="404">
        <v>1</v>
      </c>
      <c r="E2307" s="408" t="s">
        <v>469</v>
      </c>
      <c r="F2307" s="409" t="s">
        <v>470</v>
      </c>
    </row>
    <row r="2308" s="14" customFormat="1" customHeight="1" spans="1:6">
      <c r="A2308" s="401">
        <v>2308</v>
      </c>
      <c r="B2308" s="407" t="s">
        <v>2091</v>
      </c>
      <c r="C2308" s="403" t="s">
        <v>468</v>
      </c>
      <c r="D2308" s="404">
        <v>1</v>
      </c>
      <c r="E2308" s="408" t="s">
        <v>469</v>
      </c>
      <c r="F2308" s="409" t="s">
        <v>470</v>
      </c>
    </row>
    <row r="2309" s="14" customFormat="1" customHeight="1" spans="1:6">
      <c r="A2309" s="401">
        <v>2309</v>
      </c>
      <c r="B2309" s="407" t="s">
        <v>2092</v>
      </c>
      <c r="C2309" s="403" t="s">
        <v>468</v>
      </c>
      <c r="D2309" s="404">
        <v>2</v>
      </c>
      <c r="E2309" s="408" t="s">
        <v>469</v>
      </c>
      <c r="F2309" s="409" t="s">
        <v>470</v>
      </c>
    </row>
    <row r="2310" s="14" customFormat="1" customHeight="1" spans="1:6">
      <c r="A2310" s="401">
        <v>2310</v>
      </c>
      <c r="B2310" s="407" t="s">
        <v>2093</v>
      </c>
      <c r="C2310" s="403" t="s">
        <v>468</v>
      </c>
      <c r="D2310" s="404">
        <v>2</v>
      </c>
      <c r="E2310" s="408" t="s">
        <v>469</v>
      </c>
      <c r="F2310" s="409" t="s">
        <v>470</v>
      </c>
    </row>
    <row r="2311" s="14" customFormat="1" customHeight="1" spans="1:6">
      <c r="A2311" s="401">
        <v>2311</v>
      </c>
      <c r="B2311" s="407" t="s">
        <v>2094</v>
      </c>
      <c r="C2311" s="403" t="s">
        <v>468</v>
      </c>
      <c r="D2311" s="404">
        <v>2</v>
      </c>
      <c r="E2311" s="408" t="s">
        <v>469</v>
      </c>
      <c r="F2311" s="409" t="s">
        <v>470</v>
      </c>
    </row>
    <row r="2312" s="14" customFormat="1" customHeight="1" spans="1:6">
      <c r="A2312" s="401">
        <v>2312</v>
      </c>
      <c r="B2312" s="407" t="s">
        <v>2095</v>
      </c>
      <c r="C2312" s="403" t="s">
        <v>468</v>
      </c>
      <c r="D2312" s="404">
        <v>3</v>
      </c>
      <c r="E2312" s="408" t="s">
        <v>469</v>
      </c>
      <c r="F2312" s="409" t="s">
        <v>470</v>
      </c>
    </row>
    <row r="2313" s="14" customFormat="1" customHeight="1" spans="1:6">
      <c r="A2313" s="401">
        <v>2313</v>
      </c>
      <c r="B2313" s="407" t="s">
        <v>2096</v>
      </c>
      <c r="C2313" s="403" t="s">
        <v>468</v>
      </c>
      <c r="D2313" s="404">
        <v>5</v>
      </c>
      <c r="E2313" s="408" t="s">
        <v>469</v>
      </c>
      <c r="F2313" s="409" t="s">
        <v>470</v>
      </c>
    </row>
    <row r="2314" s="14" customFormat="1" customHeight="1" spans="1:6">
      <c r="A2314" s="401">
        <v>2314</v>
      </c>
      <c r="B2314" s="407" t="s">
        <v>2097</v>
      </c>
      <c r="C2314" s="403" t="s">
        <v>468</v>
      </c>
      <c r="D2314" s="404">
        <v>8</v>
      </c>
      <c r="E2314" s="408" t="s">
        <v>469</v>
      </c>
      <c r="F2314" s="409" t="s">
        <v>470</v>
      </c>
    </row>
    <row r="2315" s="14" customFormat="1" customHeight="1" spans="1:6">
      <c r="A2315" s="401">
        <v>2315</v>
      </c>
      <c r="B2315" s="407" t="s">
        <v>2098</v>
      </c>
      <c r="C2315" s="403" t="s">
        <v>468</v>
      </c>
      <c r="D2315" s="404">
        <v>5</v>
      </c>
      <c r="E2315" s="408" t="s">
        <v>469</v>
      </c>
      <c r="F2315" s="409" t="s">
        <v>470</v>
      </c>
    </row>
    <row r="2316" s="14" customFormat="1" customHeight="1" spans="1:6">
      <c r="A2316" s="401">
        <v>2316</v>
      </c>
      <c r="B2316" s="407" t="s">
        <v>2099</v>
      </c>
      <c r="C2316" s="403" t="s">
        <v>468</v>
      </c>
      <c r="D2316" s="404">
        <v>6</v>
      </c>
      <c r="E2316" s="408" t="s">
        <v>469</v>
      </c>
      <c r="F2316" s="409" t="s">
        <v>470</v>
      </c>
    </row>
    <row r="2317" s="14" customFormat="1" customHeight="1" spans="1:6">
      <c r="A2317" s="401">
        <v>2317</v>
      </c>
      <c r="B2317" s="407" t="s">
        <v>2100</v>
      </c>
      <c r="C2317" s="403" t="s">
        <v>468</v>
      </c>
      <c r="D2317" s="404">
        <v>6</v>
      </c>
      <c r="E2317" s="408" t="s">
        <v>469</v>
      </c>
      <c r="F2317" s="409" t="s">
        <v>470</v>
      </c>
    </row>
    <row r="2318" s="14" customFormat="1" customHeight="1" spans="1:6">
      <c r="A2318" s="401">
        <v>2318</v>
      </c>
      <c r="B2318" s="407" t="s">
        <v>2101</v>
      </c>
      <c r="C2318" s="403" t="s">
        <v>468</v>
      </c>
      <c r="D2318" s="404">
        <v>6</v>
      </c>
      <c r="E2318" s="408" t="s">
        <v>469</v>
      </c>
      <c r="F2318" s="409" t="s">
        <v>470</v>
      </c>
    </row>
    <row r="2319" s="14" customFormat="1" customHeight="1" spans="1:6">
      <c r="A2319" s="401">
        <v>2319</v>
      </c>
      <c r="B2319" s="407" t="s">
        <v>2102</v>
      </c>
      <c r="C2319" s="403" t="s">
        <v>468</v>
      </c>
      <c r="D2319" s="404">
        <v>6</v>
      </c>
      <c r="E2319" s="408" t="s">
        <v>469</v>
      </c>
      <c r="F2319" s="409" t="s">
        <v>470</v>
      </c>
    </row>
    <row r="2320" s="14" customFormat="1" customHeight="1" spans="1:6">
      <c r="A2320" s="401">
        <v>2320</v>
      </c>
      <c r="B2320" s="407" t="s">
        <v>2103</v>
      </c>
      <c r="C2320" s="403" t="s">
        <v>468</v>
      </c>
      <c r="D2320" s="404">
        <v>5</v>
      </c>
      <c r="E2320" s="408" t="s">
        <v>469</v>
      </c>
      <c r="F2320" s="409" t="s">
        <v>470</v>
      </c>
    </row>
    <row r="2321" s="14" customFormat="1" customHeight="1" spans="1:6">
      <c r="A2321" s="401">
        <v>2321</v>
      </c>
      <c r="B2321" s="407" t="s">
        <v>2104</v>
      </c>
      <c r="C2321" s="403" t="s">
        <v>468</v>
      </c>
      <c r="D2321" s="404">
        <v>5</v>
      </c>
      <c r="E2321" s="408" t="s">
        <v>469</v>
      </c>
      <c r="F2321" s="409" t="s">
        <v>470</v>
      </c>
    </row>
    <row r="2322" s="14" customFormat="1" customHeight="1" spans="1:6">
      <c r="A2322" s="401">
        <v>2322</v>
      </c>
      <c r="B2322" s="407" t="s">
        <v>2105</v>
      </c>
      <c r="C2322" s="403" t="s">
        <v>468</v>
      </c>
      <c r="D2322" s="404">
        <v>4</v>
      </c>
      <c r="E2322" s="408" t="s">
        <v>469</v>
      </c>
      <c r="F2322" s="409" t="s">
        <v>470</v>
      </c>
    </row>
    <row r="2323" s="14" customFormat="1" customHeight="1" spans="1:6">
      <c r="A2323" s="401">
        <v>2323</v>
      </c>
      <c r="B2323" s="407" t="s">
        <v>2106</v>
      </c>
      <c r="C2323" s="403" t="s">
        <v>468</v>
      </c>
      <c r="D2323" s="404">
        <v>4</v>
      </c>
      <c r="E2323" s="408" t="s">
        <v>469</v>
      </c>
      <c r="F2323" s="409" t="s">
        <v>470</v>
      </c>
    </row>
    <row r="2324" s="14" customFormat="1" customHeight="1" spans="1:6">
      <c r="A2324" s="401">
        <v>2324</v>
      </c>
      <c r="B2324" s="407" t="s">
        <v>2097</v>
      </c>
      <c r="C2324" s="403" t="s">
        <v>468</v>
      </c>
      <c r="D2324" s="404">
        <v>2</v>
      </c>
      <c r="E2324" s="408" t="s">
        <v>490</v>
      </c>
      <c r="F2324" s="409" t="s">
        <v>491</v>
      </c>
    </row>
    <row r="2325" s="14" customFormat="1" customHeight="1" spans="1:6">
      <c r="A2325" s="401">
        <v>2325</v>
      </c>
      <c r="B2325" s="407" t="s">
        <v>2107</v>
      </c>
      <c r="C2325" s="403" t="s">
        <v>468</v>
      </c>
      <c r="D2325" s="404">
        <v>1</v>
      </c>
      <c r="E2325" s="408" t="s">
        <v>469</v>
      </c>
      <c r="F2325" s="409" t="s">
        <v>470</v>
      </c>
    </row>
    <row r="2326" s="14" customFormat="1" customHeight="1" spans="1:6">
      <c r="A2326" s="401">
        <v>2326</v>
      </c>
      <c r="B2326" s="407" t="s">
        <v>2108</v>
      </c>
      <c r="C2326" s="403" t="s">
        <v>468</v>
      </c>
      <c r="D2326" s="404">
        <v>2</v>
      </c>
      <c r="E2326" s="408" t="s">
        <v>469</v>
      </c>
      <c r="F2326" s="409" t="s">
        <v>470</v>
      </c>
    </row>
    <row r="2327" s="14" customFormat="1" customHeight="1" spans="1:6">
      <c r="A2327" s="401">
        <v>2327</v>
      </c>
      <c r="B2327" s="407" t="s">
        <v>2108</v>
      </c>
      <c r="C2327" s="403" t="s">
        <v>468</v>
      </c>
      <c r="D2327" s="404">
        <v>1</v>
      </c>
      <c r="E2327" s="408" t="s">
        <v>469</v>
      </c>
      <c r="F2327" s="409" t="s">
        <v>470</v>
      </c>
    </row>
    <row r="2328" s="14" customFormat="1" customHeight="1" spans="1:6">
      <c r="A2328" s="401">
        <v>2328</v>
      </c>
      <c r="B2328" s="407" t="s">
        <v>2109</v>
      </c>
      <c r="C2328" s="403" t="s">
        <v>468</v>
      </c>
      <c r="D2328" s="404">
        <v>8</v>
      </c>
      <c r="E2328" s="408" t="s">
        <v>476</v>
      </c>
      <c r="F2328" s="409" t="s">
        <v>477</v>
      </c>
    </row>
    <row r="2329" s="14" customFormat="1" customHeight="1" spans="1:6">
      <c r="A2329" s="401">
        <v>2329</v>
      </c>
      <c r="B2329" s="407" t="s">
        <v>2110</v>
      </c>
      <c r="C2329" s="403" t="s">
        <v>468</v>
      </c>
      <c r="D2329" s="404">
        <v>4</v>
      </c>
      <c r="E2329" s="408" t="s">
        <v>469</v>
      </c>
      <c r="F2329" s="409" t="s">
        <v>470</v>
      </c>
    </row>
    <row r="2330" s="14" customFormat="1" customHeight="1" spans="1:6">
      <c r="A2330" s="401">
        <v>2330</v>
      </c>
      <c r="B2330" s="407" t="s">
        <v>2111</v>
      </c>
      <c r="C2330" s="403" t="s">
        <v>468</v>
      </c>
      <c r="D2330" s="404">
        <v>18</v>
      </c>
      <c r="E2330" s="408" t="s">
        <v>469</v>
      </c>
      <c r="F2330" s="409" t="s">
        <v>470</v>
      </c>
    </row>
    <row r="2331" s="14" customFormat="1" customHeight="1" spans="1:6">
      <c r="A2331" s="401">
        <v>2331</v>
      </c>
      <c r="B2331" s="407" t="s">
        <v>2112</v>
      </c>
      <c r="C2331" s="403" t="s">
        <v>468</v>
      </c>
      <c r="D2331" s="404">
        <v>2</v>
      </c>
      <c r="E2331" s="408" t="s">
        <v>469</v>
      </c>
      <c r="F2331" s="409" t="s">
        <v>470</v>
      </c>
    </row>
    <row r="2332" s="14" customFormat="1" customHeight="1" spans="1:6">
      <c r="A2332" s="401">
        <v>2332</v>
      </c>
      <c r="B2332" s="407" t="s">
        <v>2113</v>
      </c>
      <c r="C2332" s="403" t="s">
        <v>479</v>
      </c>
      <c r="D2332" s="404">
        <v>5</v>
      </c>
      <c r="E2332" s="408" t="s">
        <v>504</v>
      </c>
      <c r="F2332" s="409" t="s">
        <v>505</v>
      </c>
    </row>
    <row r="2333" s="14" customFormat="1" customHeight="1" spans="1:6">
      <c r="A2333" s="401">
        <v>2333</v>
      </c>
      <c r="B2333" s="407" t="s">
        <v>2114</v>
      </c>
      <c r="C2333" s="403" t="s">
        <v>468</v>
      </c>
      <c r="D2333" s="404">
        <v>1</v>
      </c>
      <c r="E2333" s="408" t="s">
        <v>485</v>
      </c>
      <c r="F2333" s="409" t="s">
        <v>486</v>
      </c>
    </row>
    <row r="2334" s="14" customFormat="1" customHeight="1" spans="1:6">
      <c r="A2334" s="401">
        <v>2334</v>
      </c>
      <c r="B2334" s="407" t="s">
        <v>2115</v>
      </c>
      <c r="C2334" s="403" t="s">
        <v>468</v>
      </c>
      <c r="D2334" s="404">
        <v>4</v>
      </c>
      <c r="E2334" s="408" t="s">
        <v>469</v>
      </c>
      <c r="F2334" s="409" t="s">
        <v>470</v>
      </c>
    </row>
    <row r="2335" s="14" customFormat="1" customHeight="1" spans="1:6">
      <c r="A2335" s="401">
        <v>2335</v>
      </c>
      <c r="B2335" s="407" t="s">
        <v>2116</v>
      </c>
      <c r="C2335" s="403" t="s">
        <v>468</v>
      </c>
      <c r="D2335" s="404">
        <v>8</v>
      </c>
      <c r="E2335" s="408" t="s">
        <v>469</v>
      </c>
      <c r="F2335" s="409" t="s">
        <v>470</v>
      </c>
    </row>
    <row r="2336" s="14" customFormat="1" customHeight="1" spans="1:6">
      <c r="A2336" s="401">
        <v>2336</v>
      </c>
      <c r="B2336" s="407" t="s">
        <v>2116</v>
      </c>
      <c r="C2336" s="403" t="s">
        <v>468</v>
      </c>
      <c r="D2336" s="404">
        <v>4</v>
      </c>
      <c r="E2336" s="408" t="s">
        <v>504</v>
      </c>
      <c r="F2336" s="409" t="s">
        <v>505</v>
      </c>
    </row>
    <row r="2337" s="14" customFormat="1" customHeight="1" spans="1:6">
      <c r="A2337" s="401">
        <v>2337</v>
      </c>
      <c r="B2337" s="407" t="s">
        <v>2117</v>
      </c>
      <c r="C2337" s="403" t="s">
        <v>468</v>
      </c>
      <c r="D2337" s="404">
        <v>2</v>
      </c>
      <c r="E2337" s="408" t="s">
        <v>469</v>
      </c>
      <c r="F2337" s="409" t="s">
        <v>470</v>
      </c>
    </row>
    <row r="2338" s="14" customFormat="1" customHeight="1" spans="1:6">
      <c r="A2338" s="401">
        <v>2338</v>
      </c>
      <c r="B2338" s="407" t="s">
        <v>2118</v>
      </c>
      <c r="C2338" s="403" t="s">
        <v>468</v>
      </c>
      <c r="D2338" s="404">
        <v>16</v>
      </c>
      <c r="E2338" s="408" t="s">
        <v>469</v>
      </c>
      <c r="F2338" s="409" t="s">
        <v>470</v>
      </c>
    </row>
    <row r="2339" s="14" customFormat="1" customHeight="1" spans="1:6">
      <c r="A2339" s="401">
        <v>2339</v>
      </c>
      <c r="B2339" s="407" t="s">
        <v>2119</v>
      </c>
      <c r="C2339" s="403" t="s">
        <v>468</v>
      </c>
      <c r="D2339" s="404">
        <v>1</v>
      </c>
      <c r="E2339" s="408" t="s">
        <v>469</v>
      </c>
      <c r="F2339" s="409" t="s">
        <v>470</v>
      </c>
    </row>
    <row r="2340" s="14" customFormat="1" customHeight="1" spans="1:6">
      <c r="A2340" s="401">
        <v>2340</v>
      </c>
      <c r="B2340" s="407" t="s">
        <v>2120</v>
      </c>
      <c r="C2340" s="403" t="s">
        <v>468</v>
      </c>
      <c r="D2340" s="404">
        <v>1</v>
      </c>
      <c r="E2340" s="408" t="s">
        <v>465</v>
      </c>
      <c r="F2340" s="406" t="s">
        <v>466</v>
      </c>
    </row>
    <row r="2341" s="14" customFormat="1" customHeight="1" spans="1:6">
      <c r="A2341" s="401">
        <v>2341</v>
      </c>
      <c r="B2341" s="407" t="s">
        <v>2121</v>
      </c>
      <c r="C2341" s="403" t="s">
        <v>468</v>
      </c>
      <c r="D2341" s="404">
        <v>2</v>
      </c>
      <c r="E2341" s="408" t="s">
        <v>469</v>
      </c>
      <c r="F2341" s="409" t="s">
        <v>470</v>
      </c>
    </row>
    <row r="2342" s="14" customFormat="1" customHeight="1" spans="1:6">
      <c r="A2342" s="401">
        <v>2342</v>
      </c>
      <c r="B2342" s="407" t="s">
        <v>2122</v>
      </c>
      <c r="C2342" s="403" t="s">
        <v>468</v>
      </c>
      <c r="D2342" s="404">
        <v>4</v>
      </c>
      <c r="E2342" s="408" t="s">
        <v>476</v>
      </c>
      <c r="F2342" s="409" t="s">
        <v>477</v>
      </c>
    </row>
    <row r="2343" s="14" customFormat="1" customHeight="1" spans="1:6">
      <c r="A2343" s="401">
        <v>2343</v>
      </c>
      <c r="B2343" s="407" t="s">
        <v>2123</v>
      </c>
      <c r="C2343" s="413" t="s">
        <v>758</v>
      </c>
      <c r="D2343" s="404">
        <v>6.03</v>
      </c>
      <c r="E2343" s="408" t="s">
        <v>759</v>
      </c>
      <c r="F2343" s="409" t="s">
        <v>760</v>
      </c>
    </row>
    <row r="2344" s="14" customFormat="1" customHeight="1" spans="1:6">
      <c r="A2344" s="401">
        <v>2344</v>
      </c>
      <c r="B2344" s="407" t="s">
        <v>2124</v>
      </c>
      <c r="C2344" s="403" t="s">
        <v>468</v>
      </c>
      <c r="D2344" s="404">
        <v>1</v>
      </c>
      <c r="E2344" s="408" t="s">
        <v>476</v>
      </c>
      <c r="F2344" s="409" t="s">
        <v>477</v>
      </c>
    </row>
    <row r="2345" s="14" customFormat="1" customHeight="1" spans="1:6">
      <c r="A2345" s="401">
        <v>2345</v>
      </c>
      <c r="B2345" s="407" t="s">
        <v>2125</v>
      </c>
      <c r="C2345" s="413" t="s">
        <v>468</v>
      </c>
      <c r="D2345" s="404">
        <v>1</v>
      </c>
      <c r="E2345" s="408" t="s">
        <v>759</v>
      </c>
      <c r="F2345" s="409" t="s">
        <v>760</v>
      </c>
    </row>
    <row r="2346" s="14" customFormat="1" customHeight="1" spans="1:6">
      <c r="A2346" s="401">
        <v>2346</v>
      </c>
      <c r="B2346" s="407" t="s">
        <v>2126</v>
      </c>
      <c r="C2346" s="413" t="s">
        <v>468</v>
      </c>
      <c r="D2346" s="404">
        <v>1</v>
      </c>
      <c r="E2346" s="408" t="s">
        <v>759</v>
      </c>
      <c r="F2346" s="409" t="s">
        <v>760</v>
      </c>
    </row>
    <row r="2347" s="14" customFormat="1" customHeight="1" spans="1:6">
      <c r="A2347" s="401">
        <v>2347</v>
      </c>
      <c r="B2347" s="407" t="s">
        <v>2127</v>
      </c>
      <c r="C2347" s="403" t="s">
        <v>468</v>
      </c>
      <c r="D2347" s="404">
        <v>1</v>
      </c>
      <c r="E2347" s="408" t="s">
        <v>476</v>
      </c>
      <c r="F2347" s="409" t="s">
        <v>477</v>
      </c>
    </row>
    <row r="2348" s="14" customFormat="1" customHeight="1" spans="1:6">
      <c r="A2348" s="401">
        <v>2348</v>
      </c>
      <c r="B2348" s="407" t="s">
        <v>2123</v>
      </c>
      <c r="C2348" s="413" t="s">
        <v>758</v>
      </c>
      <c r="D2348" s="404">
        <v>1.858</v>
      </c>
      <c r="E2348" s="408" t="s">
        <v>759</v>
      </c>
      <c r="F2348" s="409" t="s">
        <v>760</v>
      </c>
    </row>
    <row r="2349" s="14" customFormat="1" customHeight="1" spans="1:6">
      <c r="A2349" s="401">
        <v>2349</v>
      </c>
      <c r="B2349" s="407" t="s">
        <v>2128</v>
      </c>
      <c r="C2349" s="413" t="s">
        <v>468</v>
      </c>
      <c r="D2349" s="404">
        <v>1</v>
      </c>
      <c r="E2349" s="408" t="s">
        <v>759</v>
      </c>
      <c r="F2349" s="409" t="s">
        <v>760</v>
      </c>
    </row>
    <row r="2350" s="14" customFormat="1" customHeight="1" spans="1:6">
      <c r="A2350" s="401">
        <v>2350</v>
      </c>
      <c r="B2350" s="407" t="s">
        <v>2129</v>
      </c>
      <c r="C2350" s="403" t="s">
        <v>468</v>
      </c>
      <c r="D2350" s="404">
        <v>1</v>
      </c>
      <c r="E2350" s="408" t="s">
        <v>476</v>
      </c>
      <c r="F2350" s="409" t="s">
        <v>477</v>
      </c>
    </row>
    <row r="2351" s="14" customFormat="1" customHeight="1" spans="1:6">
      <c r="A2351" s="401">
        <v>2351</v>
      </c>
      <c r="B2351" s="407" t="s">
        <v>2130</v>
      </c>
      <c r="C2351" s="413" t="s">
        <v>468</v>
      </c>
      <c r="D2351" s="404">
        <v>2</v>
      </c>
      <c r="E2351" s="408" t="s">
        <v>759</v>
      </c>
      <c r="F2351" s="409" t="s">
        <v>760</v>
      </c>
    </row>
    <row r="2352" s="14" customFormat="1" customHeight="1" spans="1:6">
      <c r="A2352" s="401">
        <v>2352</v>
      </c>
      <c r="B2352" s="407" t="s">
        <v>2131</v>
      </c>
      <c r="C2352" s="413" t="s">
        <v>468</v>
      </c>
      <c r="D2352" s="404">
        <v>1</v>
      </c>
      <c r="E2352" s="408" t="s">
        <v>759</v>
      </c>
      <c r="F2352" s="409" t="s">
        <v>760</v>
      </c>
    </row>
    <row r="2353" s="14" customFormat="1" customHeight="1" spans="1:6">
      <c r="A2353" s="401">
        <v>2353</v>
      </c>
      <c r="B2353" s="407" t="s">
        <v>2132</v>
      </c>
      <c r="C2353" s="403" t="s">
        <v>468</v>
      </c>
      <c r="D2353" s="404">
        <v>1</v>
      </c>
      <c r="E2353" s="408" t="s">
        <v>476</v>
      </c>
      <c r="F2353" s="409" t="s">
        <v>477</v>
      </c>
    </row>
    <row r="2354" s="14" customFormat="1" customHeight="1" spans="1:6">
      <c r="A2354" s="401">
        <v>2354</v>
      </c>
      <c r="B2354" s="407" t="s">
        <v>2133</v>
      </c>
      <c r="C2354" s="403" t="s">
        <v>468</v>
      </c>
      <c r="D2354" s="404">
        <v>1</v>
      </c>
      <c r="E2354" s="408" t="s">
        <v>476</v>
      </c>
      <c r="F2354" s="409" t="s">
        <v>477</v>
      </c>
    </row>
    <row r="2355" s="14" customFormat="1" customHeight="1" spans="1:6">
      <c r="A2355" s="401">
        <v>2355</v>
      </c>
      <c r="B2355" s="407" t="s">
        <v>2134</v>
      </c>
      <c r="C2355" s="403" t="s">
        <v>468</v>
      </c>
      <c r="D2355" s="404">
        <v>1</v>
      </c>
      <c r="E2355" s="408" t="s">
        <v>485</v>
      </c>
      <c r="F2355" s="409" t="s">
        <v>486</v>
      </c>
    </row>
    <row r="2356" s="14" customFormat="1" customHeight="1" spans="1:6">
      <c r="A2356" s="401">
        <v>2356</v>
      </c>
      <c r="B2356" s="407" t="s">
        <v>2135</v>
      </c>
      <c r="C2356" s="413" t="s">
        <v>468</v>
      </c>
      <c r="D2356" s="404">
        <v>2</v>
      </c>
      <c r="E2356" s="408" t="s">
        <v>759</v>
      </c>
      <c r="F2356" s="409" t="s">
        <v>760</v>
      </c>
    </row>
    <row r="2357" s="14" customFormat="1" customHeight="1" spans="1:6">
      <c r="A2357" s="401">
        <v>2357</v>
      </c>
      <c r="B2357" s="407" t="s">
        <v>2136</v>
      </c>
      <c r="C2357" s="413" t="s">
        <v>468</v>
      </c>
      <c r="D2357" s="404">
        <v>2</v>
      </c>
      <c r="E2357" s="408" t="s">
        <v>759</v>
      </c>
      <c r="F2357" s="409" t="s">
        <v>760</v>
      </c>
    </row>
    <row r="2358" s="14" customFormat="1" customHeight="1" spans="1:6">
      <c r="A2358" s="401">
        <v>2358</v>
      </c>
      <c r="B2358" s="407" t="s">
        <v>2137</v>
      </c>
      <c r="C2358" s="413" t="s">
        <v>468</v>
      </c>
      <c r="D2358" s="404">
        <v>1</v>
      </c>
      <c r="E2358" s="408" t="s">
        <v>759</v>
      </c>
      <c r="F2358" s="409" t="s">
        <v>760</v>
      </c>
    </row>
    <row r="2359" s="14" customFormat="1" customHeight="1" spans="1:6">
      <c r="A2359" s="401">
        <v>2359</v>
      </c>
      <c r="B2359" s="407" t="s">
        <v>2138</v>
      </c>
      <c r="C2359" s="413" t="s">
        <v>468</v>
      </c>
      <c r="D2359" s="404">
        <v>1</v>
      </c>
      <c r="E2359" s="408" t="s">
        <v>759</v>
      </c>
      <c r="F2359" s="409" t="s">
        <v>760</v>
      </c>
    </row>
    <row r="2360" s="14" customFormat="1" customHeight="1" spans="1:6">
      <c r="A2360" s="401">
        <v>2360</v>
      </c>
      <c r="B2360" s="407" t="s">
        <v>2139</v>
      </c>
      <c r="C2360" s="413" t="s">
        <v>468</v>
      </c>
      <c r="D2360" s="404">
        <v>1</v>
      </c>
      <c r="E2360" s="408" t="s">
        <v>759</v>
      </c>
      <c r="F2360" s="409" t="s">
        <v>760</v>
      </c>
    </row>
    <row r="2361" s="14" customFormat="1" customHeight="1" spans="1:6">
      <c r="A2361" s="401">
        <v>2361</v>
      </c>
      <c r="B2361" s="407" t="s">
        <v>2140</v>
      </c>
      <c r="C2361" s="413" t="s">
        <v>468</v>
      </c>
      <c r="D2361" s="404">
        <v>1</v>
      </c>
      <c r="E2361" s="408" t="s">
        <v>759</v>
      </c>
      <c r="F2361" s="409" t="s">
        <v>760</v>
      </c>
    </row>
    <row r="2362" s="14" customFormat="1" customHeight="1" spans="1:6">
      <c r="A2362" s="401">
        <v>2362</v>
      </c>
      <c r="B2362" s="407" t="s">
        <v>2141</v>
      </c>
      <c r="C2362" s="403" t="s">
        <v>468</v>
      </c>
      <c r="D2362" s="404">
        <v>1</v>
      </c>
      <c r="E2362" s="408" t="s">
        <v>476</v>
      </c>
      <c r="F2362" s="409" t="s">
        <v>477</v>
      </c>
    </row>
    <row r="2363" s="14" customFormat="1" ht="38.25" customHeight="1" spans="1:6">
      <c r="A2363" s="401">
        <v>2363</v>
      </c>
      <c r="B2363" s="407" t="s">
        <v>2142</v>
      </c>
      <c r="C2363" s="403" t="s">
        <v>468</v>
      </c>
      <c r="D2363" s="404">
        <v>4</v>
      </c>
      <c r="E2363" s="408" t="s">
        <v>893</v>
      </c>
      <c r="F2363" s="409" t="s">
        <v>894</v>
      </c>
    </row>
    <row r="2364" s="14" customFormat="1" customHeight="1" spans="1:6">
      <c r="A2364" s="401">
        <v>2364</v>
      </c>
      <c r="B2364" s="407" t="s">
        <v>2143</v>
      </c>
      <c r="C2364" s="413" t="s">
        <v>468</v>
      </c>
      <c r="D2364" s="404">
        <v>1</v>
      </c>
      <c r="E2364" s="408" t="s">
        <v>759</v>
      </c>
      <c r="F2364" s="409" t="s">
        <v>760</v>
      </c>
    </row>
    <row r="2365" s="14" customFormat="1" customHeight="1" spans="1:6">
      <c r="A2365" s="401">
        <v>2365</v>
      </c>
      <c r="B2365" s="407" t="s">
        <v>2144</v>
      </c>
      <c r="C2365" s="413" t="s">
        <v>468</v>
      </c>
      <c r="D2365" s="404">
        <v>1</v>
      </c>
      <c r="E2365" s="408" t="s">
        <v>759</v>
      </c>
      <c r="F2365" s="409" t="s">
        <v>760</v>
      </c>
    </row>
    <row r="2366" s="14" customFormat="1" customHeight="1" spans="1:6">
      <c r="A2366" s="401">
        <v>2366</v>
      </c>
      <c r="B2366" s="407" t="s">
        <v>2145</v>
      </c>
      <c r="C2366" s="413" t="s">
        <v>468</v>
      </c>
      <c r="D2366" s="404">
        <v>1</v>
      </c>
      <c r="E2366" s="408" t="s">
        <v>759</v>
      </c>
      <c r="F2366" s="409" t="s">
        <v>760</v>
      </c>
    </row>
    <row r="2367" s="14" customFormat="1" customHeight="1" spans="1:6">
      <c r="A2367" s="401">
        <v>2367</v>
      </c>
      <c r="B2367" s="407" t="s">
        <v>2145</v>
      </c>
      <c r="C2367" s="413" t="s">
        <v>468</v>
      </c>
      <c r="D2367" s="404">
        <v>1</v>
      </c>
      <c r="E2367" s="408" t="s">
        <v>759</v>
      </c>
      <c r="F2367" s="409" t="s">
        <v>760</v>
      </c>
    </row>
    <row r="2368" s="14" customFormat="1" customHeight="1" spans="1:6">
      <c r="A2368" s="401">
        <v>2368</v>
      </c>
      <c r="B2368" s="407" t="s">
        <v>2146</v>
      </c>
      <c r="C2368" s="413" t="s">
        <v>468</v>
      </c>
      <c r="D2368" s="404">
        <v>1</v>
      </c>
      <c r="E2368" s="408" t="s">
        <v>759</v>
      </c>
      <c r="F2368" s="409" t="s">
        <v>760</v>
      </c>
    </row>
    <row r="2369" s="14" customFormat="1" customHeight="1" spans="1:6">
      <c r="A2369" s="401">
        <v>2369</v>
      </c>
      <c r="B2369" s="407" t="s">
        <v>2147</v>
      </c>
      <c r="C2369" s="413" t="s">
        <v>468</v>
      </c>
      <c r="D2369" s="404">
        <v>1</v>
      </c>
      <c r="E2369" s="408" t="s">
        <v>759</v>
      </c>
      <c r="F2369" s="409" t="s">
        <v>760</v>
      </c>
    </row>
    <row r="2370" s="14" customFormat="1" customHeight="1" spans="1:6">
      <c r="A2370" s="401">
        <v>2370</v>
      </c>
      <c r="B2370" s="407" t="s">
        <v>2148</v>
      </c>
      <c r="C2370" s="413" t="s">
        <v>468</v>
      </c>
      <c r="D2370" s="404">
        <v>1</v>
      </c>
      <c r="E2370" s="408" t="s">
        <v>759</v>
      </c>
      <c r="F2370" s="409" t="s">
        <v>760</v>
      </c>
    </row>
    <row r="2371" s="14" customFormat="1" customHeight="1" spans="1:6">
      <c r="A2371" s="401">
        <v>2371</v>
      </c>
      <c r="B2371" s="407" t="s">
        <v>2149</v>
      </c>
      <c r="C2371" s="413" t="s">
        <v>468</v>
      </c>
      <c r="D2371" s="404">
        <v>1</v>
      </c>
      <c r="E2371" s="408" t="s">
        <v>759</v>
      </c>
      <c r="F2371" s="409" t="s">
        <v>760</v>
      </c>
    </row>
    <row r="2372" s="14" customFormat="1" customHeight="1" spans="1:6">
      <c r="A2372" s="401">
        <v>2372</v>
      </c>
      <c r="B2372" s="407" t="s">
        <v>2150</v>
      </c>
      <c r="C2372" s="413" t="s">
        <v>758</v>
      </c>
      <c r="D2372" s="404">
        <v>0.287</v>
      </c>
      <c r="E2372" s="408" t="s">
        <v>759</v>
      </c>
      <c r="F2372" s="409" t="s">
        <v>760</v>
      </c>
    </row>
    <row r="2373" s="14" customFormat="1" customHeight="1" spans="1:6">
      <c r="A2373" s="401">
        <v>2373</v>
      </c>
      <c r="B2373" s="407" t="s">
        <v>2151</v>
      </c>
      <c r="C2373" s="403" t="s">
        <v>468</v>
      </c>
      <c r="D2373" s="404">
        <v>1</v>
      </c>
      <c r="E2373" s="408" t="s">
        <v>759</v>
      </c>
      <c r="F2373" s="409" t="s">
        <v>760</v>
      </c>
    </row>
    <row r="2374" s="14" customFormat="1" customHeight="1" spans="1:6">
      <c r="A2374" s="401">
        <v>2374</v>
      </c>
      <c r="B2374" s="407" t="s">
        <v>2152</v>
      </c>
      <c r="C2374" s="413" t="s">
        <v>758</v>
      </c>
      <c r="D2374" s="404">
        <v>0.845</v>
      </c>
      <c r="E2374" s="408" t="s">
        <v>759</v>
      </c>
      <c r="F2374" s="409" t="s">
        <v>760</v>
      </c>
    </row>
    <row r="2375" s="14" customFormat="1" customHeight="1" spans="1:6">
      <c r="A2375" s="401">
        <v>2375</v>
      </c>
      <c r="B2375" s="407" t="s">
        <v>2152</v>
      </c>
      <c r="C2375" s="413" t="s">
        <v>758</v>
      </c>
      <c r="D2375" s="404">
        <v>0.829</v>
      </c>
      <c r="E2375" s="408" t="s">
        <v>759</v>
      </c>
      <c r="F2375" s="409" t="s">
        <v>760</v>
      </c>
    </row>
    <row r="2376" s="14" customFormat="1" customHeight="1" spans="1:6">
      <c r="A2376" s="401">
        <v>2376</v>
      </c>
      <c r="B2376" s="407" t="s">
        <v>2153</v>
      </c>
      <c r="C2376" s="413" t="s">
        <v>468</v>
      </c>
      <c r="D2376" s="404">
        <v>1</v>
      </c>
      <c r="E2376" s="408" t="s">
        <v>759</v>
      </c>
      <c r="F2376" s="409" t="s">
        <v>760</v>
      </c>
    </row>
    <row r="2377" s="14" customFormat="1" customHeight="1" spans="1:6">
      <c r="A2377" s="401">
        <v>2377</v>
      </c>
      <c r="B2377" s="407" t="s">
        <v>2154</v>
      </c>
      <c r="C2377" s="413" t="s">
        <v>468</v>
      </c>
      <c r="D2377" s="404">
        <v>1</v>
      </c>
      <c r="E2377" s="408" t="s">
        <v>759</v>
      </c>
      <c r="F2377" s="409" t="s">
        <v>760</v>
      </c>
    </row>
    <row r="2378" s="14" customFormat="1" customHeight="1" spans="1:6">
      <c r="A2378" s="401">
        <v>2378</v>
      </c>
      <c r="B2378" s="407" t="s">
        <v>2155</v>
      </c>
      <c r="C2378" s="403" t="s">
        <v>468</v>
      </c>
      <c r="D2378" s="404">
        <v>1</v>
      </c>
      <c r="E2378" s="408" t="s">
        <v>759</v>
      </c>
      <c r="F2378" s="409" t="s">
        <v>760</v>
      </c>
    </row>
    <row r="2379" s="14" customFormat="1" customHeight="1" spans="1:6">
      <c r="A2379" s="401">
        <v>2379</v>
      </c>
      <c r="B2379" s="407" t="s">
        <v>2156</v>
      </c>
      <c r="C2379" s="413" t="s">
        <v>468</v>
      </c>
      <c r="D2379" s="404">
        <v>1</v>
      </c>
      <c r="E2379" s="408" t="s">
        <v>759</v>
      </c>
      <c r="F2379" s="409" t="s">
        <v>760</v>
      </c>
    </row>
    <row r="2380" s="14" customFormat="1" customHeight="1" spans="1:6">
      <c r="A2380" s="401">
        <v>2380</v>
      </c>
      <c r="B2380" s="407" t="s">
        <v>2157</v>
      </c>
      <c r="C2380" s="413" t="s">
        <v>468</v>
      </c>
      <c r="D2380" s="404">
        <v>1</v>
      </c>
      <c r="E2380" s="408" t="s">
        <v>759</v>
      </c>
      <c r="F2380" s="409" t="s">
        <v>760</v>
      </c>
    </row>
    <row r="2381" s="14" customFormat="1" customHeight="1" spans="1:6">
      <c r="A2381" s="401">
        <v>2381</v>
      </c>
      <c r="B2381" s="407" t="s">
        <v>2158</v>
      </c>
      <c r="C2381" s="413" t="s">
        <v>468</v>
      </c>
      <c r="D2381" s="404">
        <v>1</v>
      </c>
      <c r="E2381" s="408" t="s">
        <v>759</v>
      </c>
      <c r="F2381" s="409" t="s">
        <v>760</v>
      </c>
    </row>
    <row r="2382" s="14" customFormat="1" customHeight="1" spans="1:6">
      <c r="A2382" s="401">
        <v>2382</v>
      </c>
      <c r="B2382" s="407" t="s">
        <v>2159</v>
      </c>
      <c r="C2382" s="403" t="s">
        <v>468</v>
      </c>
      <c r="D2382" s="404">
        <v>0.1</v>
      </c>
      <c r="E2382" s="408" t="s">
        <v>476</v>
      </c>
      <c r="F2382" s="409" t="s">
        <v>477</v>
      </c>
    </row>
    <row r="2383" s="14" customFormat="1" customHeight="1" spans="1:6">
      <c r="A2383" s="401">
        <v>2383</v>
      </c>
      <c r="B2383" s="407" t="s">
        <v>2160</v>
      </c>
      <c r="C2383" s="403" t="s">
        <v>468</v>
      </c>
      <c r="D2383" s="404">
        <v>2</v>
      </c>
      <c r="E2383" s="408" t="s">
        <v>476</v>
      </c>
      <c r="F2383" s="409" t="s">
        <v>477</v>
      </c>
    </row>
    <row r="2384" s="14" customFormat="1" customHeight="1" spans="1:6">
      <c r="A2384" s="401">
        <v>2384</v>
      </c>
      <c r="B2384" s="407" t="s">
        <v>2161</v>
      </c>
      <c r="C2384" s="413" t="s">
        <v>468</v>
      </c>
      <c r="D2384" s="404">
        <v>1</v>
      </c>
      <c r="E2384" s="408" t="s">
        <v>759</v>
      </c>
      <c r="F2384" s="409" t="s">
        <v>760</v>
      </c>
    </row>
    <row r="2385" s="14" customFormat="1" customHeight="1" spans="1:6">
      <c r="A2385" s="401">
        <v>2385</v>
      </c>
      <c r="B2385" s="407" t="s">
        <v>2161</v>
      </c>
      <c r="C2385" s="413" t="s">
        <v>468</v>
      </c>
      <c r="D2385" s="404">
        <v>1</v>
      </c>
      <c r="E2385" s="408" t="s">
        <v>759</v>
      </c>
      <c r="F2385" s="409" t="s">
        <v>760</v>
      </c>
    </row>
    <row r="2386" s="14" customFormat="1" customHeight="1" spans="1:6">
      <c r="A2386" s="401">
        <v>2386</v>
      </c>
      <c r="B2386" s="407" t="s">
        <v>2162</v>
      </c>
      <c r="C2386" s="413" t="s">
        <v>468</v>
      </c>
      <c r="D2386" s="404">
        <v>1</v>
      </c>
      <c r="E2386" s="408" t="s">
        <v>759</v>
      </c>
      <c r="F2386" s="409" t="s">
        <v>760</v>
      </c>
    </row>
    <row r="2387" s="14" customFormat="1" customHeight="1" spans="1:6">
      <c r="A2387" s="401">
        <v>2387</v>
      </c>
      <c r="B2387" s="407" t="s">
        <v>2163</v>
      </c>
      <c r="C2387" s="413" t="s">
        <v>468</v>
      </c>
      <c r="D2387" s="404">
        <v>1</v>
      </c>
      <c r="E2387" s="408" t="s">
        <v>759</v>
      </c>
      <c r="F2387" s="409" t="s">
        <v>760</v>
      </c>
    </row>
    <row r="2388" s="14" customFormat="1" customHeight="1" spans="1:6">
      <c r="A2388" s="401">
        <v>2388</v>
      </c>
      <c r="B2388" s="407" t="s">
        <v>2164</v>
      </c>
      <c r="C2388" s="413" t="s">
        <v>468</v>
      </c>
      <c r="D2388" s="404">
        <v>1</v>
      </c>
      <c r="E2388" s="408" t="s">
        <v>759</v>
      </c>
      <c r="F2388" s="409" t="s">
        <v>760</v>
      </c>
    </row>
    <row r="2389" s="14" customFormat="1" customHeight="1" spans="1:6">
      <c r="A2389" s="401">
        <v>2389</v>
      </c>
      <c r="B2389" s="407" t="s">
        <v>2164</v>
      </c>
      <c r="C2389" s="413" t="s">
        <v>468</v>
      </c>
      <c r="D2389" s="404">
        <v>1</v>
      </c>
      <c r="E2389" s="408" t="s">
        <v>759</v>
      </c>
      <c r="F2389" s="409" t="s">
        <v>760</v>
      </c>
    </row>
    <row r="2390" s="14" customFormat="1" customHeight="1" spans="1:6">
      <c r="A2390" s="401">
        <v>2390</v>
      </c>
      <c r="B2390" s="407" t="s">
        <v>2165</v>
      </c>
      <c r="C2390" s="413" t="s">
        <v>468</v>
      </c>
      <c r="D2390" s="404">
        <v>1</v>
      </c>
      <c r="E2390" s="408" t="s">
        <v>759</v>
      </c>
      <c r="F2390" s="409" t="s">
        <v>760</v>
      </c>
    </row>
    <row r="2391" s="14" customFormat="1" customHeight="1" spans="1:6">
      <c r="A2391" s="401">
        <v>2391</v>
      </c>
      <c r="B2391" s="407" t="s">
        <v>2165</v>
      </c>
      <c r="C2391" s="413" t="s">
        <v>468</v>
      </c>
      <c r="D2391" s="404">
        <v>1</v>
      </c>
      <c r="E2391" s="408" t="s">
        <v>759</v>
      </c>
      <c r="F2391" s="409" t="s">
        <v>760</v>
      </c>
    </row>
    <row r="2392" s="14" customFormat="1" customHeight="1" spans="1:6">
      <c r="A2392" s="401">
        <v>2392</v>
      </c>
      <c r="B2392" s="407" t="s">
        <v>2166</v>
      </c>
      <c r="C2392" s="413" t="s">
        <v>2167</v>
      </c>
      <c r="D2392" s="404">
        <v>3990</v>
      </c>
      <c r="E2392" s="408" t="s">
        <v>2168</v>
      </c>
      <c r="F2392" s="409" t="s">
        <v>2169</v>
      </c>
    </row>
    <row r="2393" s="14" customFormat="1" customHeight="1" spans="1:6">
      <c r="A2393" s="401">
        <v>2393</v>
      </c>
      <c r="B2393" s="407" t="s">
        <v>2170</v>
      </c>
      <c r="C2393" s="413" t="s">
        <v>468</v>
      </c>
      <c r="D2393" s="404">
        <v>1</v>
      </c>
      <c r="E2393" s="408" t="s">
        <v>759</v>
      </c>
      <c r="F2393" s="409" t="s">
        <v>760</v>
      </c>
    </row>
    <row r="2394" s="14" customFormat="1" customHeight="1" spans="1:6">
      <c r="A2394" s="401">
        <v>2394</v>
      </c>
      <c r="B2394" s="407" t="s">
        <v>2170</v>
      </c>
      <c r="C2394" s="413" t="s">
        <v>468</v>
      </c>
      <c r="D2394" s="404">
        <v>1</v>
      </c>
      <c r="E2394" s="408" t="s">
        <v>759</v>
      </c>
      <c r="F2394" s="409" t="s">
        <v>760</v>
      </c>
    </row>
    <row r="2395" s="14" customFormat="1" customHeight="1" spans="1:6">
      <c r="A2395" s="401">
        <v>2395</v>
      </c>
      <c r="B2395" s="407" t="s">
        <v>2171</v>
      </c>
      <c r="C2395" s="413" t="s">
        <v>2172</v>
      </c>
      <c r="D2395" s="404">
        <v>240</v>
      </c>
      <c r="E2395" s="408" t="s">
        <v>2173</v>
      </c>
      <c r="F2395" s="409" t="s">
        <v>2169</v>
      </c>
    </row>
    <row r="2396" s="14" customFormat="1" customHeight="1" spans="1:6">
      <c r="A2396" s="401">
        <v>2396</v>
      </c>
      <c r="B2396" s="407" t="s">
        <v>2174</v>
      </c>
      <c r="C2396" s="413" t="s">
        <v>468</v>
      </c>
      <c r="D2396" s="404">
        <v>1</v>
      </c>
      <c r="E2396" s="408" t="s">
        <v>759</v>
      </c>
      <c r="F2396" s="409" t="s">
        <v>760</v>
      </c>
    </row>
    <row r="2397" s="14" customFormat="1" customHeight="1" spans="1:6">
      <c r="A2397" s="401">
        <v>2397</v>
      </c>
      <c r="B2397" s="407" t="s">
        <v>2175</v>
      </c>
      <c r="C2397" s="403" t="s">
        <v>468</v>
      </c>
      <c r="D2397" s="404">
        <v>0.3</v>
      </c>
      <c r="E2397" s="408" t="s">
        <v>469</v>
      </c>
      <c r="F2397" s="409" t="s">
        <v>470</v>
      </c>
    </row>
    <row r="2398" s="14" customFormat="1" customHeight="1" spans="1:6">
      <c r="A2398" s="401">
        <v>2398</v>
      </c>
      <c r="B2398" s="407" t="s">
        <v>2176</v>
      </c>
      <c r="C2398" s="413" t="s">
        <v>468</v>
      </c>
      <c r="D2398" s="404">
        <v>1</v>
      </c>
      <c r="E2398" s="408" t="s">
        <v>759</v>
      </c>
      <c r="F2398" s="409" t="s">
        <v>760</v>
      </c>
    </row>
    <row r="2399" s="14" customFormat="1" customHeight="1" spans="1:6">
      <c r="A2399" s="401">
        <v>2399</v>
      </c>
      <c r="B2399" s="407" t="s">
        <v>2177</v>
      </c>
      <c r="C2399" s="413" t="s">
        <v>2172</v>
      </c>
      <c r="D2399" s="404">
        <v>160</v>
      </c>
      <c r="E2399" s="408" t="s">
        <v>2173</v>
      </c>
      <c r="F2399" s="409" t="s">
        <v>2169</v>
      </c>
    </row>
    <row r="2400" s="14" customFormat="1" customHeight="1" spans="1:6">
      <c r="A2400" s="401">
        <v>2400</v>
      </c>
      <c r="B2400" s="407" t="s">
        <v>2178</v>
      </c>
      <c r="C2400" s="413" t="s">
        <v>468</v>
      </c>
      <c r="D2400" s="404">
        <v>1</v>
      </c>
      <c r="E2400" s="408" t="s">
        <v>759</v>
      </c>
      <c r="F2400" s="409" t="s">
        <v>760</v>
      </c>
    </row>
    <row r="2401" s="14" customFormat="1" customHeight="1" spans="1:6">
      <c r="A2401" s="401">
        <v>2401</v>
      </c>
      <c r="B2401" s="407" t="s">
        <v>2178</v>
      </c>
      <c r="C2401" s="413" t="s">
        <v>468</v>
      </c>
      <c r="D2401" s="404">
        <v>1</v>
      </c>
      <c r="E2401" s="408" t="s">
        <v>759</v>
      </c>
      <c r="F2401" s="409" t="s">
        <v>760</v>
      </c>
    </row>
    <row r="2402" s="14" customFormat="1" customHeight="1" spans="1:6">
      <c r="A2402" s="401">
        <v>2402</v>
      </c>
      <c r="B2402" s="407" t="s">
        <v>2179</v>
      </c>
      <c r="C2402" s="413" t="s">
        <v>464</v>
      </c>
      <c r="D2402" s="404">
        <v>1</v>
      </c>
      <c r="E2402" s="408" t="s">
        <v>759</v>
      </c>
      <c r="F2402" s="409" t="s">
        <v>760</v>
      </c>
    </row>
    <row r="2403" s="14" customFormat="1" customHeight="1" spans="1:6">
      <c r="A2403" s="401">
        <v>2403</v>
      </c>
      <c r="B2403" s="407" t="s">
        <v>879</v>
      </c>
      <c r="C2403" s="413" t="s">
        <v>468</v>
      </c>
      <c r="D2403" s="404">
        <v>2</v>
      </c>
      <c r="E2403" s="408" t="s">
        <v>759</v>
      </c>
      <c r="F2403" s="409" t="s">
        <v>760</v>
      </c>
    </row>
    <row r="2404" s="14" customFormat="1" customHeight="1" spans="1:6">
      <c r="A2404" s="401">
        <v>2404</v>
      </c>
      <c r="B2404" s="407" t="s">
        <v>2177</v>
      </c>
      <c r="C2404" s="413" t="s">
        <v>2172</v>
      </c>
      <c r="D2404" s="404">
        <v>120</v>
      </c>
      <c r="E2404" s="408" t="s">
        <v>2180</v>
      </c>
      <c r="F2404" s="409" t="s">
        <v>2181</v>
      </c>
    </row>
    <row r="2405" s="14" customFormat="1" customHeight="1" spans="1:6">
      <c r="A2405" s="401">
        <v>2405</v>
      </c>
      <c r="B2405" s="407" t="s">
        <v>2182</v>
      </c>
      <c r="C2405" s="403" t="s">
        <v>468</v>
      </c>
      <c r="D2405" s="404">
        <v>1</v>
      </c>
      <c r="E2405" s="408" t="s">
        <v>469</v>
      </c>
      <c r="F2405" s="409" t="s">
        <v>470</v>
      </c>
    </row>
    <row r="2406" s="14" customFormat="1" customHeight="1" spans="1:6">
      <c r="A2406" s="401">
        <v>2406</v>
      </c>
      <c r="B2406" s="407" t="s">
        <v>2183</v>
      </c>
      <c r="C2406" s="413" t="s">
        <v>468</v>
      </c>
      <c r="D2406" s="404">
        <v>1</v>
      </c>
      <c r="E2406" s="408" t="s">
        <v>759</v>
      </c>
      <c r="F2406" s="409" t="s">
        <v>760</v>
      </c>
    </row>
    <row r="2407" s="14" customFormat="1" customHeight="1" spans="1:6">
      <c r="A2407" s="401">
        <v>2407</v>
      </c>
      <c r="B2407" s="407" t="s">
        <v>2183</v>
      </c>
      <c r="C2407" s="413" t="s">
        <v>468</v>
      </c>
      <c r="D2407" s="404">
        <v>1</v>
      </c>
      <c r="E2407" s="408" t="s">
        <v>759</v>
      </c>
      <c r="F2407" s="409" t="s">
        <v>760</v>
      </c>
    </row>
    <row r="2408" s="14" customFormat="1" customHeight="1" spans="1:6">
      <c r="A2408" s="401">
        <v>2408</v>
      </c>
      <c r="B2408" s="407" t="s">
        <v>2184</v>
      </c>
      <c r="C2408" s="403" t="s">
        <v>468</v>
      </c>
      <c r="D2408" s="404">
        <v>1</v>
      </c>
      <c r="E2408" s="408" t="s">
        <v>465</v>
      </c>
      <c r="F2408" s="406" t="s">
        <v>466</v>
      </c>
    </row>
    <row r="2409" s="14" customFormat="1" customHeight="1" spans="1:6">
      <c r="A2409" s="401">
        <v>2409</v>
      </c>
      <c r="B2409" s="407" t="s">
        <v>2185</v>
      </c>
      <c r="C2409" s="413" t="s">
        <v>468</v>
      </c>
      <c r="D2409" s="404">
        <v>3</v>
      </c>
      <c r="E2409" s="408" t="s">
        <v>759</v>
      </c>
      <c r="F2409" s="409" t="s">
        <v>760</v>
      </c>
    </row>
    <row r="2410" s="14" customFormat="1" customHeight="1" spans="1:6">
      <c r="A2410" s="401">
        <v>2410</v>
      </c>
      <c r="B2410" s="407" t="s">
        <v>2185</v>
      </c>
      <c r="C2410" s="413" t="s">
        <v>468</v>
      </c>
      <c r="D2410" s="404">
        <v>3</v>
      </c>
      <c r="E2410" s="408" t="s">
        <v>759</v>
      </c>
      <c r="F2410" s="409" t="s">
        <v>760</v>
      </c>
    </row>
    <row r="2411" s="14" customFormat="1" customHeight="1" spans="1:6">
      <c r="A2411" s="401">
        <v>2411</v>
      </c>
      <c r="B2411" s="407" t="s">
        <v>2186</v>
      </c>
      <c r="C2411" s="413" t="s">
        <v>468</v>
      </c>
      <c r="D2411" s="404">
        <v>1</v>
      </c>
      <c r="E2411" s="408" t="s">
        <v>759</v>
      </c>
      <c r="F2411" s="409" t="s">
        <v>760</v>
      </c>
    </row>
    <row r="2412" s="14" customFormat="1" customHeight="1" spans="1:6">
      <c r="A2412" s="401">
        <v>2412</v>
      </c>
      <c r="B2412" s="407" t="s">
        <v>2186</v>
      </c>
      <c r="C2412" s="413" t="s">
        <v>468</v>
      </c>
      <c r="D2412" s="404">
        <v>1</v>
      </c>
      <c r="E2412" s="408" t="s">
        <v>759</v>
      </c>
      <c r="F2412" s="409" t="s">
        <v>760</v>
      </c>
    </row>
    <row r="2413" s="14" customFormat="1" customHeight="1" spans="1:6">
      <c r="A2413" s="401">
        <v>2413</v>
      </c>
      <c r="B2413" s="407" t="s">
        <v>2166</v>
      </c>
      <c r="C2413" s="413" t="s">
        <v>2167</v>
      </c>
      <c r="D2413" s="404">
        <v>1260</v>
      </c>
      <c r="E2413" s="408" t="s">
        <v>2180</v>
      </c>
      <c r="F2413" s="409" t="s">
        <v>2181</v>
      </c>
    </row>
    <row r="2414" s="14" customFormat="1" customHeight="1" spans="1:6">
      <c r="A2414" s="401">
        <v>2414</v>
      </c>
      <c r="B2414" s="407" t="s">
        <v>2187</v>
      </c>
      <c r="C2414" s="413" t="s">
        <v>468</v>
      </c>
      <c r="D2414" s="404">
        <v>1</v>
      </c>
      <c r="E2414" s="408" t="s">
        <v>759</v>
      </c>
      <c r="F2414" s="409" t="s">
        <v>760</v>
      </c>
    </row>
    <row r="2415" s="14" customFormat="1" customHeight="1" spans="1:6">
      <c r="A2415" s="401">
        <v>2415</v>
      </c>
      <c r="B2415" s="407" t="s">
        <v>2188</v>
      </c>
      <c r="C2415" s="413" t="s">
        <v>468</v>
      </c>
      <c r="D2415" s="404">
        <v>1</v>
      </c>
      <c r="E2415" s="408" t="s">
        <v>759</v>
      </c>
      <c r="F2415" s="409" t="s">
        <v>760</v>
      </c>
    </row>
    <row r="2416" s="14" customFormat="1" customHeight="1" spans="1:6">
      <c r="A2416" s="401">
        <v>2416</v>
      </c>
      <c r="B2416" s="407" t="s">
        <v>2189</v>
      </c>
      <c r="C2416" s="413" t="s">
        <v>468</v>
      </c>
      <c r="D2416" s="404">
        <v>1500</v>
      </c>
      <c r="E2416" s="408" t="s">
        <v>2180</v>
      </c>
      <c r="F2416" s="409" t="s">
        <v>2181</v>
      </c>
    </row>
    <row r="2417" s="14" customFormat="1" customHeight="1" spans="1:6">
      <c r="A2417" s="401">
        <v>2417</v>
      </c>
      <c r="B2417" s="407" t="s">
        <v>880</v>
      </c>
      <c r="C2417" s="413" t="s">
        <v>468</v>
      </c>
      <c r="D2417" s="404">
        <v>2</v>
      </c>
      <c r="E2417" s="408" t="s">
        <v>759</v>
      </c>
      <c r="F2417" s="409" t="s">
        <v>760</v>
      </c>
    </row>
    <row r="2418" s="14" customFormat="1" customHeight="1" spans="1:6">
      <c r="A2418" s="401">
        <v>2418</v>
      </c>
      <c r="B2418" s="407" t="s">
        <v>881</v>
      </c>
      <c r="C2418" s="413" t="s">
        <v>468</v>
      </c>
      <c r="D2418" s="404">
        <v>2</v>
      </c>
      <c r="E2418" s="408" t="s">
        <v>759</v>
      </c>
      <c r="F2418" s="409" t="s">
        <v>760</v>
      </c>
    </row>
    <row r="2419" s="14" customFormat="1" customHeight="1" spans="1:6">
      <c r="A2419" s="401">
        <v>2419</v>
      </c>
      <c r="B2419" s="407" t="s">
        <v>881</v>
      </c>
      <c r="C2419" s="413" t="s">
        <v>468</v>
      </c>
      <c r="D2419" s="404">
        <v>2</v>
      </c>
      <c r="E2419" s="408" t="s">
        <v>759</v>
      </c>
      <c r="F2419" s="409" t="s">
        <v>760</v>
      </c>
    </row>
    <row r="2420" s="14" customFormat="1" customHeight="1" spans="1:6">
      <c r="A2420" s="401">
        <v>2420</v>
      </c>
      <c r="B2420" s="407" t="s">
        <v>888</v>
      </c>
      <c r="C2420" s="413" t="s">
        <v>468</v>
      </c>
      <c r="D2420" s="404">
        <v>5</v>
      </c>
      <c r="E2420" s="408" t="s">
        <v>759</v>
      </c>
      <c r="F2420" s="409" t="s">
        <v>760</v>
      </c>
    </row>
    <row r="2421" s="14" customFormat="1" customHeight="1" spans="1:6">
      <c r="A2421" s="401">
        <v>2421</v>
      </c>
      <c r="B2421" s="407" t="s">
        <v>2190</v>
      </c>
      <c r="C2421" s="413" t="s">
        <v>468</v>
      </c>
      <c r="D2421" s="404">
        <v>1</v>
      </c>
      <c r="E2421" s="408" t="s">
        <v>759</v>
      </c>
      <c r="F2421" s="409" t="s">
        <v>760</v>
      </c>
    </row>
    <row r="2422" s="14" customFormat="1" customHeight="1" spans="1:6">
      <c r="A2422" s="401">
        <v>2422</v>
      </c>
      <c r="B2422" s="407" t="s">
        <v>2191</v>
      </c>
      <c r="C2422" s="413" t="s">
        <v>468</v>
      </c>
      <c r="D2422" s="404">
        <v>1</v>
      </c>
      <c r="E2422" s="408" t="s">
        <v>759</v>
      </c>
      <c r="F2422" s="409" t="s">
        <v>760</v>
      </c>
    </row>
    <row r="2423" s="14" customFormat="1" customHeight="1" spans="1:6">
      <c r="A2423" s="401">
        <v>2423</v>
      </c>
      <c r="B2423" s="407" t="s">
        <v>2185</v>
      </c>
      <c r="C2423" s="413" t="s">
        <v>468</v>
      </c>
      <c r="D2423" s="404">
        <v>2</v>
      </c>
      <c r="E2423" s="408" t="s">
        <v>759</v>
      </c>
      <c r="F2423" s="409" t="s">
        <v>760</v>
      </c>
    </row>
    <row r="2424" s="14" customFormat="1" customHeight="1" spans="1:6">
      <c r="A2424" s="401">
        <v>2424</v>
      </c>
      <c r="B2424" s="407" t="s">
        <v>2185</v>
      </c>
      <c r="C2424" s="413" t="s">
        <v>468</v>
      </c>
      <c r="D2424" s="404">
        <v>2</v>
      </c>
      <c r="E2424" s="408" t="s">
        <v>759</v>
      </c>
      <c r="F2424" s="409" t="s">
        <v>760</v>
      </c>
    </row>
    <row r="2425" s="14" customFormat="1" customHeight="1" spans="1:6">
      <c r="A2425" s="401">
        <v>2425</v>
      </c>
      <c r="B2425" s="407" t="s">
        <v>2166</v>
      </c>
      <c r="C2425" s="413" t="s">
        <v>2167</v>
      </c>
      <c r="D2425" s="404">
        <v>840</v>
      </c>
      <c r="E2425" s="408" t="s">
        <v>2173</v>
      </c>
      <c r="F2425" s="409" t="s">
        <v>2169</v>
      </c>
    </row>
    <row r="2426" s="14" customFormat="1" customHeight="1" spans="1:6">
      <c r="A2426" s="401">
        <v>2426</v>
      </c>
      <c r="B2426" s="407" t="s">
        <v>2192</v>
      </c>
      <c r="C2426" s="413" t="s">
        <v>468</v>
      </c>
      <c r="D2426" s="404">
        <v>1</v>
      </c>
      <c r="E2426" s="408" t="s">
        <v>759</v>
      </c>
      <c r="F2426" s="409" t="s">
        <v>760</v>
      </c>
    </row>
    <row r="2427" s="14" customFormat="1" customHeight="1" spans="1:6">
      <c r="A2427" s="401">
        <v>2427</v>
      </c>
      <c r="B2427" s="407" t="s">
        <v>2193</v>
      </c>
      <c r="C2427" s="413" t="s">
        <v>468</v>
      </c>
      <c r="D2427" s="404">
        <v>1</v>
      </c>
      <c r="E2427" s="408" t="s">
        <v>759</v>
      </c>
      <c r="F2427" s="409" t="s">
        <v>760</v>
      </c>
    </row>
    <row r="2428" s="14" customFormat="1" customHeight="1" spans="1:6">
      <c r="A2428" s="401">
        <v>2428</v>
      </c>
      <c r="B2428" s="407" t="s">
        <v>2084</v>
      </c>
      <c r="C2428" s="413" t="s">
        <v>468</v>
      </c>
      <c r="D2428" s="404">
        <v>3</v>
      </c>
      <c r="E2428" s="408" t="s">
        <v>759</v>
      </c>
      <c r="F2428" s="409" t="s">
        <v>760</v>
      </c>
    </row>
    <row r="2429" s="14" customFormat="1" customHeight="1" spans="1:6">
      <c r="A2429" s="401">
        <v>2429</v>
      </c>
      <c r="B2429" s="407" t="s">
        <v>2084</v>
      </c>
      <c r="C2429" s="413" t="s">
        <v>468</v>
      </c>
      <c r="D2429" s="404">
        <v>3</v>
      </c>
      <c r="E2429" s="408" t="s">
        <v>759</v>
      </c>
      <c r="F2429" s="409" t="s">
        <v>760</v>
      </c>
    </row>
    <row r="2430" s="14" customFormat="1" customHeight="1" spans="1:6">
      <c r="A2430" s="401">
        <v>2430</v>
      </c>
      <c r="B2430" s="407" t="s">
        <v>2194</v>
      </c>
      <c r="C2430" s="413" t="s">
        <v>468</v>
      </c>
      <c r="D2430" s="404">
        <v>1</v>
      </c>
      <c r="E2430" s="408" t="s">
        <v>759</v>
      </c>
      <c r="F2430" s="409" t="s">
        <v>760</v>
      </c>
    </row>
    <row r="2431" s="14" customFormat="1" customHeight="1" spans="1:6">
      <c r="A2431" s="401">
        <v>2431</v>
      </c>
      <c r="B2431" s="407" t="s">
        <v>2194</v>
      </c>
      <c r="C2431" s="413" t="s">
        <v>468</v>
      </c>
      <c r="D2431" s="404">
        <v>1</v>
      </c>
      <c r="E2431" s="408" t="s">
        <v>759</v>
      </c>
      <c r="F2431" s="409" t="s">
        <v>760</v>
      </c>
    </row>
    <row r="2432" s="14" customFormat="1" customHeight="1" spans="1:6">
      <c r="A2432" s="401">
        <v>2432</v>
      </c>
      <c r="B2432" s="407" t="s">
        <v>2195</v>
      </c>
      <c r="C2432" s="403" t="s">
        <v>468</v>
      </c>
      <c r="D2432" s="404">
        <v>25</v>
      </c>
      <c r="E2432" s="408" t="s">
        <v>476</v>
      </c>
      <c r="F2432" s="409" t="s">
        <v>477</v>
      </c>
    </row>
    <row r="2433" s="14" customFormat="1" customHeight="1" spans="1:6">
      <c r="A2433" s="401">
        <v>2433</v>
      </c>
      <c r="B2433" s="407" t="s">
        <v>2082</v>
      </c>
      <c r="C2433" s="413" t="s">
        <v>468</v>
      </c>
      <c r="D2433" s="404">
        <v>1</v>
      </c>
      <c r="E2433" s="408" t="s">
        <v>759</v>
      </c>
      <c r="F2433" s="409" t="s">
        <v>760</v>
      </c>
    </row>
    <row r="2434" s="14" customFormat="1" customHeight="1" spans="1:6">
      <c r="A2434" s="401">
        <v>2434</v>
      </c>
      <c r="B2434" s="407" t="s">
        <v>2196</v>
      </c>
      <c r="C2434" s="413" t="s">
        <v>468</v>
      </c>
      <c r="D2434" s="404">
        <v>1</v>
      </c>
      <c r="E2434" s="408" t="s">
        <v>759</v>
      </c>
      <c r="F2434" s="409" t="s">
        <v>760</v>
      </c>
    </row>
    <row r="2435" s="14" customFormat="1" customHeight="1" spans="1:6">
      <c r="A2435" s="401">
        <v>2435</v>
      </c>
      <c r="B2435" s="407" t="s">
        <v>2197</v>
      </c>
      <c r="C2435" s="413" t="s">
        <v>468</v>
      </c>
      <c r="D2435" s="404">
        <v>1</v>
      </c>
      <c r="E2435" s="408" t="s">
        <v>759</v>
      </c>
      <c r="F2435" s="409" t="s">
        <v>760</v>
      </c>
    </row>
    <row r="2436" s="14" customFormat="1" customHeight="1" spans="1:6">
      <c r="A2436" s="401">
        <v>2436</v>
      </c>
      <c r="B2436" s="407" t="s">
        <v>2198</v>
      </c>
      <c r="C2436" s="413" t="s">
        <v>468</v>
      </c>
      <c r="D2436" s="404">
        <v>1</v>
      </c>
      <c r="E2436" s="408" t="s">
        <v>759</v>
      </c>
      <c r="F2436" s="409" t="s">
        <v>760</v>
      </c>
    </row>
    <row r="2437" s="14" customFormat="1" customHeight="1" spans="1:6">
      <c r="A2437" s="401">
        <v>2437</v>
      </c>
      <c r="B2437" s="407" t="s">
        <v>2198</v>
      </c>
      <c r="C2437" s="413" t="s">
        <v>468</v>
      </c>
      <c r="D2437" s="404">
        <v>1</v>
      </c>
      <c r="E2437" s="408" t="s">
        <v>759</v>
      </c>
      <c r="F2437" s="409" t="s">
        <v>760</v>
      </c>
    </row>
    <row r="2438" s="14" customFormat="1" customHeight="1" spans="1:6">
      <c r="A2438" s="401">
        <v>2438</v>
      </c>
      <c r="B2438" s="407" t="s">
        <v>2199</v>
      </c>
      <c r="C2438" s="413" t="s">
        <v>468</v>
      </c>
      <c r="D2438" s="404">
        <v>2</v>
      </c>
      <c r="E2438" s="408" t="s">
        <v>759</v>
      </c>
      <c r="F2438" s="409" t="s">
        <v>760</v>
      </c>
    </row>
    <row r="2439" s="14" customFormat="1" customHeight="1" spans="1:6">
      <c r="A2439" s="401">
        <v>2439</v>
      </c>
      <c r="B2439" s="407" t="s">
        <v>2200</v>
      </c>
      <c r="C2439" s="413" t="s">
        <v>468</v>
      </c>
      <c r="D2439" s="404">
        <v>1</v>
      </c>
      <c r="E2439" s="408" t="s">
        <v>759</v>
      </c>
      <c r="F2439" s="409" t="s">
        <v>760</v>
      </c>
    </row>
    <row r="2440" s="14" customFormat="1" customHeight="1" spans="1:6">
      <c r="A2440" s="401">
        <v>2440</v>
      </c>
      <c r="B2440" s="407" t="s">
        <v>2166</v>
      </c>
      <c r="C2440" s="413" t="s">
        <v>2167</v>
      </c>
      <c r="D2440" s="404">
        <v>420</v>
      </c>
      <c r="E2440" s="408" t="s">
        <v>2201</v>
      </c>
      <c r="F2440" s="409" t="s">
        <v>2202</v>
      </c>
    </row>
    <row r="2441" s="14" customFormat="1" customHeight="1" spans="1:6">
      <c r="A2441" s="401">
        <v>2441</v>
      </c>
      <c r="B2441" s="407" t="s">
        <v>2166</v>
      </c>
      <c r="C2441" s="413" t="s">
        <v>2167</v>
      </c>
      <c r="D2441" s="404">
        <v>420</v>
      </c>
      <c r="E2441" s="408" t="s">
        <v>2203</v>
      </c>
      <c r="F2441" s="409" t="s">
        <v>2181</v>
      </c>
    </row>
    <row r="2442" s="14" customFormat="1" customHeight="1" spans="1:6">
      <c r="A2442" s="401">
        <v>2442</v>
      </c>
      <c r="B2442" s="407" t="s">
        <v>883</v>
      </c>
      <c r="C2442" s="413" t="s">
        <v>468</v>
      </c>
      <c r="D2442" s="404">
        <v>1</v>
      </c>
      <c r="E2442" s="408" t="s">
        <v>759</v>
      </c>
      <c r="F2442" s="409" t="s">
        <v>760</v>
      </c>
    </row>
    <row r="2443" s="14" customFormat="1" customHeight="1" spans="1:6">
      <c r="A2443" s="401">
        <v>2443</v>
      </c>
      <c r="B2443" s="407" t="s">
        <v>884</v>
      </c>
      <c r="C2443" s="413" t="s">
        <v>468</v>
      </c>
      <c r="D2443" s="404">
        <v>1</v>
      </c>
      <c r="E2443" s="408" t="s">
        <v>759</v>
      </c>
      <c r="F2443" s="409" t="s">
        <v>760</v>
      </c>
    </row>
    <row r="2444" s="14" customFormat="1" customHeight="1" spans="1:6">
      <c r="A2444" s="401">
        <v>2444</v>
      </c>
      <c r="B2444" s="407" t="s">
        <v>2204</v>
      </c>
      <c r="C2444" s="413" t="s">
        <v>468</v>
      </c>
      <c r="D2444" s="404">
        <v>1</v>
      </c>
      <c r="E2444" s="408" t="s">
        <v>759</v>
      </c>
      <c r="F2444" s="409" t="s">
        <v>760</v>
      </c>
    </row>
    <row r="2445" s="14" customFormat="1" customHeight="1" spans="1:6">
      <c r="A2445" s="401">
        <v>2445</v>
      </c>
      <c r="B2445" s="407" t="s">
        <v>2204</v>
      </c>
      <c r="C2445" s="413" t="s">
        <v>468</v>
      </c>
      <c r="D2445" s="404">
        <v>1</v>
      </c>
      <c r="E2445" s="408" t="s">
        <v>759</v>
      </c>
      <c r="F2445" s="409" t="s">
        <v>760</v>
      </c>
    </row>
    <row r="2446" s="14" customFormat="1" customHeight="1" spans="1:6">
      <c r="A2446" s="401">
        <v>2446</v>
      </c>
      <c r="B2446" s="407" t="s">
        <v>886</v>
      </c>
      <c r="C2446" s="413" t="s">
        <v>468</v>
      </c>
      <c r="D2446" s="404">
        <v>1</v>
      </c>
      <c r="E2446" s="408" t="s">
        <v>759</v>
      </c>
      <c r="F2446" s="409" t="s">
        <v>760</v>
      </c>
    </row>
    <row r="2447" s="14" customFormat="1" customHeight="1" spans="1:6">
      <c r="A2447" s="401">
        <v>2447</v>
      </c>
      <c r="B2447" s="407" t="s">
        <v>887</v>
      </c>
      <c r="C2447" s="413" t="s">
        <v>468</v>
      </c>
      <c r="D2447" s="404">
        <v>1</v>
      </c>
      <c r="E2447" s="408" t="s">
        <v>759</v>
      </c>
      <c r="F2447" s="409" t="s">
        <v>760</v>
      </c>
    </row>
    <row r="2448" s="14" customFormat="1" customHeight="1" spans="1:6">
      <c r="A2448" s="401">
        <v>2448</v>
      </c>
      <c r="B2448" s="407" t="s">
        <v>887</v>
      </c>
      <c r="C2448" s="413" t="s">
        <v>468</v>
      </c>
      <c r="D2448" s="404">
        <v>1</v>
      </c>
      <c r="E2448" s="408" t="s">
        <v>759</v>
      </c>
      <c r="F2448" s="409" t="s">
        <v>760</v>
      </c>
    </row>
    <row r="2449" s="14" customFormat="1" customHeight="1" spans="1:6">
      <c r="A2449" s="401">
        <v>2449</v>
      </c>
      <c r="B2449" s="407" t="s">
        <v>2205</v>
      </c>
      <c r="C2449" s="413" t="s">
        <v>468</v>
      </c>
      <c r="D2449" s="404">
        <v>1</v>
      </c>
      <c r="E2449" s="408" t="s">
        <v>759</v>
      </c>
      <c r="F2449" s="409" t="s">
        <v>760</v>
      </c>
    </row>
    <row r="2450" s="14" customFormat="1" customHeight="1" spans="1:6">
      <c r="A2450" s="401">
        <v>2450</v>
      </c>
      <c r="B2450" s="407" t="s">
        <v>2206</v>
      </c>
      <c r="C2450" s="413" t="s">
        <v>468</v>
      </c>
      <c r="D2450" s="404">
        <v>1</v>
      </c>
      <c r="E2450" s="408" t="s">
        <v>759</v>
      </c>
      <c r="F2450" s="409" t="s">
        <v>760</v>
      </c>
    </row>
    <row r="2451" s="14" customFormat="1" customHeight="1" spans="1:6">
      <c r="A2451" s="401">
        <v>2451</v>
      </c>
      <c r="B2451" s="407" t="s">
        <v>2206</v>
      </c>
      <c r="C2451" s="413" t="s">
        <v>468</v>
      </c>
      <c r="D2451" s="404">
        <v>1</v>
      </c>
      <c r="E2451" s="408" t="s">
        <v>759</v>
      </c>
      <c r="F2451" s="409" t="s">
        <v>760</v>
      </c>
    </row>
    <row r="2452" s="14" customFormat="1" customHeight="1" spans="1:6">
      <c r="A2452" s="401">
        <v>2452</v>
      </c>
      <c r="B2452" s="407" t="s">
        <v>2207</v>
      </c>
      <c r="C2452" s="413" t="s">
        <v>468</v>
      </c>
      <c r="D2452" s="404">
        <v>1</v>
      </c>
      <c r="E2452" s="408" t="s">
        <v>759</v>
      </c>
      <c r="F2452" s="409" t="s">
        <v>760</v>
      </c>
    </row>
    <row r="2453" s="14" customFormat="1" customHeight="1" spans="1:6">
      <c r="A2453" s="401">
        <v>2453</v>
      </c>
      <c r="B2453" s="407" t="s">
        <v>2208</v>
      </c>
      <c r="C2453" s="413" t="s">
        <v>468</v>
      </c>
      <c r="D2453" s="404">
        <v>1</v>
      </c>
      <c r="E2453" s="408" t="s">
        <v>759</v>
      </c>
      <c r="F2453" s="409" t="s">
        <v>760</v>
      </c>
    </row>
    <row r="2454" s="14" customFormat="1" customHeight="1" spans="1:6">
      <c r="A2454" s="401">
        <v>2454</v>
      </c>
      <c r="B2454" s="407" t="s">
        <v>2208</v>
      </c>
      <c r="C2454" s="413" t="s">
        <v>468</v>
      </c>
      <c r="D2454" s="404">
        <v>1</v>
      </c>
      <c r="E2454" s="408" t="s">
        <v>759</v>
      </c>
      <c r="F2454" s="409" t="s">
        <v>760</v>
      </c>
    </row>
    <row r="2455" s="14" customFormat="1" customHeight="1" spans="1:6">
      <c r="A2455" s="401">
        <v>2455</v>
      </c>
      <c r="B2455" s="407" t="s">
        <v>2209</v>
      </c>
      <c r="C2455" s="403" t="s">
        <v>468</v>
      </c>
      <c r="D2455" s="404">
        <v>1</v>
      </c>
      <c r="E2455" s="408" t="s">
        <v>759</v>
      </c>
      <c r="F2455" s="409" t="s">
        <v>760</v>
      </c>
    </row>
    <row r="2456" s="14" customFormat="1" customHeight="1" spans="1:6">
      <c r="A2456" s="401">
        <v>2456</v>
      </c>
      <c r="B2456" s="407" t="s">
        <v>2083</v>
      </c>
      <c r="C2456" s="413" t="s">
        <v>468</v>
      </c>
      <c r="D2456" s="404">
        <v>1</v>
      </c>
      <c r="E2456" s="408" t="s">
        <v>759</v>
      </c>
      <c r="F2456" s="409" t="s">
        <v>760</v>
      </c>
    </row>
    <row r="2457" s="14" customFormat="1" customHeight="1" spans="1:6">
      <c r="A2457" s="401">
        <v>2457</v>
      </c>
      <c r="B2457" s="407" t="s">
        <v>2083</v>
      </c>
      <c r="C2457" s="413" t="s">
        <v>468</v>
      </c>
      <c r="D2457" s="404">
        <v>1</v>
      </c>
      <c r="E2457" s="408" t="s">
        <v>759</v>
      </c>
      <c r="F2457" s="409" t="s">
        <v>760</v>
      </c>
    </row>
    <row r="2458" s="14" customFormat="1" customHeight="1" spans="1:6">
      <c r="A2458" s="401">
        <v>2458</v>
      </c>
      <c r="B2458" s="407" t="s">
        <v>2210</v>
      </c>
      <c r="C2458" s="413" t="s">
        <v>468</v>
      </c>
      <c r="D2458" s="404">
        <v>1</v>
      </c>
      <c r="E2458" s="408" t="s">
        <v>759</v>
      </c>
      <c r="F2458" s="409" t="s">
        <v>760</v>
      </c>
    </row>
    <row r="2459" s="14" customFormat="1" customHeight="1" spans="1:6">
      <c r="A2459" s="401">
        <v>2459</v>
      </c>
      <c r="B2459" s="407" t="s">
        <v>2210</v>
      </c>
      <c r="C2459" s="413" t="s">
        <v>468</v>
      </c>
      <c r="D2459" s="404">
        <v>1</v>
      </c>
      <c r="E2459" s="408" t="s">
        <v>759</v>
      </c>
      <c r="F2459" s="409" t="s">
        <v>760</v>
      </c>
    </row>
    <row r="2460" s="14" customFormat="1" customHeight="1" spans="1:6">
      <c r="A2460" s="401">
        <v>2460</v>
      </c>
      <c r="B2460" s="407" t="s">
        <v>2210</v>
      </c>
      <c r="C2460" s="413" t="s">
        <v>468</v>
      </c>
      <c r="D2460" s="404">
        <v>1</v>
      </c>
      <c r="E2460" s="408" t="s">
        <v>759</v>
      </c>
      <c r="F2460" s="409" t="s">
        <v>760</v>
      </c>
    </row>
    <row r="2461" s="14" customFormat="1" customHeight="1" spans="1:6">
      <c r="A2461" s="401">
        <v>2461</v>
      </c>
      <c r="B2461" s="407" t="s">
        <v>2211</v>
      </c>
      <c r="C2461" s="403" t="s">
        <v>468</v>
      </c>
      <c r="D2461" s="404">
        <v>1</v>
      </c>
      <c r="E2461" s="408" t="s">
        <v>485</v>
      </c>
      <c r="F2461" s="409" t="s">
        <v>486</v>
      </c>
    </row>
    <row r="2462" s="14" customFormat="1" customHeight="1" spans="1:6">
      <c r="A2462" s="401">
        <v>2462</v>
      </c>
      <c r="B2462" s="407" t="s">
        <v>2212</v>
      </c>
      <c r="C2462" s="413" t="s">
        <v>468</v>
      </c>
      <c r="D2462" s="404">
        <v>1</v>
      </c>
      <c r="E2462" s="408" t="s">
        <v>759</v>
      </c>
      <c r="F2462" s="409" t="s">
        <v>760</v>
      </c>
    </row>
    <row r="2463" s="14" customFormat="1" customHeight="1" spans="1:6">
      <c r="A2463" s="401">
        <v>2463</v>
      </c>
      <c r="B2463" s="407" t="s">
        <v>890</v>
      </c>
      <c r="C2463" s="413" t="s">
        <v>468</v>
      </c>
      <c r="D2463" s="404">
        <v>1</v>
      </c>
      <c r="E2463" s="408" t="s">
        <v>759</v>
      </c>
      <c r="F2463" s="409" t="s">
        <v>760</v>
      </c>
    </row>
    <row r="2464" s="14" customFormat="1" customHeight="1" spans="1:6">
      <c r="A2464" s="401">
        <v>2464</v>
      </c>
      <c r="B2464" s="407" t="s">
        <v>889</v>
      </c>
      <c r="C2464" s="413" t="s">
        <v>468</v>
      </c>
      <c r="D2464" s="404">
        <v>1</v>
      </c>
      <c r="E2464" s="408" t="s">
        <v>759</v>
      </c>
      <c r="F2464" s="409" t="s">
        <v>760</v>
      </c>
    </row>
    <row r="2465" s="14" customFormat="1" customHeight="1" spans="1:6">
      <c r="A2465" s="401">
        <v>2465</v>
      </c>
      <c r="B2465" s="407" t="s">
        <v>773</v>
      </c>
      <c r="C2465" s="413" t="s">
        <v>468</v>
      </c>
      <c r="D2465" s="404">
        <v>5</v>
      </c>
      <c r="E2465" s="408" t="s">
        <v>759</v>
      </c>
      <c r="F2465" s="409" t="s">
        <v>760</v>
      </c>
    </row>
    <row r="2466" s="14" customFormat="1" customHeight="1" spans="1:6">
      <c r="A2466" s="401">
        <v>2466</v>
      </c>
      <c r="B2466" s="407" t="s">
        <v>2213</v>
      </c>
      <c r="C2466" s="413" t="s">
        <v>468</v>
      </c>
      <c r="D2466" s="404">
        <v>2</v>
      </c>
      <c r="E2466" s="408" t="s">
        <v>759</v>
      </c>
      <c r="F2466" s="409" t="s">
        <v>760</v>
      </c>
    </row>
    <row r="2467" s="14" customFormat="1" customHeight="1" spans="1:6">
      <c r="A2467" s="401">
        <v>2467</v>
      </c>
      <c r="B2467" s="407" t="s">
        <v>2214</v>
      </c>
      <c r="C2467" s="413" t="s">
        <v>468</v>
      </c>
      <c r="D2467" s="404">
        <v>1</v>
      </c>
      <c r="E2467" s="408" t="s">
        <v>759</v>
      </c>
      <c r="F2467" s="409" t="s">
        <v>760</v>
      </c>
    </row>
    <row r="2468" s="14" customFormat="1" customHeight="1" spans="1:6">
      <c r="A2468" s="401">
        <v>2468</v>
      </c>
      <c r="B2468" s="407" t="s">
        <v>2214</v>
      </c>
      <c r="C2468" s="413" t="s">
        <v>468</v>
      </c>
      <c r="D2468" s="404">
        <v>1</v>
      </c>
      <c r="E2468" s="408" t="s">
        <v>759</v>
      </c>
      <c r="F2468" s="409" t="s">
        <v>760</v>
      </c>
    </row>
    <row r="2469" s="14" customFormat="1" customHeight="1" spans="1:6">
      <c r="A2469" s="401">
        <v>2469</v>
      </c>
      <c r="B2469" s="407" t="s">
        <v>2214</v>
      </c>
      <c r="C2469" s="413" t="s">
        <v>468</v>
      </c>
      <c r="D2469" s="404">
        <v>1</v>
      </c>
      <c r="E2469" s="408" t="s">
        <v>759</v>
      </c>
      <c r="F2469" s="409" t="s">
        <v>760</v>
      </c>
    </row>
    <row r="2470" s="14" customFormat="1" customHeight="1" spans="1:6">
      <c r="A2470" s="401">
        <v>2470</v>
      </c>
      <c r="B2470" s="407" t="s">
        <v>2215</v>
      </c>
      <c r="C2470" s="413" t="s">
        <v>468</v>
      </c>
      <c r="D2470" s="404">
        <v>1</v>
      </c>
      <c r="E2470" s="408" t="s">
        <v>759</v>
      </c>
      <c r="F2470" s="409" t="s">
        <v>760</v>
      </c>
    </row>
    <row r="2471" s="14" customFormat="1" customHeight="1" spans="1:6">
      <c r="A2471" s="401">
        <v>2471</v>
      </c>
      <c r="B2471" s="407" t="s">
        <v>2216</v>
      </c>
      <c r="C2471" s="413" t="s">
        <v>468</v>
      </c>
      <c r="D2471" s="404">
        <v>1</v>
      </c>
      <c r="E2471" s="408" t="s">
        <v>759</v>
      </c>
      <c r="F2471" s="409" t="s">
        <v>760</v>
      </c>
    </row>
    <row r="2472" s="14" customFormat="1" customHeight="1" spans="1:6">
      <c r="A2472" s="401">
        <v>2472</v>
      </c>
      <c r="B2472" s="407" t="s">
        <v>2216</v>
      </c>
      <c r="C2472" s="413" t="s">
        <v>468</v>
      </c>
      <c r="D2472" s="404">
        <v>1</v>
      </c>
      <c r="E2472" s="408" t="s">
        <v>759</v>
      </c>
      <c r="F2472" s="409" t="s">
        <v>760</v>
      </c>
    </row>
    <row r="2473" s="14" customFormat="1" customHeight="1" spans="1:6">
      <c r="A2473" s="401">
        <v>2473</v>
      </c>
      <c r="B2473" s="407" t="s">
        <v>773</v>
      </c>
      <c r="C2473" s="413" t="s">
        <v>468</v>
      </c>
      <c r="D2473" s="404">
        <v>4</v>
      </c>
      <c r="E2473" s="408" t="s">
        <v>759</v>
      </c>
      <c r="F2473" s="409" t="s">
        <v>760</v>
      </c>
    </row>
    <row r="2474" s="14" customFormat="1" customHeight="1" spans="1:6">
      <c r="A2474" s="401">
        <v>2474</v>
      </c>
      <c r="B2474" s="407" t="s">
        <v>2217</v>
      </c>
      <c r="C2474" s="413" t="s">
        <v>468</v>
      </c>
      <c r="D2474" s="404">
        <v>3</v>
      </c>
      <c r="E2474" s="408" t="s">
        <v>759</v>
      </c>
      <c r="F2474" s="409" t="s">
        <v>760</v>
      </c>
    </row>
    <row r="2475" s="14" customFormat="1" customHeight="1" spans="1:6">
      <c r="A2475" s="401">
        <v>2475</v>
      </c>
      <c r="B2475" s="407" t="s">
        <v>2218</v>
      </c>
      <c r="C2475" s="413" t="s">
        <v>468</v>
      </c>
      <c r="D2475" s="404">
        <v>1</v>
      </c>
      <c r="E2475" s="408" t="s">
        <v>759</v>
      </c>
      <c r="F2475" s="409" t="s">
        <v>760</v>
      </c>
    </row>
    <row r="2476" s="14" customFormat="1" customHeight="1" spans="1:6">
      <c r="A2476" s="401">
        <v>2476</v>
      </c>
      <c r="B2476" s="407" t="s">
        <v>2219</v>
      </c>
      <c r="C2476" s="413" t="s">
        <v>468</v>
      </c>
      <c r="D2476" s="404">
        <v>1</v>
      </c>
      <c r="E2476" s="408" t="s">
        <v>759</v>
      </c>
      <c r="F2476" s="409" t="s">
        <v>760</v>
      </c>
    </row>
    <row r="2477" s="14" customFormat="1" customHeight="1" spans="1:6">
      <c r="A2477" s="401">
        <v>2477</v>
      </c>
      <c r="B2477" s="407" t="s">
        <v>2219</v>
      </c>
      <c r="C2477" s="413" t="s">
        <v>468</v>
      </c>
      <c r="D2477" s="404">
        <v>1</v>
      </c>
      <c r="E2477" s="408" t="s">
        <v>759</v>
      </c>
      <c r="F2477" s="409" t="s">
        <v>760</v>
      </c>
    </row>
    <row r="2478" s="14" customFormat="1" customHeight="1" spans="1:6">
      <c r="A2478" s="401">
        <v>2478</v>
      </c>
      <c r="B2478" s="407" t="s">
        <v>2220</v>
      </c>
      <c r="C2478" s="413" t="s">
        <v>468</v>
      </c>
      <c r="D2478" s="404">
        <v>1</v>
      </c>
      <c r="E2478" s="408" t="s">
        <v>759</v>
      </c>
      <c r="F2478" s="409" t="s">
        <v>760</v>
      </c>
    </row>
    <row r="2479" s="14" customFormat="1" customHeight="1" spans="1:6">
      <c r="A2479" s="401">
        <v>2479</v>
      </c>
      <c r="B2479" s="407" t="s">
        <v>774</v>
      </c>
      <c r="C2479" s="413" t="s">
        <v>468</v>
      </c>
      <c r="D2479" s="404">
        <v>3</v>
      </c>
      <c r="E2479" s="408" t="s">
        <v>759</v>
      </c>
      <c r="F2479" s="409" t="s">
        <v>760</v>
      </c>
    </row>
    <row r="2480" s="14" customFormat="1" customHeight="1" spans="1:6">
      <c r="A2480" s="401">
        <v>2480</v>
      </c>
      <c r="B2480" s="407" t="s">
        <v>774</v>
      </c>
      <c r="C2480" s="413" t="s">
        <v>468</v>
      </c>
      <c r="D2480" s="404">
        <v>3</v>
      </c>
      <c r="E2480" s="408" t="s">
        <v>759</v>
      </c>
      <c r="F2480" s="409" t="s">
        <v>760</v>
      </c>
    </row>
    <row r="2481" s="14" customFormat="1" customHeight="1" spans="1:6">
      <c r="A2481" s="401">
        <v>2481</v>
      </c>
      <c r="B2481" s="407" t="s">
        <v>2221</v>
      </c>
      <c r="C2481" s="413" t="s">
        <v>468</v>
      </c>
      <c r="D2481" s="404">
        <v>1</v>
      </c>
      <c r="E2481" s="408" t="s">
        <v>759</v>
      </c>
      <c r="F2481" s="409" t="s">
        <v>760</v>
      </c>
    </row>
    <row r="2482" s="14" customFormat="1" customHeight="1" spans="1:6">
      <c r="A2482" s="401">
        <v>2482</v>
      </c>
      <c r="B2482" s="407" t="s">
        <v>2221</v>
      </c>
      <c r="C2482" s="413" t="s">
        <v>468</v>
      </c>
      <c r="D2482" s="404">
        <v>1</v>
      </c>
      <c r="E2482" s="408" t="s">
        <v>759</v>
      </c>
      <c r="F2482" s="409" t="s">
        <v>760</v>
      </c>
    </row>
    <row r="2483" s="14" customFormat="1" customHeight="1" spans="1:6">
      <c r="A2483" s="401">
        <v>2483</v>
      </c>
      <c r="B2483" s="407" t="s">
        <v>2222</v>
      </c>
      <c r="C2483" s="413" t="s">
        <v>468</v>
      </c>
      <c r="D2483" s="404">
        <v>1</v>
      </c>
      <c r="E2483" s="408" t="s">
        <v>759</v>
      </c>
      <c r="F2483" s="409" t="s">
        <v>760</v>
      </c>
    </row>
    <row r="2484" s="14" customFormat="1" customHeight="1" spans="1:6">
      <c r="A2484" s="401">
        <v>2484</v>
      </c>
      <c r="B2484" s="407" t="s">
        <v>2222</v>
      </c>
      <c r="C2484" s="413" t="s">
        <v>468</v>
      </c>
      <c r="D2484" s="404">
        <v>1</v>
      </c>
      <c r="E2484" s="408" t="s">
        <v>759</v>
      </c>
      <c r="F2484" s="409" t="s">
        <v>760</v>
      </c>
    </row>
    <row r="2485" s="14" customFormat="1" customHeight="1" spans="1:6">
      <c r="A2485" s="401">
        <v>2485</v>
      </c>
      <c r="B2485" s="407" t="s">
        <v>2223</v>
      </c>
      <c r="C2485" s="403" t="s">
        <v>468</v>
      </c>
      <c r="D2485" s="404">
        <v>2</v>
      </c>
      <c r="E2485" s="408" t="s">
        <v>759</v>
      </c>
      <c r="F2485" s="409" t="s">
        <v>760</v>
      </c>
    </row>
    <row r="2486" s="14" customFormat="1" customHeight="1" spans="1:6">
      <c r="A2486" s="401">
        <v>2486</v>
      </c>
      <c r="B2486" s="407" t="s">
        <v>2223</v>
      </c>
      <c r="C2486" s="403" t="s">
        <v>468</v>
      </c>
      <c r="D2486" s="404">
        <v>2</v>
      </c>
      <c r="E2486" s="408" t="s">
        <v>759</v>
      </c>
      <c r="F2486" s="409" t="s">
        <v>760</v>
      </c>
    </row>
    <row r="2487" s="14" customFormat="1" customHeight="1" spans="1:6">
      <c r="A2487" s="401">
        <v>2487</v>
      </c>
      <c r="B2487" s="407" t="s">
        <v>2224</v>
      </c>
      <c r="C2487" s="413" t="s">
        <v>468</v>
      </c>
      <c r="D2487" s="404">
        <v>2</v>
      </c>
      <c r="E2487" s="408" t="s">
        <v>759</v>
      </c>
      <c r="F2487" s="409" t="s">
        <v>760</v>
      </c>
    </row>
    <row r="2488" s="14" customFormat="1" customHeight="1" spans="1:6">
      <c r="A2488" s="401">
        <v>2488</v>
      </c>
      <c r="B2488" s="407" t="s">
        <v>2225</v>
      </c>
      <c r="C2488" s="413" t="s">
        <v>468</v>
      </c>
      <c r="D2488" s="404">
        <v>2</v>
      </c>
      <c r="E2488" s="408" t="s">
        <v>759</v>
      </c>
      <c r="F2488" s="409" t="s">
        <v>760</v>
      </c>
    </row>
    <row r="2489" s="14" customFormat="1" customHeight="1" spans="1:6">
      <c r="A2489" s="401">
        <v>2489</v>
      </c>
      <c r="B2489" s="407" t="s">
        <v>2226</v>
      </c>
      <c r="C2489" s="413" t="s">
        <v>468</v>
      </c>
      <c r="D2489" s="404">
        <v>1</v>
      </c>
      <c r="E2489" s="408" t="s">
        <v>759</v>
      </c>
      <c r="F2489" s="409" t="s">
        <v>760</v>
      </c>
    </row>
    <row r="2490" s="14" customFormat="1" customHeight="1" spans="1:6">
      <c r="A2490" s="401">
        <v>2490</v>
      </c>
      <c r="B2490" s="407" t="s">
        <v>2227</v>
      </c>
      <c r="C2490" s="413" t="s">
        <v>468</v>
      </c>
      <c r="D2490" s="404">
        <v>1</v>
      </c>
      <c r="E2490" s="408" t="s">
        <v>759</v>
      </c>
      <c r="F2490" s="409" t="s">
        <v>760</v>
      </c>
    </row>
    <row r="2491" s="14" customFormat="1" customHeight="1" spans="1:6">
      <c r="A2491" s="401">
        <v>2491</v>
      </c>
      <c r="B2491" s="407" t="s">
        <v>2228</v>
      </c>
      <c r="C2491" s="413" t="s">
        <v>468</v>
      </c>
      <c r="D2491" s="404">
        <v>1</v>
      </c>
      <c r="E2491" s="408" t="s">
        <v>759</v>
      </c>
      <c r="F2491" s="409" t="s">
        <v>760</v>
      </c>
    </row>
    <row r="2492" s="14" customFormat="1" customHeight="1" spans="1:6">
      <c r="A2492" s="401">
        <v>2492</v>
      </c>
      <c r="B2492" s="407" t="s">
        <v>2229</v>
      </c>
      <c r="C2492" s="413" t="s">
        <v>468</v>
      </c>
      <c r="D2492" s="404">
        <v>1</v>
      </c>
      <c r="E2492" s="408" t="s">
        <v>759</v>
      </c>
      <c r="F2492" s="409" t="s">
        <v>760</v>
      </c>
    </row>
    <row r="2493" s="14" customFormat="1" customHeight="1" spans="1:6">
      <c r="A2493" s="401">
        <v>2493</v>
      </c>
      <c r="B2493" s="407" t="s">
        <v>2230</v>
      </c>
      <c r="C2493" s="413" t="s">
        <v>468</v>
      </c>
      <c r="D2493" s="404">
        <v>1</v>
      </c>
      <c r="E2493" s="408" t="s">
        <v>759</v>
      </c>
      <c r="F2493" s="409" t="s">
        <v>760</v>
      </c>
    </row>
    <row r="2494" s="14" customFormat="1" customHeight="1" spans="1:6">
      <c r="A2494" s="401">
        <v>2494</v>
      </c>
      <c r="B2494" s="407" t="s">
        <v>2231</v>
      </c>
      <c r="C2494" s="413" t="s">
        <v>468</v>
      </c>
      <c r="D2494" s="404">
        <v>2</v>
      </c>
      <c r="E2494" s="408" t="s">
        <v>759</v>
      </c>
      <c r="F2494" s="409" t="s">
        <v>760</v>
      </c>
    </row>
    <row r="2495" s="14" customFormat="1" customHeight="1" spans="1:6">
      <c r="A2495" s="401">
        <v>2495</v>
      </c>
      <c r="B2495" s="407" t="s">
        <v>2232</v>
      </c>
      <c r="C2495" s="413" t="s">
        <v>468</v>
      </c>
      <c r="D2495" s="404">
        <v>1</v>
      </c>
      <c r="E2495" s="408" t="s">
        <v>759</v>
      </c>
      <c r="F2495" s="409" t="s">
        <v>760</v>
      </c>
    </row>
    <row r="2496" s="14" customFormat="1" customHeight="1" spans="1:6">
      <c r="A2496" s="401">
        <v>2496</v>
      </c>
      <c r="B2496" s="407" t="s">
        <v>2232</v>
      </c>
      <c r="C2496" s="413" t="s">
        <v>468</v>
      </c>
      <c r="D2496" s="404">
        <v>1</v>
      </c>
      <c r="E2496" s="408" t="s">
        <v>759</v>
      </c>
      <c r="F2496" s="409" t="s">
        <v>760</v>
      </c>
    </row>
    <row r="2497" s="14" customFormat="1" customHeight="1" spans="1:6">
      <c r="A2497" s="401">
        <v>2497</v>
      </c>
      <c r="B2497" s="407" t="s">
        <v>472</v>
      </c>
      <c r="C2497" s="403" t="s">
        <v>468</v>
      </c>
      <c r="D2497" s="404">
        <v>2</v>
      </c>
      <c r="E2497" s="408" t="s">
        <v>465</v>
      </c>
      <c r="F2497" s="406" t="s">
        <v>466</v>
      </c>
    </row>
    <row r="2498" s="14" customFormat="1" customHeight="1" spans="1:6">
      <c r="A2498" s="401">
        <v>2498</v>
      </c>
      <c r="B2498" s="407" t="s">
        <v>2233</v>
      </c>
      <c r="C2498" s="403" t="s">
        <v>468</v>
      </c>
      <c r="D2498" s="404">
        <v>8</v>
      </c>
      <c r="E2498" s="408" t="s">
        <v>476</v>
      </c>
      <c r="F2498" s="409" t="s">
        <v>477</v>
      </c>
    </row>
    <row r="2499" s="14" customFormat="1" customHeight="1" spans="1:6">
      <c r="A2499" s="401">
        <v>2499</v>
      </c>
      <c r="B2499" s="407" t="s">
        <v>2234</v>
      </c>
      <c r="C2499" s="403" t="s">
        <v>468</v>
      </c>
      <c r="D2499" s="404">
        <v>8</v>
      </c>
      <c r="E2499" s="408" t="s">
        <v>476</v>
      </c>
      <c r="F2499" s="409" t="s">
        <v>477</v>
      </c>
    </row>
    <row r="2500" customHeight="1" spans="1:6">
      <c r="A2500" s="401">
        <v>2500</v>
      </c>
      <c r="B2500" s="407" t="s">
        <v>2235</v>
      </c>
      <c r="C2500" s="403" t="s">
        <v>468</v>
      </c>
      <c r="D2500" s="404">
        <v>1</v>
      </c>
      <c r="E2500" s="408" t="s">
        <v>2236</v>
      </c>
      <c r="F2500" s="409" t="s">
        <v>2237</v>
      </c>
    </row>
    <row r="2501" customHeight="1" spans="1:6">
      <c r="A2501" s="401">
        <v>2501</v>
      </c>
      <c r="B2501" s="407" t="s">
        <v>2238</v>
      </c>
      <c r="C2501" s="403" t="s">
        <v>468</v>
      </c>
      <c r="D2501" s="404">
        <v>1</v>
      </c>
      <c r="E2501" s="408" t="s">
        <v>2236</v>
      </c>
      <c r="F2501" s="409" t="s">
        <v>2237</v>
      </c>
    </row>
    <row r="2502" customHeight="1" spans="1:6">
      <c r="A2502" s="401">
        <v>2502</v>
      </c>
      <c r="B2502" s="407" t="s">
        <v>2238</v>
      </c>
      <c r="C2502" s="403" t="s">
        <v>468</v>
      </c>
      <c r="D2502" s="404">
        <v>1</v>
      </c>
      <c r="E2502" s="408" t="s">
        <v>2236</v>
      </c>
      <c r="F2502" s="409" t="s">
        <v>2237</v>
      </c>
    </row>
    <row r="2503" customHeight="1" spans="1:6">
      <c r="A2503" s="401">
        <v>2503</v>
      </c>
      <c r="B2503" s="407" t="s">
        <v>2238</v>
      </c>
      <c r="C2503" s="403" t="s">
        <v>468</v>
      </c>
      <c r="D2503" s="404">
        <v>1</v>
      </c>
      <c r="E2503" s="408" t="s">
        <v>2236</v>
      </c>
      <c r="F2503" s="409" t="s">
        <v>2237</v>
      </c>
    </row>
    <row r="2504" customHeight="1" spans="1:6">
      <c r="A2504" s="401">
        <v>2504</v>
      </c>
      <c r="B2504" s="407" t="s">
        <v>2238</v>
      </c>
      <c r="C2504" s="403" t="s">
        <v>468</v>
      </c>
      <c r="D2504" s="404">
        <v>1</v>
      </c>
      <c r="E2504" s="408" t="s">
        <v>2236</v>
      </c>
      <c r="F2504" s="409" t="s">
        <v>2237</v>
      </c>
    </row>
    <row r="2505" customHeight="1" spans="1:6">
      <c r="A2505" s="401">
        <v>2505</v>
      </c>
      <c r="B2505" s="407" t="s">
        <v>2239</v>
      </c>
      <c r="C2505" s="403" t="s">
        <v>468</v>
      </c>
      <c r="D2505" s="404">
        <v>1</v>
      </c>
      <c r="E2505" s="408" t="s">
        <v>2236</v>
      </c>
      <c r="F2505" s="409" t="s">
        <v>2237</v>
      </c>
    </row>
    <row r="2506" customHeight="1" spans="1:6">
      <c r="A2506" s="401">
        <v>2506</v>
      </c>
      <c r="B2506" s="407" t="s">
        <v>2240</v>
      </c>
      <c r="C2506" s="403" t="s">
        <v>468</v>
      </c>
      <c r="D2506" s="404">
        <v>1</v>
      </c>
      <c r="E2506" s="408" t="s">
        <v>2236</v>
      </c>
      <c r="F2506" s="409" t="s">
        <v>2237</v>
      </c>
    </row>
  </sheetData>
  <sheetProtection formatCells="0" formatColumns="0" formatRows="0" insertRows="0" insertColumns="0" insertHyperlinks="0" deleteColumns="0" deleteRows="0" sort="0" autoFilter="0" pivotTables="0"/>
  <mergeCells count="1">
    <mergeCell ref="A1:F1"/>
  </mergeCells>
  <printOptions horizontalCentered="1"/>
  <pageMargins left="0.511805555555556" right="0.393055555555556" top="0.393055555555556" bottom="0.354166666666667" header="0.550694444444444" footer="0.196527777777778"/>
  <pageSetup paperSize="9" scale="81" fitToHeight="0" orientation="portrait" horizontalDpi="600"/>
  <headerFooter scaleWithDoc="0">
    <oddFooter>&amp;C第 &amp;P 页，共 &amp;N 页</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tabColor indexed="35"/>
  </sheetPr>
  <dimension ref="A1:U35"/>
  <sheetViews>
    <sheetView showZeros="0" workbookViewId="0">
      <pane ySplit="8" topLeftCell="A9" activePane="bottomLeft" state="frozen"/>
      <selection/>
      <selection pane="bottomLeft" activeCell="D9" sqref="D9"/>
    </sheetView>
  </sheetViews>
  <sheetFormatPr defaultColWidth="9" defaultRowHeight="15.75" customHeight="1"/>
  <cols>
    <col min="1" max="1" width="4.8" style="15" customWidth="1"/>
    <col min="2" max="2" width="13.2" style="15" customWidth="1"/>
    <col min="3" max="3" width="11.5" style="15" customWidth="1"/>
    <col min="4" max="4" width="4.7" style="15" customWidth="1"/>
    <col min="5" max="5" width="8.3" style="15" customWidth="1"/>
    <col min="6" max="11" width="8.3" style="15" customWidth="1" outlineLevel="1"/>
    <col min="12" max="12" width="10.6" style="14" customWidth="1"/>
    <col min="13" max="13" width="8.6" style="378" customWidth="1"/>
    <col min="14" max="14" width="11.3" style="14" customWidth="1"/>
    <col min="15" max="15" width="9.7" style="14" hidden="1" customWidth="1" outlineLevel="1"/>
    <col min="16" max="16" width="7.3" style="14" hidden="1" customWidth="1" outlineLevel="1"/>
    <col min="17" max="17" width="12.7" style="14" hidden="1" customWidth="1" outlineLevel="1"/>
    <col min="18" max="18" width="8.8" style="14" hidden="1" customWidth="1" outlineLevel="1"/>
    <col min="19" max="19" width="7.7" style="14" hidden="1" customWidth="1" outlineLevel="1"/>
    <col min="20" max="20" width="11.8" style="15" customWidth="1" collapsed="1"/>
    <col min="21" max="16384" width="9" style="15"/>
  </cols>
  <sheetData>
    <row r="1" customHeight="1" spans="1:21">
      <c r="A1" s="17" t="s">
        <v>257</v>
      </c>
      <c r="B1" s="365"/>
    </row>
    <row r="2" s="11" customFormat="1" ht="30" customHeight="1" spans="1:21">
      <c r="A2" s="18" t="e">
        <f>"存货-在库周转材料评估"&amp;#REF!</f>
        <v>#REF!</v>
      </c>
      <c r="B2" s="18"/>
      <c r="C2" s="19"/>
      <c r="D2" s="19"/>
      <c r="E2" s="19"/>
      <c r="F2" s="19"/>
      <c r="G2" s="19"/>
      <c r="H2" s="19"/>
      <c r="I2" s="19"/>
      <c r="J2" s="19"/>
      <c r="K2" s="19"/>
      <c r="L2" s="19"/>
      <c r="M2" s="19"/>
      <c r="N2" s="19"/>
      <c r="O2" s="19"/>
      <c r="P2" s="19"/>
      <c r="Q2" s="19"/>
      <c r="R2" s="19"/>
      <c r="S2" s="19"/>
      <c r="T2" s="19"/>
    </row>
    <row r="3" s="11" customFormat="1" ht="8.25" customHeight="1" spans="1:21">
      <c r="A3" s="18"/>
      <c r="B3" s="18"/>
      <c r="C3" s="19"/>
      <c r="D3" s="19"/>
      <c r="E3" s="19"/>
      <c r="F3" s="19"/>
      <c r="G3" s="19"/>
      <c r="H3" s="19"/>
      <c r="I3" s="19"/>
      <c r="J3" s="19"/>
      <c r="K3" s="19"/>
      <c r="L3" s="105"/>
      <c r="M3" s="105"/>
      <c r="N3" s="105"/>
      <c r="O3" s="105"/>
      <c r="P3" s="105"/>
      <c r="Q3" s="105"/>
      <c r="R3" s="105"/>
      <c r="S3" s="105"/>
      <c r="T3" s="19"/>
    </row>
    <row r="4" s="12" customFormat="1" customHeight="1" spans="1:21">
      <c r="A4" s="21" t="e">
        <f>标的资产明细表!#REF!</f>
        <v>#REF!</v>
      </c>
      <c r="B4" s="21"/>
      <c r="C4" s="21"/>
      <c r="D4" s="21"/>
      <c r="E4" s="21"/>
      <c r="F4" s="21"/>
      <c r="G4" s="21"/>
      <c r="H4" s="21"/>
      <c r="I4" s="21"/>
      <c r="J4" s="21"/>
      <c r="K4" s="21"/>
      <c r="L4" s="21"/>
      <c r="M4" s="22"/>
      <c r="N4" s="22"/>
      <c r="O4" s="22"/>
      <c r="P4" s="22"/>
      <c r="Q4" s="22"/>
      <c r="R4" s="22"/>
      <c r="S4" s="22"/>
      <c r="T4" s="22"/>
    </row>
    <row r="5" s="12" customFormat="1" ht="14.1" customHeight="1" spans="1:21">
      <c r="A5" s="21"/>
      <c r="B5" s="151" t="e">
        <f>标的资产明细表!#REF!</f>
        <v>#REF!</v>
      </c>
      <c r="C5" s="21"/>
      <c r="D5" s="21"/>
      <c r="E5" s="21"/>
      <c r="F5" s="21"/>
      <c r="G5" s="21"/>
      <c r="H5" s="21"/>
      <c r="I5" s="21"/>
      <c r="J5" s="21"/>
      <c r="K5" s="21"/>
      <c r="L5" s="21"/>
      <c r="M5" s="22"/>
      <c r="N5" s="22"/>
      <c r="O5" s="22"/>
      <c r="P5" s="22"/>
      <c r="Q5" s="22"/>
      <c r="R5" s="22"/>
      <c r="S5" s="22"/>
      <c r="T5" s="24"/>
    </row>
    <row r="6" s="12" customFormat="1" customHeight="1" spans="1:21">
      <c r="A6" s="75" t="e">
        <f>标的资产明细表!#REF!</f>
        <v>#REF!</v>
      </c>
      <c r="B6" s="75"/>
      <c r="M6" s="379"/>
      <c r="T6" s="27"/>
    </row>
    <row r="7" s="223" customFormat="1" customHeight="1" spans="1:21">
      <c r="A7" s="28" t="s">
        <v>293</v>
      </c>
      <c r="B7" s="77" t="s">
        <v>444</v>
      </c>
      <c r="C7" s="28" t="s">
        <v>445</v>
      </c>
      <c r="D7" s="78" t="s">
        <v>446</v>
      </c>
      <c r="E7" s="78" t="s">
        <v>2241</v>
      </c>
      <c r="F7" s="78" t="s">
        <v>2242</v>
      </c>
      <c r="G7" s="78" t="s">
        <v>2243</v>
      </c>
      <c r="H7" s="78" t="s">
        <v>2244</v>
      </c>
      <c r="I7" s="78" t="s">
        <v>2245</v>
      </c>
      <c r="J7" s="78" t="s">
        <v>2246</v>
      </c>
      <c r="K7" s="78" t="s">
        <v>2247</v>
      </c>
      <c r="L7" s="28" t="s">
        <v>344</v>
      </c>
      <c r="M7" s="28"/>
      <c r="N7" s="28"/>
      <c r="O7" s="28" t="s">
        <v>345</v>
      </c>
      <c r="P7" s="28"/>
      <c r="Q7" s="28"/>
      <c r="R7" s="77" t="s">
        <v>346</v>
      </c>
      <c r="S7" s="28" t="s">
        <v>347</v>
      </c>
      <c r="T7" s="28" t="s">
        <v>296</v>
      </c>
      <c r="U7" s="31" t="s">
        <v>348</v>
      </c>
    </row>
    <row r="8" s="223" customFormat="1" customHeight="1" spans="1:21">
      <c r="A8" s="28"/>
      <c r="B8" s="80"/>
      <c r="C8" s="28"/>
      <c r="D8" s="81"/>
      <c r="E8" s="81"/>
      <c r="F8" s="81"/>
      <c r="G8" s="81"/>
      <c r="H8" s="81"/>
      <c r="I8" s="81"/>
      <c r="J8" s="81"/>
      <c r="K8" s="81"/>
      <c r="L8" s="28" t="s">
        <v>450</v>
      </c>
      <c r="M8" s="28" t="s">
        <v>451</v>
      </c>
      <c r="N8" s="28" t="s">
        <v>452</v>
      </c>
      <c r="O8" s="28" t="s">
        <v>453</v>
      </c>
      <c r="P8" s="28" t="s">
        <v>454</v>
      </c>
      <c r="Q8" s="28" t="s">
        <v>452</v>
      </c>
      <c r="R8" s="80"/>
      <c r="S8" s="28"/>
      <c r="T8" s="28"/>
      <c r="U8" s="31"/>
    </row>
    <row r="9" s="222" customFormat="1" customHeight="1" spans="1:21">
      <c r="A9" s="122" t="s">
        <v>455</v>
      </c>
      <c r="B9" s="227"/>
      <c r="C9" s="123"/>
      <c r="D9" s="385"/>
      <c r="E9" s="385"/>
      <c r="F9" s="386" t="s">
        <v>2248</v>
      </c>
      <c r="G9" s="152" t="e">
        <f>IF(F9=0,"",(IF(($B$5-F9)&lt;366,"1年以内",IF(($B$5-F9)&lt;731,"1-2年",IF(($B$5-F9)&lt;1096,"2-3年",IF(($B$5-F9)&lt;1461,"3-4年",IF(($B$5-F9)&lt;1826,"4-5年","5年以上")))))))</f>
        <v>#REF!</v>
      </c>
      <c r="H9" s="381"/>
      <c r="I9" s="36"/>
      <c r="J9" s="381"/>
      <c r="K9" s="381"/>
      <c r="L9" s="36"/>
      <c r="M9" s="36"/>
      <c r="N9" s="36"/>
      <c r="O9" s="36"/>
      <c r="P9" s="36"/>
      <c r="Q9" s="36"/>
      <c r="R9" s="36" t="str">
        <f>IF(N9=0,"",Q9-N9)</f>
        <v/>
      </c>
      <c r="S9" s="36" t="str">
        <f>IF(N9=0,"",R9/(N9)*100)</f>
        <v/>
      </c>
      <c r="T9" s="37"/>
      <c r="U9" s="242"/>
    </row>
    <row r="10" s="14" customFormat="1" customHeight="1" spans="1:21">
      <c r="A10" s="32"/>
      <c r="B10" s="33"/>
      <c r="C10" s="53"/>
      <c r="D10" s="37"/>
      <c r="E10" s="37"/>
      <c r="F10" s="386"/>
      <c r="G10" s="152" t="str">
        <f>IF(F10=0,"",(IF(($B$5-F10)&lt;366,"1年以内",IF(($B$5-F10)&lt;731,"1-2年",IF(($B$5-F10)&lt;1096,"2-3年",IF(($B$5-F10)&lt;1461,"3-4年",IF(($B$5-F10)&lt;1826,"4-5年","5年以上")))))))</f>
        <v/>
      </c>
      <c r="H10" s="381"/>
      <c r="I10" s="36"/>
      <c r="J10" s="381"/>
      <c r="K10" s="381"/>
      <c r="L10" s="36"/>
      <c r="M10" s="36"/>
      <c r="N10" s="36"/>
      <c r="O10" s="36"/>
      <c r="P10" s="36"/>
      <c r="Q10" s="36"/>
      <c r="R10" s="36" t="str">
        <f t="shared" ref="R10:R33" si="0">IF(N10=0,"",Q10-N10)</f>
        <v/>
      </c>
      <c r="S10" s="36" t="str">
        <f t="shared" ref="S10:S33" si="1">IF(N10=0,"",R10/(N10)*100)</f>
        <v/>
      </c>
      <c r="T10" s="37"/>
      <c r="U10" s="37"/>
    </row>
    <row r="11" s="14" customFormat="1" customHeight="1" spans="1:21">
      <c r="A11" s="32"/>
      <c r="B11" s="33"/>
      <c r="C11" s="53"/>
      <c r="D11" s="37"/>
      <c r="E11" s="37"/>
      <c r="F11" s="386"/>
      <c r="G11" s="152" t="str">
        <f t="shared" ref="G11:G30" si="2">IF(F11=0,"",(IF(($B$5-F11)&lt;366,"1年以内",IF(($B$5-F11)&lt;731,"1-2年",IF(($B$5-F11)&lt;1096,"2-3年",IF(($B$5-F11)&lt;1461,"3-4年",IF(($B$5-F11)&lt;1826,"4-5年","5年以上")))))))</f>
        <v/>
      </c>
      <c r="H11" s="381"/>
      <c r="I11" s="36"/>
      <c r="J11" s="381"/>
      <c r="K11" s="381"/>
      <c r="L11" s="36"/>
      <c r="M11" s="36"/>
      <c r="N11" s="36"/>
      <c r="O11" s="36"/>
      <c r="P11" s="36"/>
      <c r="Q11" s="36"/>
      <c r="R11" s="36" t="str">
        <f t="shared" si="0"/>
        <v/>
      </c>
      <c r="S11" s="36" t="str">
        <f t="shared" si="1"/>
        <v/>
      </c>
      <c r="T11" s="37"/>
      <c r="U11" s="37"/>
    </row>
    <row r="12" s="14" customFormat="1" customHeight="1" spans="1:21">
      <c r="A12" s="32"/>
      <c r="B12" s="33"/>
      <c r="C12" s="53"/>
      <c r="D12" s="37"/>
      <c r="E12" s="37"/>
      <c r="F12" s="386"/>
      <c r="G12" s="152" t="str">
        <f t="shared" si="2"/>
        <v/>
      </c>
      <c r="H12" s="381"/>
      <c r="I12" s="36"/>
      <c r="J12" s="381"/>
      <c r="K12" s="381"/>
      <c r="L12" s="36"/>
      <c r="M12" s="36"/>
      <c r="N12" s="36"/>
      <c r="O12" s="36"/>
      <c r="P12" s="36"/>
      <c r="Q12" s="36"/>
      <c r="R12" s="36" t="str">
        <f t="shared" si="0"/>
        <v/>
      </c>
      <c r="S12" s="36" t="str">
        <f t="shared" si="1"/>
        <v/>
      </c>
      <c r="T12" s="37"/>
      <c r="U12" s="37"/>
    </row>
    <row r="13" s="14" customFormat="1" customHeight="1" spans="1:21">
      <c r="A13" s="32"/>
      <c r="B13" s="33"/>
      <c r="C13" s="53"/>
      <c r="D13" s="37"/>
      <c r="E13" s="37"/>
      <c r="F13" s="386"/>
      <c r="G13" s="152" t="str">
        <f t="shared" si="2"/>
        <v/>
      </c>
      <c r="H13" s="381"/>
      <c r="I13" s="36"/>
      <c r="J13" s="381"/>
      <c r="K13" s="381"/>
      <c r="L13" s="36"/>
      <c r="M13" s="36"/>
      <c r="N13" s="36"/>
      <c r="O13" s="36"/>
      <c r="P13" s="36"/>
      <c r="Q13" s="36"/>
      <c r="R13" s="36" t="str">
        <f t="shared" si="0"/>
        <v/>
      </c>
      <c r="S13" s="36" t="str">
        <f t="shared" si="1"/>
        <v/>
      </c>
      <c r="T13" s="37"/>
      <c r="U13" s="37"/>
    </row>
    <row r="14" s="14" customFormat="1" customHeight="1" spans="1:21">
      <c r="A14" s="32"/>
      <c r="B14" s="33"/>
      <c r="C14" s="53"/>
      <c r="D14" s="37"/>
      <c r="E14" s="37"/>
      <c r="F14" s="386"/>
      <c r="G14" s="152" t="str">
        <f t="shared" si="2"/>
        <v/>
      </c>
      <c r="H14" s="381"/>
      <c r="I14" s="36"/>
      <c r="J14" s="381"/>
      <c r="K14" s="381"/>
      <c r="L14" s="36"/>
      <c r="M14" s="36"/>
      <c r="N14" s="36"/>
      <c r="O14" s="36"/>
      <c r="P14" s="36"/>
      <c r="Q14" s="36"/>
      <c r="R14" s="36" t="str">
        <f t="shared" si="0"/>
        <v/>
      </c>
      <c r="S14" s="36" t="str">
        <f t="shared" si="1"/>
        <v/>
      </c>
      <c r="T14" s="37"/>
      <c r="U14" s="37"/>
    </row>
    <row r="15" s="14" customFormat="1" customHeight="1" spans="1:21">
      <c r="A15" s="32"/>
      <c r="B15" s="33"/>
      <c r="C15" s="53"/>
      <c r="D15" s="37"/>
      <c r="E15" s="37"/>
      <c r="F15" s="386"/>
      <c r="G15" s="152" t="str">
        <f t="shared" si="2"/>
        <v/>
      </c>
      <c r="H15" s="381"/>
      <c r="I15" s="36"/>
      <c r="J15" s="381"/>
      <c r="K15" s="381"/>
      <c r="L15" s="36"/>
      <c r="M15" s="36"/>
      <c r="N15" s="36"/>
      <c r="O15" s="36"/>
      <c r="P15" s="36"/>
      <c r="Q15" s="36"/>
      <c r="R15" s="36" t="str">
        <f t="shared" si="0"/>
        <v/>
      </c>
      <c r="S15" s="36" t="str">
        <f t="shared" si="1"/>
        <v/>
      </c>
      <c r="T15" s="37"/>
      <c r="U15" s="37"/>
    </row>
    <row r="16" s="14" customFormat="1" customHeight="1" spans="1:21">
      <c r="A16" s="32"/>
      <c r="B16" s="33"/>
      <c r="C16" s="53"/>
      <c r="D16" s="37"/>
      <c r="E16" s="37"/>
      <c r="F16" s="386"/>
      <c r="G16" s="152" t="str">
        <f t="shared" si="2"/>
        <v/>
      </c>
      <c r="H16" s="381"/>
      <c r="I16" s="36"/>
      <c r="J16" s="381"/>
      <c r="K16" s="381"/>
      <c r="L16" s="36"/>
      <c r="M16" s="36"/>
      <c r="N16" s="36"/>
      <c r="O16" s="36"/>
      <c r="P16" s="36"/>
      <c r="Q16" s="36"/>
      <c r="R16" s="36" t="str">
        <f t="shared" si="0"/>
        <v/>
      </c>
      <c r="S16" s="36" t="str">
        <f t="shared" si="1"/>
        <v/>
      </c>
      <c r="T16" s="37"/>
      <c r="U16" s="37"/>
    </row>
    <row r="17" s="14" customFormat="1" customHeight="1" spans="1:21">
      <c r="A17" s="32"/>
      <c r="B17" s="33"/>
      <c r="C17" s="53"/>
      <c r="D17" s="37"/>
      <c r="E17" s="37"/>
      <c r="F17" s="386"/>
      <c r="G17" s="152" t="str">
        <f t="shared" si="2"/>
        <v/>
      </c>
      <c r="H17" s="381"/>
      <c r="I17" s="36"/>
      <c r="J17" s="381"/>
      <c r="K17" s="381"/>
      <c r="L17" s="36"/>
      <c r="M17" s="36"/>
      <c r="N17" s="36"/>
      <c r="O17" s="36"/>
      <c r="P17" s="36"/>
      <c r="Q17" s="36"/>
      <c r="R17" s="36" t="str">
        <f t="shared" si="0"/>
        <v/>
      </c>
      <c r="S17" s="36" t="str">
        <f t="shared" si="1"/>
        <v/>
      </c>
      <c r="T17" s="37"/>
      <c r="U17" s="37"/>
    </row>
    <row r="18" s="14" customFormat="1" customHeight="1" spans="1:21">
      <c r="A18" s="32"/>
      <c r="B18" s="33"/>
      <c r="C18" s="53"/>
      <c r="D18" s="37"/>
      <c r="E18" s="37"/>
      <c r="F18" s="386"/>
      <c r="G18" s="152" t="str">
        <f t="shared" si="2"/>
        <v/>
      </c>
      <c r="H18" s="381"/>
      <c r="I18" s="36"/>
      <c r="J18" s="381"/>
      <c r="K18" s="381"/>
      <c r="L18" s="36"/>
      <c r="M18" s="36"/>
      <c r="N18" s="36"/>
      <c r="O18" s="36"/>
      <c r="P18" s="36"/>
      <c r="Q18" s="36"/>
      <c r="R18" s="36" t="str">
        <f t="shared" si="0"/>
        <v/>
      </c>
      <c r="S18" s="36" t="str">
        <f t="shared" si="1"/>
        <v/>
      </c>
      <c r="T18" s="37"/>
      <c r="U18" s="37"/>
    </row>
    <row r="19" s="14" customFormat="1" customHeight="1" spans="1:21">
      <c r="A19" s="32"/>
      <c r="B19" s="33"/>
      <c r="C19" s="53"/>
      <c r="D19" s="37"/>
      <c r="E19" s="37"/>
      <c r="F19" s="386"/>
      <c r="G19" s="152" t="str">
        <f t="shared" si="2"/>
        <v/>
      </c>
      <c r="H19" s="381"/>
      <c r="I19" s="36"/>
      <c r="J19" s="381"/>
      <c r="K19" s="381"/>
      <c r="L19" s="36"/>
      <c r="M19" s="36"/>
      <c r="N19" s="36"/>
      <c r="O19" s="36"/>
      <c r="P19" s="36"/>
      <c r="Q19" s="36"/>
      <c r="R19" s="36" t="str">
        <f t="shared" si="0"/>
        <v/>
      </c>
      <c r="S19" s="36" t="str">
        <f t="shared" si="1"/>
        <v/>
      </c>
      <c r="T19" s="37"/>
      <c r="U19" s="37"/>
    </row>
    <row r="20" s="14" customFormat="1" customHeight="1" spans="1:21">
      <c r="A20" s="32"/>
      <c r="B20" s="33"/>
      <c r="C20" s="53"/>
      <c r="D20" s="37"/>
      <c r="E20" s="37"/>
      <c r="F20" s="386"/>
      <c r="G20" s="152" t="str">
        <f t="shared" si="2"/>
        <v/>
      </c>
      <c r="H20" s="381"/>
      <c r="I20" s="36"/>
      <c r="J20" s="381"/>
      <c r="K20" s="381"/>
      <c r="L20" s="36"/>
      <c r="M20" s="36"/>
      <c r="N20" s="36"/>
      <c r="O20" s="36"/>
      <c r="P20" s="36"/>
      <c r="Q20" s="36"/>
      <c r="R20" s="36" t="str">
        <f t="shared" si="0"/>
        <v/>
      </c>
      <c r="S20" s="36" t="str">
        <f t="shared" si="1"/>
        <v/>
      </c>
      <c r="T20" s="37"/>
      <c r="U20" s="37"/>
    </row>
    <row r="21" s="14" customFormat="1" customHeight="1" spans="1:21">
      <c r="A21" s="32"/>
      <c r="B21" s="33"/>
      <c r="C21" s="53"/>
      <c r="D21" s="37"/>
      <c r="E21" s="37"/>
      <c r="F21" s="386"/>
      <c r="G21" s="152" t="str">
        <f t="shared" si="2"/>
        <v/>
      </c>
      <c r="H21" s="381"/>
      <c r="I21" s="36"/>
      <c r="J21" s="381"/>
      <c r="K21" s="381"/>
      <c r="L21" s="36"/>
      <c r="M21" s="36"/>
      <c r="N21" s="36"/>
      <c r="O21" s="36"/>
      <c r="P21" s="36"/>
      <c r="Q21" s="36"/>
      <c r="R21" s="36" t="str">
        <f t="shared" si="0"/>
        <v/>
      </c>
      <c r="S21" s="36" t="str">
        <f t="shared" si="1"/>
        <v/>
      </c>
      <c r="T21" s="37"/>
      <c r="U21" s="37"/>
    </row>
    <row r="22" s="14" customFormat="1" customHeight="1" spans="1:21">
      <c r="A22" s="32"/>
      <c r="B22" s="33"/>
      <c r="C22" s="53"/>
      <c r="D22" s="37"/>
      <c r="E22" s="37"/>
      <c r="F22" s="386"/>
      <c r="G22" s="152" t="str">
        <f t="shared" si="2"/>
        <v/>
      </c>
      <c r="H22" s="381"/>
      <c r="I22" s="36"/>
      <c r="J22" s="381"/>
      <c r="K22" s="381"/>
      <c r="L22" s="36"/>
      <c r="M22" s="36"/>
      <c r="N22" s="36"/>
      <c r="O22" s="36"/>
      <c r="P22" s="36"/>
      <c r="Q22" s="36"/>
      <c r="R22" s="36" t="str">
        <f t="shared" si="0"/>
        <v/>
      </c>
      <c r="S22" s="36" t="str">
        <f t="shared" si="1"/>
        <v/>
      </c>
      <c r="T22" s="37"/>
      <c r="U22" s="37"/>
    </row>
    <row r="23" s="14" customFormat="1" customHeight="1" spans="1:21">
      <c r="A23" s="32"/>
      <c r="B23" s="33"/>
      <c r="C23" s="53"/>
      <c r="D23" s="37"/>
      <c r="E23" s="37"/>
      <c r="F23" s="386"/>
      <c r="G23" s="152" t="str">
        <f t="shared" si="2"/>
        <v/>
      </c>
      <c r="H23" s="381"/>
      <c r="I23" s="36"/>
      <c r="J23" s="381"/>
      <c r="K23" s="381"/>
      <c r="L23" s="36"/>
      <c r="M23" s="36"/>
      <c r="N23" s="36"/>
      <c r="O23" s="36"/>
      <c r="P23" s="36"/>
      <c r="Q23" s="36"/>
      <c r="R23" s="36" t="str">
        <f t="shared" si="0"/>
        <v/>
      </c>
      <c r="S23" s="36" t="str">
        <f t="shared" si="1"/>
        <v/>
      </c>
      <c r="T23" s="37"/>
      <c r="U23" s="37"/>
    </row>
    <row r="24" s="14" customFormat="1" customHeight="1" spans="1:21">
      <c r="A24" s="32"/>
      <c r="B24" s="33"/>
      <c r="C24" s="53"/>
      <c r="D24" s="37"/>
      <c r="E24" s="37"/>
      <c r="F24" s="386"/>
      <c r="G24" s="152" t="str">
        <f t="shared" si="2"/>
        <v/>
      </c>
      <c r="H24" s="381"/>
      <c r="I24" s="36"/>
      <c r="J24" s="381"/>
      <c r="K24" s="381"/>
      <c r="L24" s="36"/>
      <c r="M24" s="36"/>
      <c r="N24" s="36"/>
      <c r="O24" s="36"/>
      <c r="P24" s="36"/>
      <c r="Q24" s="36"/>
      <c r="R24" s="36" t="str">
        <f t="shared" si="0"/>
        <v/>
      </c>
      <c r="S24" s="36" t="str">
        <f t="shared" si="1"/>
        <v/>
      </c>
      <c r="T24" s="37"/>
      <c r="U24" s="37"/>
    </row>
    <row r="25" s="14" customFormat="1" customHeight="1" spans="1:21">
      <c r="A25" s="32"/>
      <c r="B25" s="33"/>
      <c r="C25" s="53"/>
      <c r="D25" s="37"/>
      <c r="E25" s="37"/>
      <c r="F25" s="386"/>
      <c r="G25" s="152" t="str">
        <f t="shared" si="2"/>
        <v/>
      </c>
      <c r="H25" s="381"/>
      <c r="I25" s="36"/>
      <c r="J25" s="381"/>
      <c r="K25" s="381"/>
      <c r="L25" s="36"/>
      <c r="M25" s="36"/>
      <c r="N25" s="36"/>
      <c r="O25" s="36"/>
      <c r="P25" s="36"/>
      <c r="Q25" s="36"/>
      <c r="R25" s="36" t="str">
        <f t="shared" si="0"/>
        <v/>
      </c>
      <c r="S25" s="36" t="str">
        <f t="shared" si="1"/>
        <v/>
      </c>
      <c r="T25" s="37"/>
      <c r="U25" s="37"/>
    </row>
    <row r="26" s="14" customFormat="1" customHeight="1" spans="1:21">
      <c r="A26" s="32"/>
      <c r="B26" s="33"/>
      <c r="C26" s="53"/>
      <c r="D26" s="37"/>
      <c r="E26" s="37"/>
      <c r="F26" s="386"/>
      <c r="G26" s="152" t="str">
        <f t="shared" si="2"/>
        <v/>
      </c>
      <c r="H26" s="381"/>
      <c r="I26" s="36"/>
      <c r="J26" s="381"/>
      <c r="K26" s="381"/>
      <c r="L26" s="36"/>
      <c r="M26" s="36"/>
      <c r="N26" s="36"/>
      <c r="O26" s="36"/>
      <c r="P26" s="36"/>
      <c r="Q26" s="36"/>
      <c r="R26" s="36" t="str">
        <f t="shared" si="0"/>
        <v/>
      </c>
      <c r="S26" s="36" t="str">
        <f t="shared" si="1"/>
        <v/>
      </c>
      <c r="T26" s="37"/>
      <c r="U26" s="37"/>
    </row>
    <row r="27" s="14" customFormat="1" customHeight="1" spans="1:21">
      <c r="A27" s="32"/>
      <c r="B27" s="33"/>
      <c r="C27" s="53"/>
      <c r="D27" s="37"/>
      <c r="E27" s="37"/>
      <c r="F27" s="386"/>
      <c r="G27" s="152" t="str">
        <f t="shared" si="2"/>
        <v/>
      </c>
      <c r="H27" s="381"/>
      <c r="I27" s="36"/>
      <c r="J27" s="381"/>
      <c r="K27" s="381"/>
      <c r="L27" s="36"/>
      <c r="M27" s="36"/>
      <c r="N27" s="36"/>
      <c r="O27" s="36"/>
      <c r="P27" s="36"/>
      <c r="Q27" s="36"/>
      <c r="R27" s="36" t="str">
        <f t="shared" si="0"/>
        <v/>
      </c>
      <c r="S27" s="36" t="str">
        <f t="shared" si="1"/>
        <v/>
      </c>
      <c r="T27" s="37"/>
      <c r="U27" s="37"/>
    </row>
    <row r="28" s="14" customFormat="1" customHeight="1" spans="1:21">
      <c r="A28" s="32"/>
      <c r="B28" s="33"/>
      <c r="C28" s="53"/>
      <c r="D28" s="37"/>
      <c r="E28" s="37"/>
      <c r="F28" s="386"/>
      <c r="G28" s="152" t="str">
        <f t="shared" si="2"/>
        <v/>
      </c>
      <c r="H28" s="381"/>
      <c r="I28" s="36"/>
      <c r="J28" s="381"/>
      <c r="K28" s="381"/>
      <c r="L28" s="36"/>
      <c r="M28" s="36"/>
      <c r="N28" s="36"/>
      <c r="O28" s="36"/>
      <c r="P28" s="36"/>
      <c r="Q28" s="36"/>
      <c r="R28" s="36" t="str">
        <f t="shared" si="0"/>
        <v/>
      </c>
      <c r="S28" s="36" t="str">
        <f t="shared" si="1"/>
        <v/>
      </c>
      <c r="T28" s="37"/>
      <c r="U28" s="37"/>
    </row>
    <row r="29" s="14" customFormat="1" customHeight="1" spans="1:21">
      <c r="A29" s="32"/>
      <c r="B29" s="33"/>
      <c r="C29" s="53"/>
      <c r="D29" s="37"/>
      <c r="E29" s="37"/>
      <c r="F29" s="386"/>
      <c r="G29" s="152" t="str">
        <f t="shared" si="2"/>
        <v/>
      </c>
      <c r="H29" s="381"/>
      <c r="I29" s="36"/>
      <c r="J29" s="381"/>
      <c r="K29" s="381"/>
      <c r="L29" s="36"/>
      <c r="M29" s="36"/>
      <c r="N29" s="36"/>
      <c r="O29" s="36"/>
      <c r="P29" s="36"/>
      <c r="Q29" s="36"/>
      <c r="R29" s="36" t="str">
        <f t="shared" si="0"/>
        <v/>
      </c>
      <c r="S29" s="36" t="str">
        <f t="shared" si="1"/>
        <v/>
      </c>
      <c r="T29" s="37"/>
      <c r="U29" s="37"/>
    </row>
    <row r="30" s="14" customFormat="1" customHeight="1" spans="1:21">
      <c r="A30" s="32"/>
      <c r="B30" s="33"/>
      <c r="C30" s="53"/>
      <c r="D30" s="37"/>
      <c r="E30" s="37"/>
      <c r="F30" s="386"/>
      <c r="G30" s="152" t="str">
        <f t="shared" si="2"/>
        <v/>
      </c>
      <c r="H30" s="381"/>
      <c r="I30" s="36"/>
      <c r="J30" s="381"/>
      <c r="K30" s="381"/>
      <c r="L30" s="36"/>
      <c r="M30" s="36"/>
      <c r="N30" s="36"/>
      <c r="O30" s="36"/>
      <c r="P30" s="36"/>
      <c r="Q30" s="36"/>
      <c r="R30" s="36" t="str">
        <f t="shared" si="0"/>
        <v/>
      </c>
      <c r="S30" s="36" t="str">
        <f t="shared" si="1"/>
        <v/>
      </c>
      <c r="T30" s="37"/>
      <c r="U30" s="37"/>
    </row>
    <row r="31" s="14" customFormat="1" customHeight="1" spans="1:21">
      <c r="A31" s="38" t="s">
        <v>457</v>
      </c>
      <c r="B31" s="84"/>
      <c r="C31" s="39"/>
      <c r="D31" s="53"/>
      <c r="E31" s="53"/>
      <c r="F31" s="53"/>
      <c r="G31" s="53"/>
      <c r="H31" s="53"/>
      <c r="I31" s="53"/>
      <c r="J31" s="53"/>
      <c r="K31" s="53"/>
      <c r="L31" s="36"/>
      <c r="M31" s="36"/>
      <c r="N31" s="36">
        <f>SUM(N9:N30)</f>
        <v>0</v>
      </c>
      <c r="O31" s="36"/>
      <c r="P31" s="36"/>
      <c r="Q31" s="36">
        <f>SUM(Q9:Q30)</f>
        <v>0</v>
      </c>
      <c r="R31" s="36" t="str">
        <f t="shared" si="0"/>
        <v/>
      </c>
      <c r="S31" s="36" t="str">
        <f t="shared" si="1"/>
        <v/>
      </c>
      <c r="T31" s="37"/>
      <c r="U31" s="37"/>
    </row>
    <row r="32" s="14" customFormat="1" customHeight="1" spans="1:21">
      <c r="A32" s="38" t="s">
        <v>458</v>
      </c>
      <c r="B32" s="84"/>
      <c r="C32" s="39"/>
      <c r="D32" s="53"/>
      <c r="E32" s="53"/>
      <c r="F32" s="53"/>
      <c r="G32" s="53"/>
      <c r="H32" s="53"/>
      <c r="I32" s="53"/>
      <c r="J32" s="53"/>
      <c r="K32" s="53"/>
      <c r="L32" s="36"/>
      <c r="M32" s="36"/>
      <c r="N32" s="36"/>
      <c r="O32" s="36"/>
      <c r="P32" s="36"/>
      <c r="Q32" s="36"/>
      <c r="R32" s="36"/>
      <c r="S32" s="36"/>
      <c r="T32" s="37"/>
      <c r="U32" s="37"/>
    </row>
    <row r="33" s="14" customFormat="1" customHeight="1" spans="1:21">
      <c r="A33" s="38" t="s">
        <v>436</v>
      </c>
      <c r="B33" s="84"/>
      <c r="C33" s="39"/>
      <c r="D33" s="53"/>
      <c r="E33" s="53"/>
      <c r="F33" s="53"/>
      <c r="G33" s="53"/>
      <c r="H33" s="53"/>
      <c r="I33" s="53"/>
      <c r="J33" s="53"/>
      <c r="K33" s="53"/>
      <c r="L33" s="36"/>
      <c r="M33" s="36"/>
      <c r="N33" s="36">
        <f>N31-N32</f>
        <v>0</v>
      </c>
      <c r="O33" s="36"/>
      <c r="P33" s="36"/>
      <c r="Q33" s="36">
        <f>Q31</f>
        <v>0</v>
      </c>
      <c r="R33" s="36" t="str">
        <f t="shared" si="0"/>
        <v/>
      </c>
      <c r="S33" s="36" t="str">
        <f t="shared" si="1"/>
        <v/>
      </c>
      <c r="T33" s="37"/>
      <c r="U33" s="37"/>
    </row>
    <row r="34" s="12" customFormat="1" customHeight="1" spans="1:21">
      <c r="A34" s="42" t="e">
        <f>标的资产明细表!#REF!</f>
        <v>#REF!</v>
      </c>
      <c r="B34" s="42"/>
      <c r="C34" s="42"/>
      <c r="D34" s="42"/>
      <c r="E34" s="42"/>
      <c r="F34" s="42"/>
      <c r="G34" s="42"/>
      <c r="H34" s="42"/>
      <c r="I34" s="42"/>
      <c r="J34" s="42"/>
      <c r="K34" s="42"/>
      <c r="L34" s="379"/>
      <c r="M34" s="75"/>
      <c r="N34" s="75"/>
      <c r="P34" s="133" t="e">
        <f>标的资产明细表!#REF!</f>
        <v>#REF!</v>
      </c>
      <c r="Q34" s="133"/>
      <c r="R34" s="133"/>
      <c r="S34" s="133"/>
      <c r="T34" s="42"/>
    </row>
    <row r="35" s="12" customFormat="1" customHeight="1" spans="1:21">
      <c r="A35" s="12" t="e">
        <f>标的资产明细表!#REF!</f>
        <v>#REF!</v>
      </c>
      <c r="L35" s="379"/>
      <c r="M35" s="379"/>
      <c r="N35" s="379"/>
    </row>
  </sheetData>
  <sheetProtection formatCells="0" formatColumns="0" formatRows="0" insertRows="0" insertColumns="0" insertHyperlinks="0" deleteColumns="0" deleteRows="0" sort="0" autoFilter="0" pivotTables="0"/>
  <mergeCells count="23">
    <mergeCell ref="A2:T2"/>
    <mergeCell ref="A4:T4"/>
    <mergeCell ref="L7:N7"/>
    <mergeCell ref="O7:Q7"/>
    <mergeCell ref="A31:C31"/>
    <mergeCell ref="A32:C32"/>
    <mergeCell ref="A33:C33"/>
    <mergeCell ref="P34:S34"/>
    <mergeCell ref="A7:A8"/>
    <mergeCell ref="B7:B8"/>
    <mergeCell ref="C7:C8"/>
    <mergeCell ref="D7:D8"/>
    <mergeCell ref="E7:E8"/>
    <mergeCell ref="F7:F8"/>
    <mergeCell ref="G7:G8"/>
    <mergeCell ref="H7:H8"/>
    <mergeCell ref="I7:I8"/>
    <mergeCell ref="J7:J8"/>
    <mergeCell ref="K7:K8"/>
    <mergeCell ref="R7:R8"/>
    <mergeCell ref="S7:S8"/>
    <mergeCell ref="T7:T8"/>
    <mergeCell ref="U7:U8"/>
  </mergeCells>
  <dataValidations count="1">
    <dataValidation type="list" allowBlank="1" showInputMessage="1" showErrorMessage="1" sqref="H9:H30">
      <formula1>"正常,积压,报废,无实物"</formula1>
    </dataValidation>
  </dataValidation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&amp;R&amp;"宋体,常规"&amp;10表3-9-3
共&amp;N页第&amp;P页
 单位：人民币元</oddHeader>
  </headerFooter>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tabColor indexed="35"/>
  </sheetPr>
  <dimension ref="A1:V35"/>
  <sheetViews>
    <sheetView showZeros="0" workbookViewId="0">
      <pane ySplit="8" topLeftCell="A9" activePane="bottomLeft" state="frozen"/>
      <selection/>
      <selection pane="bottomLeft" activeCell="D14" sqref="D14"/>
    </sheetView>
  </sheetViews>
  <sheetFormatPr defaultColWidth="9" defaultRowHeight="15.75" customHeight="1"/>
  <cols>
    <col min="1" max="1" width="5.7" style="15" customWidth="1"/>
    <col min="2" max="2" width="19.6" style="15" customWidth="1"/>
    <col min="3" max="3" width="10.3" style="15" customWidth="1"/>
    <col min="4" max="4" width="11" style="15" customWidth="1"/>
    <col min="5" max="5" width="5" style="15" customWidth="1"/>
    <col min="6" max="7" width="9" style="15" customWidth="1" outlineLevel="1"/>
    <col min="8" max="9" width="8.2" style="15" customWidth="1" outlineLevel="1"/>
    <col min="10" max="11" width="8.1" style="15" customWidth="1" outlineLevel="1"/>
    <col min="12" max="12" width="7.5" style="15" customWidth="1" outlineLevel="1"/>
    <col min="13" max="13" width="9" style="43" customWidth="1"/>
    <col min="14" max="14" width="6.8" style="43" customWidth="1"/>
    <col min="15" max="15" width="13.1" style="43" customWidth="1"/>
    <col min="16" max="16" width="7.8" style="14" hidden="1" customWidth="1" outlineLevel="1"/>
    <col min="17" max="17" width="8.5" style="43" hidden="1" customWidth="1" outlineLevel="1"/>
    <col min="18" max="18" width="12.2" style="43" hidden="1" customWidth="1" outlineLevel="1"/>
    <col min="19" max="19" width="10" style="43" hidden="1" customWidth="1" outlineLevel="1"/>
    <col min="20" max="20" width="7" style="43" hidden="1" customWidth="1" outlineLevel="1"/>
    <col min="21" max="21" width="8.1" style="15" customWidth="1" collapsed="1"/>
    <col min="22" max="16384" width="9" style="15"/>
  </cols>
  <sheetData>
    <row r="1" customHeight="1" spans="1:22">
      <c r="A1" s="17" t="s">
        <v>257</v>
      </c>
    </row>
    <row r="2" s="11" customFormat="1" ht="30" customHeight="1" spans="1:22">
      <c r="A2" s="18" t="e">
        <f>"存货-委托加工物资评估"&amp;#REF!</f>
        <v>#REF!</v>
      </c>
      <c r="B2" s="18"/>
      <c r="C2" s="45"/>
      <c r="D2" s="45"/>
      <c r="E2" s="45"/>
      <c r="F2" s="45"/>
      <c r="G2" s="45"/>
      <c r="H2" s="45"/>
      <c r="I2" s="45"/>
      <c r="J2" s="45"/>
      <c r="K2" s="45"/>
      <c r="L2" s="45"/>
      <c r="M2" s="45"/>
      <c r="N2" s="45"/>
      <c r="O2" s="45"/>
      <c r="P2" s="45"/>
      <c r="Q2" s="45"/>
      <c r="R2" s="45"/>
      <c r="S2" s="45"/>
      <c r="T2" s="45"/>
      <c r="U2" s="45"/>
    </row>
    <row r="3" s="11" customFormat="1" ht="6" customHeight="1" spans="1:22">
      <c r="A3" s="18"/>
      <c r="B3" s="18"/>
      <c r="C3" s="45"/>
      <c r="D3" s="45"/>
      <c r="E3" s="45"/>
      <c r="F3" s="45"/>
      <c r="G3" s="45"/>
      <c r="H3" s="45"/>
      <c r="I3" s="45"/>
      <c r="J3" s="45"/>
      <c r="K3" s="45"/>
      <c r="L3" s="45"/>
      <c r="M3" s="366"/>
      <c r="N3" s="366"/>
      <c r="O3" s="366"/>
      <c r="P3" s="366"/>
      <c r="Q3" s="366"/>
      <c r="R3" s="366"/>
      <c r="S3" s="366"/>
      <c r="T3" s="366"/>
      <c r="U3" s="45"/>
    </row>
    <row r="4" s="12" customFormat="1" ht="16.5" customHeight="1" spans="1:22">
      <c r="A4" s="21" t="e">
        <f>'3-9-3在库周转材料'!A4:T4</f>
        <v>#REF!</v>
      </c>
      <c r="B4" s="21"/>
      <c r="C4" s="21"/>
      <c r="D4" s="21"/>
      <c r="E4" s="21"/>
      <c r="F4" s="21"/>
      <c r="G4" s="21"/>
      <c r="H4" s="21"/>
      <c r="I4" s="21"/>
      <c r="J4" s="21"/>
      <c r="K4" s="21"/>
      <c r="L4" s="21"/>
      <c r="M4" s="21"/>
      <c r="N4" s="21"/>
      <c r="O4" s="22"/>
      <c r="P4" s="22"/>
      <c r="Q4" s="22"/>
      <c r="R4" s="22"/>
      <c r="S4" s="22"/>
      <c r="T4" s="22"/>
      <c r="U4" s="22"/>
    </row>
    <row r="5" s="12" customFormat="1" ht="14.1" customHeight="1" spans="1:22">
      <c r="A5" s="21"/>
      <c r="B5" s="151" t="e">
        <f>'3-9-3在库周转材料'!B5</f>
        <v>#REF!</v>
      </c>
      <c r="C5" s="21"/>
      <c r="D5" s="21"/>
      <c r="E5" s="21"/>
      <c r="F5" s="21"/>
      <c r="G5" s="21"/>
      <c r="H5" s="21"/>
      <c r="I5" s="21"/>
      <c r="J5" s="21"/>
      <c r="K5" s="21"/>
      <c r="L5" s="21"/>
      <c r="M5" s="21"/>
      <c r="N5" s="21"/>
      <c r="O5" s="22"/>
      <c r="P5" s="22"/>
      <c r="Q5" s="22"/>
      <c r="R5" s="22"/>
      <c r="S5" s="22"/>
      <c r="T5" s="24"/>
      <c r="U5" s="24"/>
    </row>
    <row r="6" s="12" customFormat="1" customHeight="1" spans="1:22">
      <c r="A6" s="75" t="e">
        <f>'3-9-3在库周转材料'!A6</f>
        <v>#REF!</v>
      </c>
      <c r="B6" s="75"/>
      <c r="M6" s="26"/>
      <c r="N6" s="26"/>
      <c r="O6" s="26"/>
      <c r="Q6" s="26"/>
      <c r="R6" s="26"/>
      <c r="S6" s="26"/>
      <c r="T6" s="26"/>
      <c r="U6" s="27"/>
    </row>
    <row r="7" s="223" customFormat="1" customHeight="1" spans="1:22">
      <c r="A7" s="28" t="s">
        <v>293</v>
      </c>
      <c r="B7" s="77" t="s">
        <v>444</v>
      </c>
      <c r="C7" s="28" t="s">
        <v>445</v>
      </c>
      <c r="D7" s="28" t="s">
        <v>2249</v>
      </c>
      <c r="E7" s="128" t="s">
        <v>446</v>
      </c>
      <c r="F7" s="78" t="s">
        <v>2250</v>
      </c>
      <c r="G7" s="78" t="s">
        <v>2251</v>
      </c>
      <c r="H7" s="78" t="s">
        <v>2252</v>
      </c>
      <c r="I7" s="78" t="s">
        <v>2253</v>
      </c>
      <c r="J7" s="78" t="s">
        <v>2254</v>
      </c>
      <c r="K7" s="78" t="s">
        <v>2255</v>
      </c>
      <c r="L7" s="78" t="s">
        <v>2256</v>
      </c>
      <c r="M7" s="28" t="s">
        <v>344</v>
      </c>
      <c r="N7" s="28"/>
      <c r="O7" s="28"/>
      <c r="P7" s="30" t="s">
        <v>345</v>
      </c>
      <c r="Q7" s="30"/>
      <c r="R7" s="30"/>
      <c r="S7" s="79" t="s">
        <v>346</v>
      </c>
      <c r="T7" s="30" t="s">
        <v>347</v>
      </c>
      <c r="U7" s="28" t="s">
        <v>296</v>
      </c>
      <c r="V7" s="31" t="s">
        <v>348</v>
      </c>
    </row>
    <row r="8" s="223" customFormat="1" customHeight="1" spans="1:22">
      <c r="A8" s="28"/>
      <c r="B8" s="80"/>
      <c r="C8" s="28"/>
      <c r="D8" s="28"/>
      <c r="E8" s="128"/>
      <c r="F8" s="81"/>
      <c r="G8" s="81"/>
      <c r="H8" s="81"/>
      <c r="I8" s="81"/>
      <c r="J8" s="81"/>
      <c r="K8" s="81"/>
      <c r="L8" s="81"/>
      <c r="M8" s="28" t="s">
        <v>450</v>
      </c>
      <c r="N8" s="28" t="s">
        <v>451</v>
      </c>
      <c r="O8" s="28" t="s">
        <v>452</v>
      </c>
      <c r="P8" s="383" t="s">
        <v>453</v>
      </c>
      <c r="Q8" s="30" t="s">
        <v>454</v>
      </c>
      <c r="R8" s="30" t="s">
        <v>452</v>
      </c>
      <c r="S8" s="82"/>
      <c r="T8" s="30"/>
      <c r="U8" s="28"/>
      <c r="V8" s="31"/>
    </row>
    <row r="9" s="14" customFormat="1" customHeight="1" spans="1:22">
      <c r="A9" s="122" t="s">
        <v>455</v>
      </c>
      <c r="B9" s="227"/>
      <c r="C9" s="122"/>
      <c r="D9" s="35"/>
      <c r="E9" s="369"/>
      <c r="F9" s="370">
        <v>43800</v>
      </c>
      <c r="G9" s="152" t="e">
        <f>IF(F9=0,"",(IF(($B$5-F9)&lt;366,"1年以内",IF(($B$5-F9)&lt;731,"1-2年",IF(($B$5-F9)&lt;1096,"2-3年",IF(($B$5-F9)&lt;1461,"3-4年",IF(($B$5-F9)&lt;1826,"4-5年","5年以上")))))))</f>
        <v>#REF!</v>
      </c>
      <c r="H9" s="371"/>
      <c r="I9" s="36"/>
      <c r="J9" s="36"/>
      <c r="K9" s="36"/>
      <c r="L9" s="384"/>
      <c r="M9" s="36"/>
      <c r="N9" s="36"/>
      <c r="O9" s="36"/>
      <c r="P9" s="36"/>
      <c r="Q9" s="36"/>
      <c r="R9" s="36"/>
      <c r="S9" s="36" t="str">
        <f>IF(O9=0,"",R9-O9)</f>
        <v/>
      </c>
      <c r="T9" s="36" t="str">
        <f>IF(O9=0,"",S9/(O9)*100)</f>
        <v/>
      </c>
      <c r="U9" s="37"/>
      <c r="V9" s="37"/>
    </row>
    <row r="10" s="14" customFormat="1" customHeight="1" spans="1:22">
      <c r="A10" s="32"/>
      <c r="B10" s="33"/>
      <c r="C10" s="32"/>
      <c r="D10" s="35"/>
      <c r="E10" s="35"/>
      <c r="F10" s="370"/>
      <c r="G10" s="152" t="str">
        <f t="shared" ref="G10:G29" si="0">IF(F10=0,"",(IF(($B$5-F10)&lt;366,"1年以内",IF(($B$5-F10)&lt;731,"1-2年",IF(($B$5-F10)&lt;1096,"2-3年",IF(($B$5-F10)&lt;1461,"3-4年",IF(($B$5-F10)&lt;1826,"4-5年","5年以上")))))))</f>
        <v/>
      </c>
      <c r="H10" s="371"/>
      <c r="I10" s="36"/>
      <c r="J10" s="36"/>
      <c r="K10" s="36"/>
      <c r="L10" s="384"/>
      <c r="M10" s="36"/>
      <c r="N10" s="36"/>
      <c r="O10" s="36"/>
      <c r="P10" s="36"/>
      <c r="Q10" s="36"/>
      <c r="R10" s="36"/>
      <c r="S10" s="36" t="str">
        <f t="shared" ref="S10:S32" si="1">IF(O10=0,"",R10-O10)</f>
        <v/>
      </c>
      <c r="T10" s="36" t="str">
        <f t="shared" ref="T10:T32" si="2">IF(O10=0,"",S10/(O10)*100)</f>
        <v/>
      </c>
      <c r="U10" s="37"/>
      <c r="V10" s="37"/>
    </row>
    <row r="11" s="14" customFormat="1" customHeight="1" spans="1:22">
      <c r="A11" s="32"/>
      <c r="B11" s="33"/>
      <c r="C11" s="32"/>
      <c r="D11" s="35"/>
      <c r="E11" s="35"/>
      <c r="F11" s="370"/>
      <c r="G11" s="152" t="str">
        <f t="shared" si="0"/>
        <v/>
      </c>
      <c r="H11" s="371"/>
      <c r="I11" s="36"/>
      <c r="J11" s="36"/>
      <c r="K11" s="36"/>
      <c r="L11" s="384"/>
      <c r="M11" s="36"/>
      <c r="N11" s="36"/>
      <c r="O11" s="36"/>
      <c r="P11" s="36"/>
      <c r="Q11" s="36"/>
      <c r="R11" s="36"/>
      <c r="S11" s="36" t="str">
        <f t="shared" si="1"/>
        <v/>
      </c>
      <c r="T11" s="36" t="str">
        <f t="shared" si="2"/>
        <v/>
      </c>
      <c r="U11" s="37"/>
      <c r="V11" s="37"/>
    </row>
    <row r="12" s="14" customFormat="1" customHeight="1" spans="1:22">
      <c r="A12" s="32"/>
      <c r="B12" s="33"/>
      <c r="C12" s="32"/>
      <c r="D12" s="35"/>
      <c r="E12" s="35"/>
      <c r="F12" s="370"/>
      <c r="G12" s="152" t="str">
        <f t="shared" si="0"/>
        <v/>
      </c>
      <c r="H12" s="371"/>
      <c r="I12" s="36"/>
      <c r="J12" s="36"/>
      <c r="K12" s="36"/>
      <c r="L12" s="384"/>
      <c r="M12" s="36"/>
      <c r="N12" s="36"/>
      <c r="O12" s="36"/>
      <c r="P12" s="36"/>
      <c r="Q12" s="36"/>
      <c r="R12" s="36"/>
      <c r="S12" s="36" t="str">
        <f t="shared" si="1"/>
        <v/>
      </c>
      <c r="T12" s="36" t="str">
        <f t="shared" si="2"/>
        <v/>
      </c>
      <c r="U12" s="37"/>
      <c r="V12" s="37"/>
    </row>
    <row r="13" s="14" customFormat="1" customHeight="1" spans="1:22">
      <c r="A13" s="32"/>
      <c r="B13" s="33"/>
      <c r="C13" s="32"/>
      <c r="D13" s="35"/>
      <c r="E13" s="35"/>
      <c r="F13" s="370"/>
      <c r="G13" s="152" t="str">
        <f t="shared" si="0"/>
        <v/>
      </c>
      <c r="H13" s="371">
        <v>0</v>
      </c>
      <c r="I13" s="36"/>
      <c r="J13" s="36"/>
      <c r="K13" s="36"/>
      <c r="L13" s="384"/>
      <c r="M13" s="36"/>
      <c r="N13" s="36"/>
      <c r="O13" s="36"/>
      <c r="P13" s="36"/>
      <c r="Q13" s="36"/>
      <c r="R13" s="36"/>
      <c r="S13" s="36" t="str">
        <f t="shared" si="1"/>
        <v/>
      </c>
      <c r="T13" s="36" t="str">
        <f t="shared" si="2"/>
        <v/>
      </c>
      <c r="U13" s="37"/>
      <c r="V13" s="37"/>
    </row>
    <row r="14" s="14" customFormat="1" customHeight="1" spans="1:22">
      <c r="A14" s="32"/>
      <c r="B14" s="33"/>
      <c r="C14" s="32"/>
      <c r="D14" s="35"/>
      <c r="E14" s="35"/>
      <c r="F14" s="370"/>
      <c r="G14" s="152" t="str">
        <f t="shared" si="0"/>
        <v/>
      </c>
      <c r="H14" s="371">
        <v>0</v>
      </c>
      <c r="I14" s="36"/>
      <c r="J14" s="36"/>
      <c r="K14" s="36"/>
      <c r="L14" s="384"/>
      <c r="M14" s="36"/>
      <c r="N14" s="36"/>
      <c r="O14" s="36"/>
      <c r="P14" s="36"/>
      <c r="Q14" s="36"/>
      <c r="R14" s="36"/>
      <c r="S14" s="36" t="str">
        <f t="shared" si="1"/>
        <v/>
      </c>
      <c r="T14" s="36" t="str">
        <f t="shared" si="2"/>
        <v/>
      </c>
      <c r="U14" s="37"/>
      <c r="V14" s="37"/>
    </row>
    <row r="15" s="14" customFormat="1" customHeight="1" spans="1:22">
      <c r="A15" s="32"/>
      <c r="B15" s="33"/>
      <c r="C15" s="32"/>
      <c r="D15" s="35"/>
      <c r="E15" s="35"/>
      <c r="F15" s="370"/>
      <c r="G15" s="152" t="str">
        <f t="shared" si="0"/>
        <v/>
      </c>
      <c r="H15" s="371"/>
      <c r="I15" s="36"/>
      <c r="J15" s="36"/>
      <c r="K15" s="36"/>
      <c r="L15" s="384"/>
      <c r="M15" s="36"/>
      <c r="N15" s="36"/>
      <c r="O15" s="36"/>
      <c r="P15" s="36"/>
      <c r="Q15" s="36"/>
      <c r="R15" s="36"/>
      <c r="S15" s="36" t="str">
        <f t="shared" si="1"/>
        <v/>
      </c>
      <c r="T15" s="36" t="str">
        <f t="shared" si="2"/>
        <v/>
      </c>
      <c r="U15" s="37"/>
      <c r="V15" s="37"/>
    </row>
    <row r="16" s="14" customFormat="1" customHeight="1" spans="1:22">
      <c r="A16" s="32"/>
      <c r="B16" s="33"/>
      <c r="C16" s="32"/>
      <c r="D16" s="35"/>
      <c r="E16" s="35"/>
      <c r="F16" s="370"/>
      <c r="G16" s="152" t="str">
        <f t="shared" si="0"/>
        <v/>
      </c>
      <c r="H16" s="371"/>
      <c r="I16" s="36"/>
      <c r="J16" s="36"/>
      <c r="K16" s="36"/>
      <c r="L16" s="384"/>
      <c r="M16" s="36"/>
      <c r="N16" s="36"/>
      <c r="O16" s="36"/>
      <c r="P16" s="36"/>
      <c r="Q16" s="36"/>
      <c r="R16" s="36"/>
      <c r="S16" s="36" t="str">
        <f t="shared" si="1"/>
        <v/>
      </c>
      <c r="T16" s="36" t="str">
        <f t="shared" si="2"/>
        <v/>
      </c>
      <c r="U16" s="37"/>
      <c r="V16" s="37"/>
    </row>
    <row r="17" s="14" customFormat="1" customHeight="1" spans="1:22">
      <c r="A17" s="32"/>
      <c r="B17" s="33"/>
      <c r="C17" s="32"/>
      <c r="D17" s="35"/>
      <c r="E17" s="35"/>
      <c r="F17" s="370"/>
      <c r="G17" s="152" t="str">
        <f t="shared" si="0"/>
        <v/>
      </c>
      <c r="H17" s="371"/>
      <c r="I17" s="36"/>
      <c r="J17" s="36"/>
      <c r="K17" s="36"/>
      <c r="L17" s="384"/>
      <c r="M17" s="36"/>
      <c r="N17" s="36"/>
      <c r="O17" s="36"/>
      <c r="P17" s="36"/>
      <c r="Q17" s="36"/>
      <c r="R17" s="36"/>
      <c r="S17" s="36" t="str">
        <f t="shared" si="1"/>
        <v/>
      </c>
      <c r="T17" s="36" t="str">
        <f t="shared" si="2"/>
        <v/>
      </c>
      <c r="U17" s="37"/>
      <c r="V17" s="37"/>
    </row>
    <row r="18" s="14" customFormat="1" customHeight="1" spans="1:22">
      <c r="A18" s="32"/>
      <c r="B18" s="33"/>
      <c r="C18" s="32"/>
      <c r="D18" s="35"/>
      <c r="E18" s="35"/>
      <c r="F18" s="370"/>
      <c r="G18" s="152" t="str">
        <f t="shared" si="0"/>
        <v/>
      </c>
      <c r="H18" s="371"/>
      <c r="I18" s="36"/>
      <c r="J18" s="36"/>
      <c r="K18" s="36"/>
      <c r="L18" s="384"/>
      <c r="M18" s="36"/>
      <c r="N18" s="36"/>
      <c r="O18" s="36"/>
      <c r="P18" s="36"/>
      <c r="Q18" s="36"/>
      <c r="R18" s="36"/>
      <c r="S18" s="36" t="str">
        <f t="shared" si="1"/>
        <v/>
      </c>
      <c r="T18" s="36" t="str">
        <f t="shared" si="2"/>
        <v/>
      </c>
      <c r="U18" s="37"/>
      <c r="V18" s="37"/>
    </row>
    <row r="19" s="14" customFormat="1" customHeight="1" spans="1:22">
      <c r="A19" s="32"/>
      <c r="B19" s="33"/>
      <c r="C19" s="32"/>
      <c r="D19" s="35"/>
      <c r="E19" s="35"/>
      <c r="F19" s="370"/>
      <c r="G19" s="152" t="str">
        <f t="shared" si="0"/>
        <v/>
      </c>
      <c r="H19" s="371"/>
      <c r="I19" s="36"/>
      <c r="J19" s="36"/>
      <c r="K19" s="36"/>
      <c r="L19" s="384"/>
      <c r="M19" s="36"/>
      <c r="N19" s="36"/>
      <c r="O19" s="36"/>
      <c r="P19" s="36"/>
      <c r="Q19" s="36"/>
      <c r="R19" s="36"/>
      <c r="S19" s="36" t="str">
        <f t="shared" si="1"/>
        <v/>
      </c>
      <c r="T19" s="36" t="str">
        <f t="shared" si="2"/>
        <v/>
      </c>
      <c r="U19" s="37"/>
      <c r="V19" s="37"/>
    </row>
    <row r="20" s="14" customFormat="1" customHeight="1" spans="1:22">
      <c r="A20" s="32"/>
      <c r="B20" s="33"/>
      <c r="C20" s="32"/>
      <c r="D20" s="35"/>
      <c r="E20" s="35"/>
      <c r="F20" s="370"/>
      <c r="G20" s="152" t="str">
        <f t="shared" si="0"/>
        <v/>
      </c>
      <c r="H20" s="371"/>
      <c r="I20" s="36"/>
      <c r="J20" s="36"/>
      <c r="K20" s="36"/>
      <c r="L20" s="384"/>
      <c r="M20" s="36"/>
      <c r="N20" s="36"/>
      <c r="O20" s="36"/>
      <c r="P20" s="36"/>
      <c r="Q20" s="36"/>
      <c r="R20" s="36"/>
      <c r="S20" s="36" t="str">
        <f t="shared" si="1"/>
        <v/>
      </c>
      <c r="T20" s="36" t="str">
        <f t="shared" si="2"/>
        <v/>
      </c>
      <c r="U20" s="37"/>
      <c r="V20" s="37"/>
    </row>
    <row r="21" s="14" customFormat="1" customHeight="1" spans="1:22">
      <c r="A21" s="32"/>
      <c r="B21" s="33"/>
      <c r="C21" s="32"/>
      <c r="D21" s="35"/>
      <c r="E21" s="35"/>
      <c r="F21" s="370"/>
      <c r="G21" s="152" t="str">
        <f t="shared" si="0"/>
        <v/>
      </c>
      <c r="H21" s="371"/>
      <c r="I21" s="36"/>
      <c r="J21" s="36"/>
      <c r="K21" s="36"/>
      <c r="L21" s="384"/>
      <c r="M21" s="36"/>
      <c r="N21" s="36"/>
      <c r="O21" s="36"/>
      <c r="P21" s="36"/>
      <c r="Q21" s="36"/>
      <c r="R21" s="36"/>
      <c r="S21" s="36" t="str">
        <f t="shared" si="1"/>
        <v/>
      </c>
      <c r="T21" s="36" t="str">
        <f t="shared" si="2"/>
        <v/>
      </c>
      <c r="U21" s="37"/>
      <c r="V21" s="37"/>
    </row>
    <row r="22" s="14" customFormat="1" customHeight="1" spans="1:22">
      <c r="A22" s="32"/>
      <c r="B22" s="33"/>
      <c r="C22" s="32"/>
      <c r="D22" s="35"/>
      <c r="E22" s="35"/>
      <c r="F22" s="370"/>
      <c r="G22" s="152" t="str">
        <f t="shared" si="0"/>
        <v/>
      </c>
      <c r="H22" s="371"/>
      <c r="I22" s="36"/>
      <c r="J22" s="36"/>
      <c r="K22" s="36"/>
      <c r="L22" s="384"/>
      <c r="M22" s="36"/>
      <c r="N22" s="36"/>
      <c r="O22" s="36"/>
      <c r="P22" s="36"/>
      <c r="Q22" s="36"/>
      <c r="R22" s="36"/>
      <c r="S22" s="36" t="str">
        <f t="shared" si="1"/>
        <v/>
      </c>
      <c r="T22" s="36" t="str">
        <f t="shared" si="2"/>
        <v/>
      </c>
      <c r="U22" s="37"/>
      <c r="V22" s="37"/>
    </row>
    <row r="23" s="14" customFormat="1" customHeight="1" spans="1:22">
      <c r="A23" s="32"/>
      <c r="B23" s="33"/>
      <c r="C23" s="32"/>
      <c r="D23" s="35"/>
      <c r="E23" s="35"/>
      <c r="F23" s="370"/>
      <c r="G23" s="152" t="str">
        <f t="shared" si="0"/>
        <v/>
      </c>
      <c r="H23" s="371"/>
      <c r="I23" s="36"/>
      <c r="J23" s="36"/>
      <c r="K23" s="36"/>
      <c r="L23" s="384"/>
      <c r="M23" s="36"/>
      <c r="N23" s="36"/>
      <c r="O23" s="36"/>
      <c r="P23" s="36"/>
      <c r="Q23" s="36"/>
      <c r="R23" s="36"/>
      <c r="S23" s="36" t="str">
        <f t="shared" si="1"/>
        <v/>
      </c>
      <c r="T23" s="36" t="str">
        <f t="shared" si="2"/>
        <v/>
      </c>
      <c r="U23" s="37"/>
      <c r="V23" s="37"/>
    </row>
    <row r="24" s="14" customFormat="1" customHeight="1" spans="1:22">
      <c r="A24" s="32"/>
      <c r="B24" s="33"/>
      <c r="C24" s="32"/>
      <c r="D24" s="35"/>
      <c r="E24" s="35"/>
      <c r="F24" s="370"/>
      <c r="G24" s="152" t="str">
        <f t="shared" si="0"/>
        <v/>
      </c>
      <c r="H24" s="371"/>
      <c r="I24" s="36"/>
      <c r="J24" s="36"/>
      <c r="K24" s="36"/>
      <c r="L24" s="384"/>
      <c r="M24" s="36"/>
      <c r="N24" s="36"/>
      <c r="O24" s="36"/>
      <c r="P24" s="36"/>
      <c r="Q24" s="36"/>
      <c r="R24" s="36"/>
      <c r="S24" s="36" t="str">
        <f t="shared" si="1"/>
        <v/>
      </c>
      <c r="T24" s="36" t="str">
        <f t="shared" si="2"/>
        <v/>
      </c>
      <c r="U24" s="37"/>
      <c r="V24" s="37"/>
    </row>
    <row r="25" s="14" customFormat="1" customHeight="1" spans="1:22">
      <c r="A25" s="32"/>
      <c r="B25" s="33"/>
      <c r="C25" s="32"/>
      <c r="D25" s="35"/>
      <c r="E25" s="35"/>
      <c r="F25" s="370"/>
      <c r="G25" s="152" t="str">
        <f t="shared" si="0"/>
        <v/>
      </c>
      <c r="H25" s="371"/>
      <c r="I25" s="36"/>
      <c r="J25" s="36"/>
      <c r="K25" s="36"/>
      <c r="L25" s="384"/>
      <c r="M25" s="36"/>
      <c r="N25" s="36"/>
      <c r="O25" s="36"/>
      <c r="P25" s="36"/>
      <c r="Q25" s="36"/>
      <c r="R25" s="36"/>
      <c r="S25" s="36" t="str">
        <f t="shared" si="1"/>
        <v/>
      </c>
      <c r="T25" s="36" t="str">
        <f t="shared" si="2"/>
        <v/>
      </c>
      <c r="U25" s="37"/>
      <c r="V25" s="37"/>
    </row>
    <row r="26" s="14" customFormat="1" customHeight="1" spans="1:22">
      <c r="A26" s="32"/>
      <c r="B26" s="33"/>
      <c r="C26" s="32"/>
      <c r="D26" s="35"/>
      <c r="E26" s="35"/>
      <c r="F26" s="370"/>
      <c r="G26" s="152" t="str">
        <f t="shared" si="0"/>
        <v/>
      </c>
      <c r="H26" s="371"/>
      <c r="I26" s="36"/>
      <c r="J26" s="36"/>
      <c r="K26" s="36"/>
      <c r="L26" s="384"/>
      <c r="M26" s="36"/>
      <c r="N26" s="36"/>
      <c r="O26" s="36"/>
      <c r="P26" s="36"/>
      <c r="Q26" s="36"/>
      <c r="R26" s="36"/>
      <c r="S26" s="36" t="str">
        <f t="shared" si="1"/>
        <v/>
      </c>
      <c r="T26" s="36" t="str">
        <f t="shared" si="2"/>
        <v/>
      </c>
      <c r="U26" s="37"/>
      <c r="V26" s="37"/>
    </row>
    <row r="27" s="14" customFormat="1" customHeight="1" spans="1:22">
      <c r="A27" s="32"/>
      <c r="B27" s="33"/>
      <c r="C27" s="32"/>
      <c r="D27" s="35"/>
      <c r="E27" s="35"/>
      <c r="F27" s="370"/>
      <c r="G27" s="152" t="str">
        <f t="shared" si="0"/>
        <v/>
      </c>
      <c r="H27" s="371"/>
      <c r="I27" s="36"/>
      <c r="J27" s="36"/>
      <c r="K27" s="36"/>
      <c r="L27" s="384"/>
      <c r="M27" s="36"/>
      <c r="N27" s="36"/>
      <c r="O27" s="36"/>
      <c r="P27" s="36"/>
      <c r="Q27" s="36"/>
      <c r="R27" s="36"/>
      <c r="S27" s="36" t="str">
        <f t="shared" si="1"/>
        <v/>
      </c>
      <c r="T27" s="36" t="str">
        <f t="shared" si="2"/>
        <v/>
      </c>
      <c r="U27" s="37"/>
      <c r="V27" s="37"/>
    </row>
    <row r="28" s="14" customFormat="1" customHeight="1" spans="1:22">
      <c r="A28" s="32"/>
      <c r="B28" s="33"/>
      <c r="C28" s="32"/>
      <c r="D28" s="35"/>
      <c r="E28" s="35"/>
      <c r="F28" s="370"/>
      <c r="G28" s="152" t="str">
        <f t="shared" si="0"/>
        <v/>
      </c>
      <c r="H28" s="371"/>
      <c r="I28" s="36"/>
      <c r="J28" s="36"/>
      <c r="K28" s="36"/>
      <c r="L28" s="384"/>
      <c r="M28" s="36"/>
      <c r="N28" s="36"/>
      <c r="O28" s="36"/>
      <c r="P28" s="36"/>
      <c r="Q28" s="36"/>
      <c r="R28" s="36"/>
      <c r="S28" s="36" t="str">
        <f t="shared" si="1"/>
        <v/>
      </c>
      <c r="T28" s="36" t="str">
        <f t="shared" si="2"/>
        <v/>
      </c>
      <c r="U28" s="37"/>
      <c r="V28" s="37"/>
    </row>
    <row r="29" s="14" customFormat="1" customHeight="1" spans="1:22">
      <c r="A29" s="32"/>
      <c r="B29" s="33"/>
      <c r="C29" s="32"/>
      <c r="D29" s="35"/>
      <c r="E29" s="35"/>
      <c r="F29" s="370"/>
      <c r="G29" s="152" t="str">
        <f t="shared" si="0"/>
        <v/>
      </c>
      <c r="H29" s="371"/>
      <c r="I29" s="36"/>
      <c r="J29" s="36"/>
      <c r="K29" s="36"/>
      <c r="L29" s="384"/>
      <c r="M29" s="36"/>
      <c r="N29" s="36"/>
      <c r="O29" s="36"/>
      <c r="P29" s="36"/>
      <c r="Q29" s="36"/>
      <c r="R29" s="36"/>
      <c r="S29" s="36" t="str">
        <f t="shared" si="1"/>
        <v/>
      </c>
      <c r="T29" s="36" t="str">
        <f t="shared" si="2"/>
        <v/>
      </c>
      <c r="U29" s="37"/>
      <c r="V29" s="37"/>
    </row>
    <row r="30" s="14" customFormat="1" customHeight="1" spans="1:22">
      <c r="A30" s="38" t="s">
        <v>457</v>
      </c>
      <c r="B30" s="84"/>
      <c r="C30" s="39"/>
      <c r="D30" s="32"/>
      <c r="E30" s="32"/>
      <c r="F30" s="32"/>
      <c r="G30" s="32"/>
      <c r="H30" s="32"/>
      <c r="I30" s="32"/>
      <c r="J30" s="32"/>
      <c r="K30" s="32"/>
      <c r="L30" s="35"/>
      <c r="M30" s="36"/>
      <c r="N30" s="36"/>
      <c r="O30" s="36">
        <f>SUM(O9:O29)</f>
        <v>0</v>
      </c>
      <c r="P30" s="36"/>
      <c r="Q30" s="36"/>
      <c r="R30" s="36">
        <f>SUM(R9:R29)</f>
        <v>0</v>
      </c>
      <c r="S30" s="36" t="str">
        <f t="shared" si="1"/>
        <v/>
      </c>
      <c r="T30" s="36" t="str">
        <f t="shared" si="2"/>
        <v/>
      </c>
      <c r="U30" s="37"/>
      <c r="V30" s="37"/>
    </row>
    <row r="31" s="14" customFormat="1" customHeight="1" spans="1:22">
      <c r="A31" s="38" t="s">
        <v>458</v>
      </c>
      <c r="B31" s="84"/>
      <c r="C31" s="39"/>
      <c r="D31" s="32"/>
      <c r="E31" s="32"/>
      <c r="F31" s="32"/>
      <c r="G31" s="32"/>
      <c r="H31" s="32"/>
      <c r="I31" s="32"/>
      <c r="J31" s="32"/>
      <c r="K31" s="32"/>
      <c r="L31" s="35"/>
      <c r="M31" s="36"/>
      <c r="N31" s="36"/>
      <c r="O31" s="36"/>
      <c r="P31" s="36"/>
      <c r="Q31" s="36"/>
      <c r="R31" s="36"/>
      <c r="S31" s="36"/>
      <c r="T31" s="36"/>
      <c r="U31" s="37"/>
      <c r="V31" s="37"/>
    </row>
    <row r="32" s="14" customFormat="1" customHeight="1" spans="1:22">
      <c r="A32" s="38" t="s">
        <v>436</v>
      </c>
      <c r="B32" s="84"/>
      <c r="C32" s="39"/>
      <c r="D32" s="32"/>
      <c r="E32" s="32"/>
      <c r="F32" s="32"/>
      <c r="G32" s="32"/>
      <c r="H32" s="32"/>
      <c r="I32" s="32"/>
      <c r="J32" s="32"/>
      <c r="K32" s="32"/>
      <c r="L32" s="35"/>
      <c r="M32" s="36"/>
      <c r="N32" s="36"/>
      <c r="O32" s="36">
        <f>O30-O31</f>
        <v>0</v>
      </c>
      <c r="P32" s="36"/>
      <c r="Q32" s="36"/>
      <c r="R32" s="36">
        <f>R30</f>
        <v>0</v>
      </c>
      <c r="S32" s="36" t="str">
        <f t="shared" si="1"/>
        <v/>
      </c>
      <c r="T32" s="36" t="str">
        <f t="shared" si="2"/>
        <v/>
      </c>
      <c r="U32" s="37"/>
      <c r="V32" s="37"/>
    </row>
    <row r="33" s="14" customFormat="1" customHeight="1" spans="1:21">
      <c r="A33" s="12" t="e">
        <f>'3-9-3在库周转材料'!A34</f>
        <v>#REF!</v>
      </c>
      <c r="B33" s="41"/>
      <c r="C33" s="41"/>
      <c r="D33" s="136"/>
      <c r="E33" s="136"/>
      <c r="F33" s="136"/>
      <c r="G33" s="136"/>
      <c r="H33" s="136"/>
      <c r="I33" s="136"/>
      <c r="J33" s="136"/>
      <c r="K33" s="136"/>
      <c r="L33" s="136"/>
      <c r="M33" s="43"/>
      <c r="N33" s="43"/>
      <c r="O33" s="43"/>
      <c r="P33" s="133" t="e">
        <f>'3-9-3在库周转材料'!P34</f>
        <v>#REF!</v>
      </c>
      <c r="Q33" s="133"/>
      <c r="R33" s="133"/>
      <c r="S33" s="133"/>
      <c r="T33" s="133"/>
      <c r="U33" s="138"/>
    </row>
    <row r="34" s="14" customFormat="1" customHeight="1" spans="1:21">
      <c r="A34" s="12" t="e">
        <f>'3-9-3在库周转材料'!A35</f>
        <v>#REF!</v>
      </c>
      <c r="B34" s="87"/>
      <c r="C34" s="12"/>
      <c r="M34" s="43"/>
      <c r="N34" s="43"/>
      <c r="O34" s="43"/>
      <c r="Q34" s="43"/>
      <c r="R34" s="43"/>
      <c r="S34" s="43"/>
      <c r="T34" s="43"/>
    </row>
    <row r="35" s="14" customFormat="1" customHeight="1" spans="1:21">
      <c r="M35" s="43"/>
      <c r="N35" s="43"/>
      <c r="O35" s="43"/>
      <c r="Q35" s="43"/>
      <c r="R35" s="43"/>
      <c r="S35" s="43"/>
      <c r="T35" s="43"/>
    </row>
  </sheetData>
  <sheetProtection formatCells="0" formatColumns="0" formatRows="0" insertRows="0" insertColumns="0" insertHyperlinks="0" deleteColumns="0" deleteRows="0" sort="0" autoFilter="0" pivotTables="0"/>
  <mergeCells count="25">
    <mergeCell ref="A2:U2"/>
    <mergeCell ref="A4:U4"/>
    <mergeCell ref="T5:U5"/>
    <mergeCell ref="M7:O7"/>
    <mergeCell ref="P7:R7"/>
    <mergeCell ref="A30:C30"/>
    <mergeCell ref="A31:C31"/>
    <mergeCell ref="A32:C32"/>
    <mergeCell ref="P33:T33"/>
    <mergeCell ref="A7:A8"/>
    <mergeCell ref="B7:B8"/>
    <mergeCell ref="C7:C8"/>
    <mergeCell ref="D7:D8"/>
    <mergeCell ref="E7:E8"/>
    <mergeCell ref="F7:F8"/>
    <mergeCell ref="G7:G8"/>
    <mergeCell ref="H7:H8"/>
    <mergeCell ref="I7:I8"/>
    <mergeCell ref="J7:J8"/>
    <mergeCell ref="K7:K8"/>
    <mergeCell ref="L7:L8"/>
    <mergeCell ref="S7:S8"/>
    <mergeCell ref="T7:T8"/>
    <mergeCell ref="U7:U8"/>
    <mergeCell ref="V7:V8"/>
  </mergeCells>
  <hyperlinks>
    <hyperlink ref="A1" location="索引目录!A1" display="返回索引目录"/>
  </hyperlinks>
  <printOptions horizontalCentered="1"/>
  <pageMargins left="0.31496062992126" right="0.31496062992126" top="0.78740157480315" bottom="0.15748031496063" header="1.14173228346457" footer="0.196850393700787"/>
  <pageSetup paperSize="9" scale="90" fitToHeight="0" orientation="landscape"/>
  <headerFooter scaleWithDoc="0">
    <oddHeader>&amp;R&amp;"宋体,常规"&amp;10表3-9-4
共&amp;N页第&amp;P页
 单位：人民币元</oddHead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tabColor indexed="35"/>
  </sheetPr>
  <dimension ref="A1:Y34"/>
  <sheetViews>
    <sheetView showZeros="0" workbookViewId="0">
      <pane ySplit="8" topLeftCell="A9" activePane="bottomLeft" state="frozen"/>
      <selection/>
      <selection pane="bottomLeft" activeCell="D14" sqref="D14"/>
    </sheetView>
  </sheetViews>
  <sheetFormatPr defaultColWidth="9" defaultRowHeight="15.75" customHeight="1"/>
  <cols>
    <col min="1" max="1" width="4.5" style="15" customWidth="1"/>
    <col min="2" max="2" width="11.8" style="15" customWidth="1"/>
    <col min="3" max="3" width="8.8" style="15" customWidth="1"/>
    <col min="4" max="4" width="8" style="15" customWidth="1"/>
    <col min="5" max="5" width="4.6" style="15" customWidth="1"/>
    <col min="6" max="6" width="7.7" style="15" customWidth="1" outlineLevel="1"/>
    <col min="7" max="7" width="6.3" style="15" customWidth="1" outlineLevel="1"/>
    <col min="8" max="8" width="4.6" style="15" customWidth="1" outlineLevel="1"/>
    <col min="9" max="9" width="9.5" style="15" customWidth="1" outlineLevel="1"/>
    <col min="10" max="10" width="14.8" style="15" customWidth="1" outlineLevel="1"/>
    <col min="11" max="11" width="8.2" style="15" customWidth="1" outlineLevel="1"/>
    <col min="12" max="12" width="9.1" style="15" customWidth="1" outlineLevel="1"/>
    <col min="13" max="13" width="8.3" style="14" customWidth="1"/>
    <col min="14" max="14" width="7.6" style="14" customWidth="1"/>
    <col min="15" max="15" width="9.5" style="14" customWidth="1"/>
    <col min="16" max="16" width="8.2" style="378" customWidth="1"/>
    <col min="17" max="17" width="8.8" style="14" hidden="1" customWidth="1" outlineLevel="1"/>
    <col min="18" max="18" width="7.7" style="14" hidden="1" customWidth="1" outlineLevel="1"/>
    <col min="19" max="19" width="8.6" style="14" hidden="1" customWidth="1" outlineLevel="1"/>
    <col min="20" max="20" width="6.7" style="14" hidden="1" customWidth="1" outlineLevel="1"/>
    <col min="21" max="21" width="7.3" style="14" hidden="1" customWidth="1" outlineLevel="1"/>
    <col min="22" max="22" width="9.3" style="14" hidden="1" customWidth="1" outlineLevel="1"/>
    <col min="23" max="23" width="7.2" style="14" hidden="1" customWidth="1" outlineLevel="1"/>
    <col min="24" max="24" width="6.6" style="15" customWidth="1" collapsed="1"/>
    <col min="25" max="16384" width="9" style="15"/>
  </cols>
  <sheetData>
    <row r="1" customHeight="1" spans="1:25">
      <c r="A1" s="17" t="s">
        <v>257</v>
      </c>
      <c r="B1" s="365"/>
    </row>
    <row r="2" s="11" customFormat="1" ht="30" customHeight="1" spans="1:25">
      <c r="A2" s="18" t="e">
        <f>"存货-产成品（库存商品、开发产品、农产品）评估"&amp;#REF!</f>
        <v>#REF!</v>
      </c>
      <c r="B2" s="18"/>
      <c r="C2" s="19"/>
      <c r="D2" s="19"/>
      <c r="E2" s="19"/>
      <c r="F2" s="19"/>
      <c r="G2" s="19"/>
      <c r="H2" s="19"/>
      <c r="I2" s="19"/>
      <c r="J2" s="19"/>
      <c r="K2" s="19"/>
      <c r="L2" s="19"/>
      <c r="M2" s="19"/>
      <c r="N2" s="19"/>
      <c r="O2" s="19"/>
      <c r="P2" s="19"/>
      <c r="Q2" s="19"/>
      <c r="R2" s="19"/>
      <c r="S2" s="19"/>
      <c r="T2" s="19"/>
      <c r="U2" s="19"/>
      <c r="V2" s="19"/>
      <c r="W2" s="19"/>
      <c r="X2" s="19"/>
    </row>
    <row r="3" s="11" customFormat="1" ht="5.25" customHeight="1" spans="1:25">
      <c r="A3" s="18"/>
      <c r="B3" s="18"/>
      <c r="C3" s="19"/>
      <c r="D3" s="19"/>
      <c r="E3" s="19"/>
      <c r="F3" s="19"/>
      <c r="G3" s="19"/>
      <c r="H3" s="19"/>
      <c r="I3" s="19"/>
      <c r="J3" s="19"/>
      <c r="K3" s="19"/>
      <c r="L3" s="19"/>
      <c r="M3" s="105"/>
      <c r="N3" s="105"/>
      <c r="O3" s="105"/>
      <c r="P3" s="105"/>
      <c r="Q3" s="105"/>
      <c r="R3" s="105"/>
      <c r="S3" s="105"/>
      <c r="T3" s="105"/>
      <c r="U3" s="105"/>
      <c r="V3" s="105"/>
      <c r="W3" s="105"/>
      <c r="X3" s="19"/>
    </row>
    <row r="4" s="12" customFormat="1" customHeight="1" spans="1:25">
      <c r="A4" s="21" t="e">
        <f>'3-9-4委托加工物资'!A4:U4</f>
        <v>#REF!</v>
      </c>
      <c r="B4" s="21"/>
      <c r="C4" s="21"/>
      <c r="D4" s="21"/>
      <c r="E4" s="21"/>
      <c r="F4" s="21"/>
      <c r="G4" s="21"/>
      <c r="H4" s="21"/>
      <c r="I4" s="21"/>
      <c r="J4" s="21"/>
      <c r="K4" s="21"/>
      <c r="L4" s="21"/>
      <c r="M4" s="21"/>
      <c r="N4" s="21"/>
      <c r="O4" s="21"/>
      <c r="P4" s="22"/>
      <c r="Q4" s="22"/>
      <c r="R4" s="22"/>
      <c r="S4" s="22"/>
      <c r="T4" s="22"/>
      <c r="U4" s="22"/>
      <c r="V4" s="22"/>
      <c r="W4" s="22"/>
      <c r="X4" s="22"/>
    </row>
    <row r="5" s="12" customFormat="1" ht="14.1" customHeight="1" spans="1:25">
      <c r="A5" s="21"/>
      <c r="B5" s="151" t="e">
        <f>标的资产明细表!#REF!</f>
        <v>#REF!</v>
      </c>
      <c r="C5" s="21"/>
      <c r="D5" s="21"/>
      <c r="E5" s="21"/>
      <c r="F5" s="21"/>
      <c r="G5" s="21"/>
      <c r="H5" s="21"/>
      <c r="I5" s="21"/>
      <c r="J5" s="21"/>
      <c r="K5" s="21"/>
      <c r="L5" s="21"/>
      <c r="M5" s="21"/>
      <c r="N5" s="21"/>
      <c r="O5" s="21"/>
      <c r="P5" s="22"/>
      <c r="Q5" s="22"/>
      <c r="R5" s="22"/>
      <c r="S5" s="22"/>
      <c r="T5" s="22"/>
      <c r="U5" s="22"/>
      <c r="V5" s="22"/>
      <c r="W5" s="22"/>
      <c r="X5" s="24"/>
    </row>
    <row r="6" s="12" customFormat="1" customHeight="1" spans="1:25">
      <c r="A6" s="75" t="e">
        <f>'3-9-4委托加工物资'!A6</f>
        <v>#REF!</v>
      </c>
      <c r="B6" s="75"/>
      <c r="P6" s="379"/>
      <c r="X6" s="27"/>
    </row>
    <row r="7" s="223" customFormat="1" customHeight="1" spans="1:25">
      <c r="A7" s="28" t="s">
        <v>293</v>
      </c>
      <c r="B7" s="77" t="s">
        <v>444</v>
      </c>
      <c r="C7" s="28" t="s">
        <v>445</v>
      </c>
      <c r="D7" s="78" t="s">
        <v>2241</v>
      </c>
      <c r="E7" s="78" t="s">
        <v>446</v>
      </c>
      <c r="F7" s="78" t="s">
        <v>2257</v>
      </c>
      <c r="G7" s="78" t="s">
        <v>2243</v>
      </c>
      <c r="H7" s="78" t="s">
        <v>2258</v>
      </c>
      <c r="I7" s="78" t="s">
        <v>2259</v>
      </c>
      <c r="J7" s="78" t="s">
        <v>2260</v>
      </c>
      <c r="K7" s="78" t="s">
        <v>2261</v>
      </c>
      <c r="L7" s="78" t="s">
        <v>2262</v>
      </c>
      <c r="M7" s="28" t="s">
        <v>344</v>
      </c>
      <c r="N7" s="28"/>
      <c r="O7" s="28"/>
      <c r="P7" s="28"/>
      <c r="Q7" s="28" t="s">
        <v>345</v>
      </c>
      <c r="R7" s="28"/>
      <c r="S7" s="28"/>
      <c r="T7" s="28"/>
      <c r="U7" s="28"/>
      <c r="V7" s="77" t="s">
        <v>346</v>
      </c>
      <c r="W7" s="28" t="s">
        <v>347</v>
      </c>
      <c r="X7" s="28" t="s">
        <v>296</v>
      </c>
      <c r="Y7" s="31" t="s">
        <v>348</v>
      </c>
    </row>
    <row r="8" s="223" customFormat="1" customHeight="1" spans="1:25">
      <c r="A8" s="28"/>
      <c r="B8" s="80"/>
      <c r="C8" s="28"/>
      <c r="D8" s="81"/>
      <c r="E8" s="81"/>
      <c r="F8" s="81"/>
      <c r="G8" s="81"/>
      <c r="H8" s="81"/>
      <c r="I8" s="81"/>
      <c r="J8" s="81"/>
      <c r="K8" s="81"/>
      <c r="L8" s="81"/>
      <c r="M8" s="28" t="s">
        <v>450</v>
      </c>
      <c r="N8" s="28" t="s">
        <v>2263</v>
      </c>
      <c r="O8" s="28" t="s">
        <v>2264</v>
      </c>
      <c r="P8" s="28" t="s">
        <v>452</v>
      </c>
      <c r="Q8" s="380" t="s">
        <v>453</v>
      </c>
      <c r="R8" s="28" t="s">
        <v>2263</v>
      </c>
      <c r="S8" s="28" t="s">
        <v>2264</v>
      </c>
      <c r="T8" s="28" t="s">
        <v>2265</v>
      </c>
      <c r="U8" s="28" t="s">
        <v>452</v>
      </c>
      <c r="V8" s="80"/>
      <c r="W8" s="28"/>
      <c r="X8" s="28"/>
      <c r="Y8" s="31"/>
    </row>
    <row r="9" s="222" customFormat="1" customHeight="1" spans="1:25">
      <c r="A9" s="122" t="s">
        <v>455</v>
      </c>
      <c r="B9" s="227"/>
      <c r="C9" s="122"/>
      <c r="D9" s="375"/>
      <c r="E9" s="375"/>
      <c r="F9" s="370">
        <v>43800</v>
      </c>
      <c r="G9" s="152" t="e">
        <f>IF(F9=0,"",(IF(($B$5-F9)&lt;366,"1年以内",IF(($B$5-F9)&lt;731,"1-2年",IF(($B$5-F9)&lt;1096,"2-3年",IF(($B$5-F9)&lt;1461,"3-4年",IF(($B$5-F9)&lt;1826,"4-5年","5年以上")))))))</f>
        <v>#REF!</v>
      </c>
      <c r="H9" s="381"/>
      <c r="I9" s="375"/>
      <c r="J9" s="36"/>
      <c r="K9" s="375"/>
      <c r="L9" s="377"/>
      <c r="M9" s="36"/>
      <c r="N9" s="36"/>
      <c r="O9" s="36"/>
      <c r="P9" s="36"/>
      <c r="Q9" s="36"/>
      <c r="R9" s="36"/>
      <c r="S9" s="36"/>
      <c r="T9" s="36"/>
      <c r="U9" s="36"/>
      <c r="V9" s="36" t="str">
        <f>IF(P9=0,"",U9-P9)</f>
        <v/>
      </c>
      <c r="W9" s="36" t="str">
        <f>IF(P9=0,"",V9/(P9)*100)</f>
        <v/>
      </c>
      <c r="X9" s="37"/>
      <c r="Y9" s="242"/>
    </row>
    <row r="10" s="14" customFormat="1" customHeight="1" spans="1:25">
      <c r="A10" s="32"/>
      <c r="B10" s="33"/>
      <c r="C10" s="32"/>
      <c r="D10" s="35"/>
      <c r="E10" s="35"/>
      <c r="F10" s="370"/>
      <c r="G10" s="152" t="str">
        <f t="shared" ref="G10:G29" si="0">IF(F10=0,"",(IF(($B$5-F10)&lt;366,"1年以内",IF(($B$5-F10)&lt;731,"1-2年",IF(($B$5-F10)&lt;1096,"2-3年",IF(($B$5-F10)&lt;1461,"3-4年",IF(($B$5-F10)&lt;1826,"4-5年","5年以上")))))))</f>
        <v/>
      </c>
      <c r="H10" s="381"/>
      <c r="I10" s="375"/>
      <c r="J10" s="36"/>
      <c r="K10" s="375"/>
      <c r="L10" s="377"/>
      <c r="M10" s="36"/>
      <c r="N10" s="36"/>
      <c r="O10" s="36"/>
      <c r="P10" s="36"/>
      <c r="Q10" s="36"/>
      <c r="R10" s="36"/>
      <c r="S10" s="36"/>
      <c r="T10" s="36"/>
      <c r="U10" s="36"/>
      <c r="V10" s="36" t="str">
        <f t="shared" ref="V10:V32" si="1">IF(P10=0,"",U10-P10)</f>
        <v/>
      </c>
      <c r="W10" s="36" t="str">
        <f t="shared" ref="W10:W32" si="2">IF(P10=0,"",V10/(P10)*100)</f>
        <v/>
      </c>
      <c r="X10" s="37"/>
      <c r="Y10" s="37"/>
    </row>
    <row r="11" s="14" customFormat="1" customHeight="1" spans="1:25">
      <c r="A11" s="32"/>
      <c r="B11" s="33"/>
      <c r="C11" s="32"/>
      <c r="D11" s="35"/>
      <c r="E11" s="35"/>
      <c r="F11" s="370"/>
      <c r="G11" s="152" t="str">
        <f t="shared" si="0"/>
        <v/>
      </c>
      <c r="H11" s="381"/>
      <c r="I11" s="375"/>
      <c r="J11" s="36"/>
      <c r="K11" s="375"/>
      <c r="L11" s="377"/>
      <c r="M11" s="36"/>
      <c r="N11" s="36"/>
      <c r="O11" s="36"/>
      <c r="P11" s="36"/>
      <c r="Q11" s="36"/>
      <c r="R11" s="36"/>
      <c r="S11" s="36"/>
      <c r="T11" s="36"/>
      <c r="U11" s="36"/>
      <c r="V11" s="36" t="str">
        <f t="shared" si="1"/>
        <v/>
      </c>
      <c r="W11" s="36" t="str">
        <f t="shared" si="2"/>
        <v/>
      </c>
      <c r="X11" s="37"/>
      <c r="Y11" s="37"/>
    </row>
    <row r="12" s="14" customFormat="1" customHeight="1" spans="1:25">
      <c r="A12" s="32"/>
      <c r="B12" s="33"/>
      <c r="C12" s="32"/>
      <c r="D12" s="35"/>
      <c r="E12" s="35"/>
      <c r="F12" s="370"/>
      <c r="G12" s="152" t="str">
        <f t="shared" si="0"/>
        <v/>
      </c>
      <c r="H12" s="381"/>
      <c r="I12" s="375"/>
      <c r="J12" s="36"/>
      <c r="K12" s="375"/>
      <c r="L12" s="377"/>
      <c r="M12" s="36"/>
      <c r="N12" s="36"/>
      <c r="O12" s="36"/>
      <c r="P12" s="36"/>
      <c r="Q12" s="36"/>
      <c r="R12" s="36"/>
      <c r="S12" s="36"/>
      <c r="T12" s="36"/>
      <c r="U12" s="36"/>
      <c r="V12" s="36" t="str">
        <f t="shared" si="1"/>
        <v/>
      </c>
      <c r="W12" s="36" t="str">
        <f t="shared" si="2"/>
        <v/>
      </c>
      <c r="X12" s="37"/>
      <c r="Y12" s="37"/>
    </row>
    <row r="13" s="14" customFormat="1" customHeight="1" spans="1:25">
      <c r="A13" s="32"/>
      <c r="B13" s="33"/>
      <c r="C13" s="32"/>
      <c r="D13" s="35"/>
      <c r="E13" s="35"/>
      <c r="F13" s="370"/>
      <c r="G13" s="152" t="str">
        <f t="shared" si="0"/>
        <v/>
      </c>
      <c r="H13" s="381"/>
      <c r="I13" s="375"/>
      <c r="J13" s="36"/>
      <c r="K13" s="375"/>
      <c r="L13" s="377"/>
      <c r="M13" s="36"/>
      <c r="N13" s="36"/>
      <c r="O13" s="36"/>
      <c r="P13" s="36"/>
      <c r="Q13" s="36"/>
      <c r="R13" s="36"/>
      <c r="S13" s="36"/>
      <c r="T13" s="36"/>
      <c r="U13" s="36"/>
      <c r="V13" s="36" t="str">
        <f t="shared" si="1"/>
        <v/>
      </c>
      <c r="W13" s="36" t="str">
        <f t="shared" si="2"/>
        <v/>
      </c>
      <c r="X13" s="37"/>
      <c r="Y13" s="37"/>
    </row>
    <row r="14" s="14" customFormat="1" customHeight="1" spans="1:25">
      <c r="A14" s="32"/>
      <c r="B14" s="33"/>
      <c r="C14" s="32"/>
      <c r="D14" s="35"/>
      <c r="E14" s="35"/>
      <c r="F14" s="370"/>
      <c r="G14" s="152" t="str">
        <f t="shared" si="0"/>
        <v/>
      </c>
      <c r="H14" s="381"/>
      <c r="I14" s="375"/>
      <c r="J14" s="36"/>
      <c r="K14" s="375"/>
      <c r="L14" s="377"/>
      <c r="M14" s="36"/>
      <c r="N14" s="36"/>
      <c r="O14" s="36"/>
      <c r="P14" s="36"/>
      <c r="Q14" s="36"/>
      <c r="R14" s="36"/>
      <c r="S14" s="36"/>
      <c r="T14" s="36"/>
      <c r="U14" s="36"/>
      <c r="V14" s="36" t="str">
        <f t="shared" si="1"/>
        <v/>
      </c>
      <c r="W14" s="36" t="str">
        <f t="shared" si="2"/>
        <v/>
      </c>
      <c r="X14" s="37"/>
      <c r="Y14" s="37"/>
    </row>
    <row r="15" s="14" customFormat="1" customHeight="1" spans="1:25">
      <c r="A15" s="32"/>
      <c r="B15" s="33"/>
      <c r="C15" s="32"/>
      <c r="D15" s="35"/>
      <c r="E15" s="35"/>
      <c r="F15" s="370"/>
      <c r="G15" s="152" t="str">
        <f t="shared" si="0"/>
        <v/>
      </c>
      <c r="H15" s="381"/>
      <c r="I15" s="375"/>
      <c r="J15" s="36"/>
      <c r="K15" s="375"/>
      <c r="L15" s="377"/>
      <c r="M15" s="36"/>
      <c r="N15" s="36"/>
      <c r="O15" s="36"/>
      <c r="P15" s="36"/>
      <c r="Q15" s="36"/>
      <c r="R15" s="36"/>
      <c r="S15" s="36"/>
      <c r="T15" s="36"/>
      <c r="U15" s="36"/>
      <c r="V15" s="36" t="str">
        <f t="shared" si="1"/>
        <v/>
      </c>
      <c r="W15" s="36" t="str">
        <f t="shared" si="2"/>
        <v/>
      </c>
      <c r="X15" s="37"/>
      <c r="Y15" s="37"/>
    </row>
    <row r="16" s="14" customFormat="1" customHeight="1" spans="1:25">
      <c r="A16" s="32"/>
      <c r="B16" s="33"/>
      <c r="C16" s="32"/>
      <c r="D16" s="35"/>
      <c r="E16" s="35"/>
      <c r="F16" s="370"/>
      <c r="G16" s="152" t="str">
        <f t="shared" si="0"/>
        <v/>
      </c>
      <c r="H16" s="381"/>
      <c r="I16" s="375"/>
      <c r="J16" s="36"/>
      <c r="K16" s="375"/>
      <c r="L16" s="377"/>
      <c r="M16" s="36"/>
      <c r="N16" s="36"/>
      <c r="O16" s="36"/>
      <c r="P16" s="36"/>
      <c r="Q16" s="36"/>
      <c r="R16" s="36"/>
      <c r="S16" s="36"/>
      <c r="T16" s="36"/>
      <c r="U16" s="36"/>
      <c r="V16" s="36" t="str">
        <f t="shared" si="1"/>
        <v/>
      </c>
      <c r="W16" s="36" t="str">
        <f t="shared" si="2"/>
        <v/>
      </c>
      <c r="X16" s="37"/>
      <c r="Y16" s="37"/>
    </row>
    <row r="17" s="14" customFormat="1" customHeight="1" spans="1:25">
      <c r="A17" s="32"/>
      <c r="B17" s="33"/>
      <c r="C17" s="32"/>
      <c r="D17" s="35"/>
      <c r="E17" s="35"/>
      <c r="F17" s="370"/>
      <c r="G17" s="152" t="str">
        <f t="shared" si="0"/>
        <v/>
      </c>
      <c r="H17" s="381"/>
      <c r="I17" s="375"/>
      <c r="J17" s="36"/>
      <c r="K17" s="375"/>
      <c r="L17" s="377"/>
      <c r="M17" s="36"/>
      <c r="N17" s="36"/>
      <c r="O17" s="36"/>
      <c r="P17" s="36"/>
      <c r="Q17" s="36"/>
      <c r="R17" s="36"/>
      <c r="S17" s="36"/>
      <c r="T17" s="36"/>
      <c r="U17" s="36"/>
      <c r="V17" s="36" t="str">
        <f t="shared" si="1"/>
        <v/>
      </c>
      <c r="W17" s="36" t="str">
        <f t="shared" si="2"/>
        <v/>
      </c>
      <c r="X17" s="37"/>
      <c r="Y17" s="37"/>
    </row>
    <row r="18" s="14" customFormat="1" customHeight="1" spans="1:25">
      <c r="A18" s="32"/>
      <c r="B18" s="33"/>
      <c r="C18" s="32"/>
      <c r="D18" s="35"/>
      <c r="E18" s="35"/>
      <c r="F18" s="370"/>
      <c r="G18" s="152" t="str">
        <f t="shared" si="0"/>
        <v/>
      </c>
      <c r="H18" s="381"/>
      <c r="I18" s="375"/>
      <c r="J18" s="36"/>
      <c r="K18" s="375"/>
      <c r="L18" s="377"/>
      <c r="M18" s="36"/>
      <c r="N18" s="36"/>
      <c r="O18" s="36"/>
      <c r="P18" s="36"/>
      <c r="Q18" s="36"/>
      <c r="R18" s="36"/>
      <c r="S18" s="36"/>
      <c r="T18" s="36"/>
      <c r="U18" s="36"/>
      <c r="V18" s="36" t="str">
        <f t="shared" si="1"/>
        <v/>
      </c>
      <c r="W18" s="36" t="str">
        <f t="shared" si="2"/>
        <v/>
      </c>
      <c r="X18" s="37"/>
      <c r="Y18" s="37"/>
    </row>
    <row r="19" s="14" customFormat="1" customHeight="1" spans="1:25">
      <c r="A19" s="32"/>
      <c r="B19" s="33"/>
      <c r="C19" s="32"/>
      <c r="D19" s="35"/>
      <c r="E19" s="35"/>
      <c r="F19" s="370"/>
      <c r="G19" s="152" t="str">
        <f t="shared" si="0"/>
        <v/>
      </c>
      <c r="H19" s="381"/>
      <c r="I19" s="375"/>
      <c r="J19" s="36"/>
      <c r="K19" s="375"/>
      <c r="L19" s="377"/>
      <c r="M19" s="36"/>
      <c r="N19" s="36"/>
      <c r="O19" s="36"/>
      <c r="P19" s="36"/>
      <c r="Q19" s="36"/>
      <c r="R19" s="36"/>
      <c r="S19" s="36"/>
      <c r="T19" s="36"/>
      <c r="U19" s="36"/>
      <c r="V19" s="36" t="str">
        <f t="shared" si="1"/>
        <v/>
      </c>
      <c r="W19" s="36" t="str">
        <f t="shared" si="2"/>
        <v/>
      </c>
      <c r="X19" s="37"/>
      <c r="Y19" s="37"/>
    </row>
    <row r="20" s="14" customFormat="1" customHeight="1" spans="1:25">
      <c r="A20" s="32"/>
      <c r="B20" s="33"/>
      <c r="C20" s="32"/>
      <c r="D20" s="35"/>
      <c r="E20" s="35"/>
      <c r="F20" s="370"/>
      <c r="G20" s="152" t="str">
        <f t="shared" si="0"/>
        <v/>
      </c>
      <c r="H20" s="381"/>
      <c r="I20" s="375"/>
      <c r="J20" s="36"/>
      <c r="K20" s="375"/>
      <c r="L20" s="377"/>
      <c r="M20" s="36"/>
      <c r="N20" s="36"/>
      <c r="O20" s="36"/>
      <c r="P20" s="36"/>
      <c r="Q20" s="36"/>
      <c r="R20" s="36"/>
      <c r="S20" s="36"/>
      <c r="T20" s="36"/>
      <c r="U20" s="36"/>
      <c r="V20" s="36" t="str">
        <f t="shared" si="1"/>
        <v/>
      </c>
      <c r="W20" s="36" t="str">
        <f t="shared" si="2"/>
        <v/>
      </c>
      <c r="X20" s="37"/>
      <c r="Y20" s="37"/>
    </row>
    <row r="21" s="14" customFormat="1" customHeight="1" spans="1:25">
      <c r="A21" s="32"/>
      <c r="B21" s="33"/>
      <c r="C21" s="32"/>
      <c r="D21" s="35"/>
      <c r="E21" s="35"/>
      <c r="F21" s="370"/>
      <c r="G21" s="152" t="str">
        <f t="shared" si="0"/>
        <v/>
      </c>
      <c r="H21" s="381"/>
      <c r="I21" s="375"/>
      <c r="J21" s="36"/>
      <c r="K21" s="375"/>
      <c r="L21" s="377"/>
      <c r="M21" s="36"/>
      <c r="N21" s="36"/>
      <c r="O21" s="36"/>
      <c r="P21" s="36"/>
      <c r="Q21" s="36"/>
      <c r="R21" s="36"/>
      <c r="S21" s="36"/>
      <c r="T21" s="36"/>
      <c r="U21" s="36"/>
      <c r="V21" s="36" t="str">
        <f t="shared" si="1"/>
        <v/>
      </c>
      <c r="W21" s="36" t="str">
        <f t="shared" si="2"/>
        <v/>
      </c>
      <c r="X21" s="37"/>
      <c r="Y21" s="37"/>
    </row>
    <row r="22" s="14" customFormat="1" customHeight="1" spans="1:25">
      <c r="A22" s="32"/>
      <c r="B22" s="33"/>
      <c r="C22" s="32"/>
      <c r="D22" s="35"/>
      <c r="E22" s="35"/>
      <c r="F22" s="370"/>
      <c r="G22" s="152" t="str">
        <f t="shared" si="0"/>
        <v/>
      </c>
      <c r="H22" s="381"/>
      <c r="I22" s="375"/>
      <c r="J22" s="36"/>
      <c r="K22" s="375"/>
      <c r="L22" s="377"/>
      <c r="M22" s="36"/>
      <c r="N22" s="36"/>
      <c r="O22" s="36"/>
      <c r="P22" s="36"/>
      <c r="Q22" s="36"/>
      <c r="R22" s="36"/>
      <c r="S22" s="36"/>
      <c r="T22" s="36"/>
      <c r="U22" s="36"/>
      <c r="V22" s="36" t="str">
        <f t="shared" si="1"/>
        <v/>
      </c>
      <c r="W22" s="36" t="str">
        <f t="shared" si="2"/>
        <v/>
      </c>
      <c r="X22" s="37"/>
      <c r="Y22" s="37"/>
    </row>
    <row r="23" s="14" customFormat="1" customHeight="1" spans="1:25">
      <c r="A23" s="32"/>
      <c r="B23" s="33"/>
      <c r="C23" s="32"/>
      <c r="D23" s="35"/>
      <c r="E23" s="35"/>
      <c r="F23" s="370"/>
      <c r="G23" s="152" t="str">
        <f t="shared" si="0"/>
        <v/>
      </c>
      <c r="H23" s="381"/>
      <c r="I23" s="375"/>
      <c r="J23" s="36"/>
      <c r="K23" s="375"/>
      <c r="L23" s="377"/>
      <c r="M23" s="36"/>
      <c r="N23" s="36"/>
      <c r="O23" s="36"/>
      <c r="P23" s="36"/>
      <c r="Q23" s="36"/>
      <c r="R23" s="36"/>
      <c r="S23" s="36"/>
      <c r="T23" s="36"/>
      <c r="U23" s="36"/>
      <c r="V23" s="36" t="str">
        <f t="shared" si="1"/>
        <v/>
      </c>
      <c r="W23" s="36" t="str">
        <f t="shared" si="2"/>
        <v/>
      </c>
      <c r="X23" s="37"/>
      <c r="Y23" s="37"/>
    </row>
    <row r="24" s="14" customFormat="1" customHeight="1" spans="1:25">
      <c r="A24" s="32"/>
      <c r="B24" s="33"/>
      <c r="C24" s="32"/>
      <c r="D24" s="35"/>
      <c r="E24" s="35"/>
      <c r="F24" s="370"/>
      <c r="G24" s="152" t="str">
        <f t="shared" si="0"/>
        <v/>
      </c>
      <c r="H24" s="381"/>
      <c r="I24" s="375"/>
      <c r="J24" s="36"/>
      <c r="K24" s="375"/>
      <c r="L24" s="377"/>
      <c r="M24" s="36"/>
      <c r="N24" s="36"/>
      <c r="O24" s="36"/>
      <c r="P24" s="36"/>
      <c r="Q24" s="36"/>
      <c r="R24" s="36"/>
      <c r="S24" s="36"/>
      <c r="T24" s="36"/>
      <c r="U24" s="36"/>
      <c r="V24" s="36" t="str">
        <f t="shared" si="1"/>
        <v/>
      </c>
      <c r="W24" s="36" t="str">
        <f t="shared" si="2"/>
        <v/>
      </c>
      <c r="X24" s="37"/>
      <c r="Y24" s="37"/>
    </row>
    <row r="25" s="14" customFormat="1" customHeight="1" spans="1:25">
      <c r="A25" s="32"/>
      <c r="B25" s="33"/>
      <c r="C25" s="32"/>
      <c r="D25" s="35"/>
      <c r="E25" s="35"/>
      <c r="F25" s="370"/>
      <c r="G25" s="152" t="str">
        <f t="shared" si="0"/>
        <v/>
      </c>
      <c r="H25" s="381"/>
      <c r="I25" s="375"/>
      <c r="J25" s="36"/>
      <c r="K25" s="375"/>
      <c r="L25" s="377"/>
      <c r="M25" s="36"/>
      <c r="N25" s="36"/>
      <c r="O25" s="36"/>
      <c r="P25" s="36"/>
      <c r="Q25" s="36"/>
      <c r="R25" s="36"/>
      <c r="S25" s="36"/>
      <c r="T25" s="36"/>
      <c r="U25" s="36"/>
      <c r="V25" s="36" t="str">
        <f t="shared" si="1"/>
        <v/>
      </c>
      <c r="W25" s="36" t="str">
        <f t="shared" si="2"/>
        <v/>
      </c>
      <c r="X25" s="37"/>
      <c r="Y25" s="37"/>
    </row>
    <row r="26" s="14" customFormat="1" customHeight="1" spans="1:25">
      <c r="A26" s="32"/>
      <c r="B26" s="33"/>
      <c r="C26" s="32"/>
      <c r="D26" s="35"/>
      <c r="E26" s="35"/>
      <c r="F26" s="370"/>
      <c r="G26" s="152" t="str">
        <f t="shared" si="0"/>
        <v/>
      </c>
      <c r="H26" s="381"/>
      <c r="I26" s="375"/>
      <c r="J26" s="36"/>
      <c r="K26" s="375"/>
      <c r="L26" s="377"/>
      <c r="M26" s="36"/>
      <c r="N26" s="36"/>
      <c r="O26" s="36"/>
      <c r="P26" s="36"/>
      <c r="Q26" s="36"/>
      <c r="R26" s="36"/>
      <c r="S26" s="36"/>
      <c r="T26" s="36"/>
      <c r="U26" s="36"/>
      <c r="V26" s="36" t="str">
        <f t="shared" si="1"/>
        <v/>
      </c>
      <c r="W26" s="36" t="str">
        <f t="shared" si="2"/>
        <v/>
      </c>
      <c r="X26" s="37"/>
      <c r="Y26" s="37"/>
    </row>
    <row r="27" s="14" customFormat="1" customHeight="1" spans="1:25">
      <c r="A27" s="32"/>
      <c r="B27" s="33"/>
      <c r="C27" s="32"/>
      <c r="D27" s="35"/>
      <c r="E27" s="35"/>
      <c r="F27" s="370"/>
      <c r="G27" s="152" t="str">
        <f t="shared" si="0"/>
        <v/>
      </c>
      <c r="H27" s="381"/>
      <c r="I27" s="375"/>
      <c r="J27" s="36"/>
      <c r="K27" s="375"/>
      <c r="L27" s="377"/>
      <c r="M27" s="36"/>
      <c r="N27" s="36"/>
      <c r="O27" s="36"/>
      <c r="P27" s="36"/>
      <c r="Q27" s="36"/>
      <c r="R27" s="36"/>
      <c r="S27" s="36"/>
      <c r="T27" s="36"/>
      <c r="U27" s="36"/>
      <c r="V27" s="36" t="str">
        <f t="shared" si="1"/>
        <v/>
      </c>
      <c r="W27" s="36" t="str">
        <f t="shared" si="2"/>
        <v/>
      </c>
      <c r="X27" s="37"/>
      <c r="Y27" s="37"/>
    </row>
    <row r="28" s="14" customFormat="1" customHeight="1" spans="1:25">
      <c r="A28" s="32"/>
      <c r="B28" s="33"/>
      <c r="C28" s="32"/>
      <c r="D28" s="35"/>
      <c r="E28" s="35"/>
      <c r="F28" s="370"/>
      <c r="G28" s="152" t="str">
        <f t="shared" si="0"/>
        <v/>
      </c>
      <c r="H28" s="381"/>
      <c r="I28" s="375"/>
      <c r="J28" s="36"/>
      <c r="K28" s="375"/>
      <c r="L28" s="377"/>
      <c r="M28" s="36"/>
      <c r="N28" s="36"/>
      <c r="O28" s="36"/>
      <c r="P28" s="36"/>
      <c r="Q28" s="36"/>
      <c r="R28" s="36"/>
      <c r="S28" s="36"/>
      <c r="T28" s="36"/>
      <c r="U28" s="36"/>
      <c r="V28" s="36" t="str">
        <f t="shared" si="1"/>
        <v/>
      </c>
      <c r="W28" s="36" t="str">
        <f t="shared" si="2"/>
        <v/>
      </c>
      <c r="X28" s="37"/>
      <c r="Y28" s="37"/>
    </row>
    <row r="29" s="14" customFormat="1" customHeight="1" spans="1:25">
      <c r="A29" s="32"/>
      <c r="B29" s="33"/>
      <c r="C29" s="32"/>
      <c r="D29" s="35"/>
      <c r="E29" s="35"/>
      <c r="F29" s="370"/>
      <c r="G29" s="152" t="str">
        <f t="shared" si="0"/>
        <v/>
      </c>
      <c r="H29" s="381"/>
      <c r="I29" s="375"/>
      <c r="J29" s="36"/>
      <c r="K29" s="375"/>
      <c r="L29" s="377"/>
      <c r="M29" s="36"/>
      <c r="N29" s="36"/>
      <c r="O29" s="36"/>
      <c r="P29" s="36"/>
      <c r="Q29" s="36"/>
      <c r="R29" s="36"/>
      <c r="S29" s="36"/>
      <c r="T29" s="36"/>
      <c r="U29" s="36"/>
      <c r="V29" s="36" t="str">
        <f t="shared" si="1"/>
        <v/>
      </c>
      <c r="W29" s="36" t="str">
        <f t="shared" si="2"/>
        <v/>
      </c>
      <c r="X29" s="37"/>
      <c r="Y29" s="37"/>
    </row>
    <row r="30" s="14" customFormat="1" customHeight="1" spans="1:25">
      <c r="A30" s="35" t="s">
        <v>457</v>
      </c>
      <c r="B30" s="35"/>
      <c r="C30" s="35"/>
      <c r="D30" s="83"/>
      <c r="E30" s="83"/>
      <c r="F30" s="83"/>
      <c r="G30" s="83"/>
      <c r="H30" s="33"/>
      <c r="I30" s="35"/>
      <c r="J30" s="83"/>
      <c r="K30" s="35"/>
      <c r="L30" s="32"/>
      <c r="M30" s="36"/>
      <c r="N30" s="36"/>
      <c r="O30" s="36"/>
      <c r="P30" s="36">
        <f>SUM(P9:P29)</f>
        <v>0</v>
      </c>
      <c r="Q30" s="36"/>
      <c r="R30" s="36"/>
      <c r="S30" s="36"/>
      <c r="T30" s="36"/>
      <c r="U30" s="36">
        <f>SUM(U9:U29)</f>
        <v>0</v>
      </c>
      <c r="V30" s="36" t="str">
        <f t="shared" si="1"/>
        <v/>
      </c>
      <c r="W30" s="36" t="str">
        <f t="shared" si="2"/>
        <v/>
      </c>
      <c r="X30" s="37"/>
      <c r="Y30" s="37"/>
    </row>
    <row r="31" s="14" customFormat="1" customHeight="1" spans="1:25">
      <c r="A31" s="35" t="s">
        <v>458</v>
      </c>
      <c r="B31" s="35"/>
      <c r="C31" s="35"/>
      <c r="D31" s="53"/>
      <c r="E31" s="53"/>
      <c r="F31" s="53"/>
      <c r="G31" s="53"/>
      <c r="H31" s="37"/>
      <c r="I31" s="35"/>
      <c r="J31" s="53"/>
      <c r="K31" s="35"/>
      <c r="L31" s="32"/>
      <c r="M31" s="36"/>
      <c r="N31" s="36"/>
      <c r="O31" s="36"/>
      <c r="P31" s="36"/>
      <c r="Q31" s="36"/>
      <c r="R31" s="36"/>
      <c r="S31" s="36"/>
      <c r="T31" s="36"/>
      <c r="U31" s="36"/>
      <c r="V31" s="36"/>
      <c r="W31" s="36"/>
      <c r="X31" s="37"/>
      <c r="Y31" s="37"/>
    </row>
    <row r="32" s="14" customFormat="1" customHeight="1" spans="1:25">
      <c r="A32" s="35" t="s">
        <v>436</v>
      </c>
      <c r="B32" s="35"/>
      <c r="C32" s="35"/>
      <c r="D32" s="32"/>
      <c r="E32" s="32"/>
      <c r="F32" s="32"/>
      <c r="G32" s="32"/>
      <c r="H32" s="35"/>
      <c r="I32" s="35"/>
      <c r="J32" s="32"/>
      <c r="K32" s="35"/>
      <c r="L32" s="32"/>
      <c r="M32" s="36"/>
      <c r="N32" s="36"/>
      <c r="O32" s="36"/>
      <c r="P32" s="36">
        <f>P30-P31</f>
        <v>0</v>
      </c>
      <c r="Q32" s="36"/>
      <c r="R32" s="36"/>
      <c r="S32" s="36"/>
      <c r="T32" s="36"/>
      <c r="U32" s="36">
        <f>U30</f>
        <v>0</v>
      </c>
      <c r="V32" s="36" t="str">
        <f t="shared" si="1"/>
        <v/>
      </c>
      <c r="W32" s="36" t="str">
        <f t="shared" si="2"/>
        <v/>
      </c>
      <c r="X32" s="37"/>
      <c r="Y32" s="37"/>
    </row>
    <row r="33" s="56" customFormat="1" customHeight="1" spans="1:24">
      <c r="A33" s="42" t="e">
        <f>'3-9-4委托加工物资'!A33</f>
        <v>#REF!</v>
      </c>
      <c r="B33" s="42"/>
      <c r="C33" s="42"/>
      <c r="D33" s="138"/>
      <c r="E33" s="138"/>
      <c r="F33" s="138"/>
      <c r="G33" s="138"/>
      <c r="H33" s="138"/>
      <c r="I33" s="138"/>
      <c r="J33" s="138"/>
      <c r="K33" s="138"/>
      <c r="L33" s="138"/>
      <c r="M33" s="138"/>
      <c r="N33" s="378"/>
      <c r="P33" s="382"/>
      <c r="R33" s="133" t="e">
        <f>'3-9-4委托加工物资'!P33</f>
        <v>#REF!</v>
      </c>
      <c r="S33" s="133"/>
      <c r="T33" s="133"/>
      <c r="U33" s="133"/>
      <c r="V33" s="133"/>
      <c r="W33" s="133"/>
      <c r="X33" s="138"/>
    </row>
    <row r="34" s="56" customFormat="1" customHeight="1" spans="1:24">
      <c r="A34" s="54" t="e">
        <f>'3-9-4委托加工物资'!A34</f>
        <v>#REF!</v>
      </c>
      <c r="B34" s="54"/>
      <c r="C34" s="54"/>
      <c r="M34" s="378"/>
      <c r="N34" s="378"/>
      <c r="O34" s="378"/>
      <c r="P34" s="378"/>
    </row>
  </sheetData>
  <sheetProtection formatCells="0" formatColumns="0" formatRows="0" insertRows="0" insertColumns="0" insertHyperlinks="0" deleteColumns="0" deleteRows="0" sort="0" autoFilter="0" pivotTables="0"/>
  <mergeCells count="24">
    <mergeCell ref="A2:X2"/>
    <mergeCell ref="A4:X4"/>
    <mergeCell ref="M7:P7"/>
    <mergeCell ref="Q7:U7"/>
    <mergeCell ref="A30:C30"/>
    <mergeCell ref="A31:C31"/>
    <mergeCell ref="A32:C32"/>
    <mergeCell ref="R33:W33"/>
    <mergeCell ref="A7:A8"/>
    <mergeCell ref="B7:B8"/>
    <mergeCell ref="C7:C8"/>
    <mergeCell ref="D7:D8"/>
    <mergeCell ref="E7:E8"/>
    <mergeCell ref="F7:F8"/>
    <mergeCell ref="G7:G8"/>
    <mergeCell ref="H7:H8"/>
    <mergeCell ref="I7:I8"/>
    <mergeCell ref="J7:J8"/>
    <mergeCell ref="K7:K8"/>
    <mergeCell ref="L7:L8"/>
    <mergeCell ref="V7:V8"/>
    <mergeCell ref="W7:W8"/>
    <mergeCell ref="X7:X8"/>
    <mergeCell ref="Y7:Y8"/>
  </mergeCells>
  <dataValidations count="3">
    <dataValidation type="list" allowBlank="1" showInputMessage="1" showErrorMessage="1" sqref="H9:H29">
      <formula1>"畅销,正常,滞销,报废,无实物"</formula1>
    </dataValidation>
    <dataValidation type="list" allowBlank="1" showInputMessage="1" showErrorMessage="1" sqref="I9:I29">
      <formula1>"是,否"</formula1>
    </dataValidation>
    <dataValidation type="list" allowBlank="1" showInputMessage="1" showErrorMessage="1" sqref="K9:K29">
      <formula1>"畅销,正常,滞销"</formula1>
    </dataValidation>
  </dataValidations>
  <hyperlinks>
    <hyperlink ref="A1" location="索引目录!A1" display="返回索引目录"/>
  </hyperlinks>
  <printOptions horizontalCentered="1"/>
  <pageMargins left="0.393700787401575" right="0.393700787401575" top="0.78740157480315" bottom="0.15748031496063" header="1.14173228346457" footer="0.196850393700787"/>
  <pageSetup paperSize="9" scale="90" fitToHeight="0" orientation="landscape"/>
  <headerFooter scaleWithDoc="0">
    <oddHeader>&amp;R&amp;"宋体,常规"&amp;10表3-9-5
共&amp;N页第&amp;P页
 单位：人民币元</oddHeader>
  </headerFooter>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tabColor indexed="35"/>
  </sheetPr>
  <dimension ref="A1:T35"/>
  <sheetViews>
    <sheetView showZeros="0" workbookViewId="0">
      <pane ySplit="8" topLeftCell="A9" activePane="bottomLeft" state="frozen"/>
      <selection/>
      <selection pane="bottomLeft" activeCell="D14" sqref="D14"/>
    </sheetView>
  </sheetViews>
  <sheetFormatPr defaultColWidth="9" defaultRowHeight="15.75" customHeight="1"/>
  <cols>
    <col min="1" max="1" width="5.7" style="15" customWidth="1"/>
    <col min="2" max="2" width="12.1" style="15" customWidth="1"/>
    <col min="3" max="3" width="13.1" style="15" customWidth="1"/>
    <col min="4" max="4" width="9.3" style="15" customWidth="1"/>
    <col min="5" max="5" width="5.2" style="15" customWidth="1"/>
    <col min="6" max="6" width="7.7" style="15" customWidth="1" outlineLevel="1"/>
    <col min="7" max="7" width="7.3" style="15" customWidth="1" outlineLevel="1"/>
    <col min="8" max="8" width="5.2" style="15" customWidth="1" outlineLevel="1"/>
    <col min="9" max="9" width="12.5" style="15" customWidth="1" outlineLevel="1"/>
    <col min="10" max="10" width="5.2" style="15" customWidth="1" outlineLevel="1"/>
    <col min="11" max="11" width="10.6" style="14" customWidth="1"/>
    <col min="12" max="12" width="7.5" style="43" customWidth="1"/>
    <col min="13" max="13" width="13.3" style="43" customWidth="1"/>
    <col min="14" max="15" width="8.6" style="43" hidden="1" customWidth="1" outlineLevel="1"/>
    <col min="16" max="16" width="13.7" style="43" hidden="1" customWidth="1" outlineLevel="1"/>
    <col min="17" max="17" width="9.1" style="43" hidden="1" customWidth="1" outlineLevel="1"/>
    <col min="18" max="18" width="8.7" style="43" hidden="1" customWidth="1" outlineLevel="1"/>
    <col min="19" max="19" width="9.5" style="15" customWidth="1" collapsed="1"/>
    <col min="20" max="16384" width="9" style="15"/>
  </cols>
  <sheetData>
    <row r="1" customHeight="1" spans="1:20">
      <c r="A1" s="17" t="s">
        <v>257</v>
      </c>
      <c r="B1" s="365"/>
    </row>
    <row r="2" s="11" customFormat="1" ht="30" customHeight="1" spans="1:20">
      <c r="A2" s="18" t="e">
        <f>"存货-在产品（自制半成品）评估"&amp;#REF!</f>
        <v>#REF!</v>
      </c>
      <c r="B2" s="18"/>
      <c r="C2" s="18"/>
      <c r="D2" s="19"/>
      <c r="E2" s="19"/>
      <c r="F2" s="19"/>
      <c r="G2" s="19"/>
      <c r="H2" s="19"/>
      <c r="I2" s="19"/>
      <c r="J2" s="19"/>
      <c r="K2" s="19"/>
      <c r="L2" s="19"/>
      <c r="M2" s="19"/>
      <c r="N2" s="19"/>
      <c r="O2" s="19"/>
      <c r="P2" s="19"/>
      <c r="Q2" s="19"/>
      <c r="R2" s="19"/>
      <c r="S2" s="19"/>
    </row>
    <row r="3" s="11" customFormat="1" ht="6" customHeight="1" spans="1:20">
      <c r="A3" s="18"/>
      <c r="B3" s="18"/>
      <c r="C3" s="18"/>
      <c r="D3" s="19"/>
      <c r="E3" s="19"/>
      <c r="F3" s="19"/>
      <c r="G3" s="19"/>
      <c r="H3" s="19"/>
      <c r="I3" s="19"/>
      <c r="J3" s="19"/>
      <c r="K3" s="105"/>
      <c r="L3" s="105"/>
      <c r="M3" s="105"/>
      <c r="N3" s="105"/>
      <c r="O3" s="105"/>
      <c r="P3" s="105"/>
      <c r="Q3" s="105"/>
      <c r="R3" s="105"/>
      <c r="S3" s="19"/>
    </row>
    <row r="4" s="12" customFormat="1" customHeight="1" spans="1:20">
      <c r="A4" s="21" t="e">
        <f>'3-9-5产成品（库存商品）'!A4:X4</f>
        <v>#REF!</v>
      </c>
      <c r="B4" s="21"/>
      <c r="C4" s="21"/>
      <c r="D4" s="21"/>
      <c r="E4" s="21"/>
      <c r="F4" s="21"/>
      <c r="G4" s="21"/>
      <c r="H4" s="21"/>
      <c r="I4" s="21"/>
      <c r="J4" s="21"/>
      <c r="K4" s="21"/>
      <c r="L4" s="21"/>
      <c r="M4" s="21"/>
      <c r="N4" s="22"/>
      <c r="O4" s="22"/>
      <c r="P4" s="22"/>
      <c r="Q4" s="22"/>
      <c r="R4" s="22"/>
      <c r="S4" s="22"/>
    </row>
    <row r="5" s="12" customFormat="1" ht="6" customHeight="1" spans="1:20">
      <c r="A5" s="21"/>
      <c r="B5" s="151" t="e">
        <f>标的资产明细表!#REF!</f>
        <v>#REF!</v>
      </c>
      <c r="C5" s="21"/>
      <c r="D5" s="21"/>
      <c r="E5" s="21"/>
      <c r="F5" s="21"/>
      <c r="G5" s="21"/>
      <c r="H5" s="21"/>
      <c r="I5" s="21"/>
      <c r="J5" s="21"/>
      <c r="K5" s="21"/>
      <c r="L5" s="21"/>
      <c r="M5" s="21"/>
      <c r="N5" s="22"/>
      <c r="O5" s="22"/>
      <c r="P5" s="22"/>
      <c r="Q5" s="22"/>
      <c r="R5" s="22"/>
      <c r="S5" s="24"/>
    </row>
    <row r="6" s="12" customFormat="1" customHeight="1" spans="1:20">
      <c r="A6" s="75" t="e">
        <f>'3-9-5产成品（库存商品）'!A6</f>
        <v>#REF!</v>
      </c>
      <c r="B6" s="75"/>
      <c r="C6" s="75"/>
      <c r="L6" s="26"/>
      <c r="M6" s="26"/>
      <c r="N6" s="26"/>
      <c r="O6" s="26"/>
      <c r="P6" s="26"/>
      <c r="Q6" s="26"/>
      <c r="R6" s="26"/>
      <c r="S6" s="27"/>
    </row>
    <row r="7" s="223" customFormat="1" ht="20.25" customHeight="1" spans="1:20">
      <c r="A7" s="28" t="s">
        <v>293</v>
      </c>
      <c r="B7" s="77" t="s">
        <v>444</v>
      </c>
      <c r="C7" s="28" t="s">
        <v>445</v>
      </c>
      <c r="D7" s="78" t="s">
        <v>2241</v>
      </c>
      <c r="E7" s="78" t="s">
        <v>446</v>
      </c>
      <c r="F7" s="78" t="s">
        <v>2266</v>
      </c>
      <c r="G7" s="78" t="s">
        <v>2243</v>
      </c>
      <c r="H7" s="78" t="s">
        <v>2244</v>
      </c>
      <c r="I7" s="78" t="s">
        <v>2267</v>
      </c>
      <c r="J7" s="78" t="s">
        <v>2268</v>
      </c>
      <c r="K7" s="373" t="s">
        <v>344</v>
      </c>
      <c r="L7" s="374"/>
      <c r="M7" s="135"/>
      <c r="N7" s="28" t="s">
        <v>345</v>
      </c>
      <c r="O7" s="28"/>
      <c r="P7" s="28"/>
      <c r="Q7" s="77" t="s">
        <v>346</v>
      </c>
      <c r="R7" s="28" t="s">
        <v>347</v>
      </c>
      <c r="S7" s="28" t="s">
        <v>296</v>
      </c>
      <c r="T7" s="31" t="s">
        <v>348</v>
      </c>
    </row>
    <row r="8" s="223" customFormat="1" ht="20.25" customHeight="1" spans="1:20">
      <c r="A8" s="28"/>
      <c r="B8" s="80"/>
      <c r="C8" s="28"/>
      <c r="D8" s="81"/>
      <c r="E8" s="81"/>
      <c r="F8" s="81"/>
      <c r="G8" s="81"/>
      <c r="H8" s="81"/>
      <c r="I8" s="81"/>
      <c r="J8" s="81"/>
      <c r="K8" s="28" t="s">
        <v>450</v>
      </c>
      <c r="L8" s="28" t="s">
        <v>451</v>
      </c>
      <c r="M8" s="28" t="s">
        <v>452</v>
      </c>
      <c r="N8" s="28" t="s">
        <v>453</v>
      </c>
      <c r="O8" s="28" t="s">
        <v>454</v>
      </c>
      <c r="P8" s="28" t="s">
        <v>452</v>
      </c>
      <c r="Q8" s="80"/>
      <c r="R8" s="28"/>
      <c r="S8" s="28"/>
      <c r="T8" s="31"/>
    </row>
    <row r="9" s="222" customFormat="1" customHeight="1" spans="1:20">
      <c r="A9" s="122" t="s">
        <v>455</v>
      </c>
      <c r="B9" s="227"/>
      <c r="C9" s="122"/>
      <c r="D9" s="242"/>
      <c r="E9" s="375"/>
      <c r="F9" s="370">
        <v>43374</v>
      </c>
      <c r="G9" s="152" t="e">
        <f>IF(F9=0,"",(IF(($B$5-F9)&lt;366,"1年以内",IF(($B$5-F9)&lt;731,"1-2年",IF(($B$5-F9)&lt;1096,"2-3年",IF(($B$5-F9)&lt;1461,"3-4年",IF(($B$5-F9)&lt;1826,"4-5年","5年以上")))))))</f>
        <v>#REF!</v>
      </c>
      <c r="H9" s="376"/>
      <c r="I9" s="36"/>
      <c r="J9" s="377"/>
      <c r="K9" s="36"/>
      <c r="L9" s="36"/>
      <c r="M9" s="36"/>
      <c r="N9" s="36"/>
      <c r="O9" s="36"/>
      <c r="P9" s="36"/>
      <c r="Q9" s="36" t="str">
        <f>IF(M9=0,"",P9-M9)</f>
        <v/>
      </c>
      <c r="R9" s="36" t="str">
        <f>IF(M9=0,"",Q9/(M9)*100)</f>
        <v/>
      </c>
      <c r="S9" s="37"/>
      <c r="T9" s="242"/>
    </row>
    <row r="10" s="14" customFormat="1" customHeight="1" spans="1:20">
      <c r="A10" s="32"/>
      <c r="B10" s="33"/>
      <c r="C10" s="32"/>
      <c r="D10" s="35"/>
      <c r="E10" s="35"/>
      <c r="F10" s="370"/>
      <c r="G10" s="152" t="str">
        <f t="shared" ref="G10:G29" si="0">IF(F10=0,"",(IF(($B$5-F10)&lt;366,"1年以内",IF(($B$5-F10)&lt;731,"1-2年",IF(($B$5-F10)&lt;1096,"2-3年",IF(($B$5-F10)&lt;1461,"3-4年",IF(($B$5-F10)&lt;1826,"4-5年","5年以上")))))))</f>
        <v/>
      </c>
      <c r="H10" s="376"/>
      <c r="I10" s="36"/>
      <c r="J10" s="377"/>
      <c r="K10" s="36"/>
      <c r="L10" s="36" t="s">
        <v>2269</v>
      </c>
      <c r="M10" s="36"/>
      <c r="N10" s="36"/>
      <c r="O10" s="36"/>
      <c r="P10" s="36"/>
      <c r="Q10" s="36" t="str">
        <f t="shared" ref="Q10:Q32" si="1">IF(M10=0,"",P10-M10)</f>
        <v/>
      </c>
      <c r="R10" s="36" t="str">
        <f t="shared" ref="R10:R32" si="2">IF(M10=0,"",Q10/(M10)*100)</f>
        <v/>
      </c>
      <c r="S10" s="37"/>
      <c r="T10" s="37"/>
    </row>
    <row r="11" s="14" customFormat="1" customHeight="1" spans="1:20">
      <c r="A11" s="32"/>
      <c r="B11" s="33"/>
      <c r="C11" s="32"/>
      <c r="D11" s="35"/>
      <c r="E11" s="35"/>
      <c r="F11" s="370"/>
      <c r="G11" s="152" t="str">
        <f t="shared" si="0"/>
        <v/>
      </c>
      <c r="H11" s="376"/>
      <c r="I11" s="36"/>
      <c r="J11" s="377"/>
      <c r="K11" s="36"/>
      <c r="L11" s="36" t="s">
        <v>2269</v>
      </c>
      <c r="M11" s="36"/>
      <c r="N11" s="36"/>
      <c r="O11" s="36"/>
      <c r="P11" s="36"/>
      <c r="Q11" s="36" t="str">
        <f t="shared" si="1"/>
        <v/>
      </c>
      <c r="R11" s="36" t="str">
        <f t="shared" si="2"/>
        <v/>
      </c>
      <c r="S11" s="37"/>
      <c r="T11" s="37"/>
    </row>
    <row r="12" s="14" customFormat="1" customHeight="1" spans="1:20">
      <c r="A12" s="32"/>
      <c r="B12" s="33"/>
      <c r="C12" s="32"/>
      <c r="D12" s="35"/>
      <c r="E12" s="35"/>
      <c r="F12" s="370"/>
      <c r="G12" s="152" t="str">
        <f t="shared" si="0"/>
        <v/>
      </c>
      <c r="H12" s="376"/>
      <c r="I12" s="36"/>
      <c r="J12" s="377"/>
      <c r="K12" s="36"/>
      <c r="L12" s="36" t="s">
        <v>2269</v>
      </c>
      <c r="M12" s="36"/>
      <c r="N12" s="36"/>
      <c r="O12" s="36"/>
      <c r="P12" s="36"/>
      <c r="Q12" s="36" t="str">
        <f t="shared" si="1"/>
        <v/>
      </c>
      <c r="R12" s="36" t="str">
        <f t="shared" si="2"/>
        <v/>
      </c>
      <c r="S12" s="37"/>
      <c r="T12" s="37"/>
    </row>
    <row r="13" s="14" customFormat="1" customHeight="1" spans="1:20">
      <c r="A13" s="32"/>
      <c r="B13" s="33"/>
      <c r="C13" s="32"/>
      <c r="D13" s="35"/>
      <c r="E13" s="35"/>
      <c r="F13" s="370"/>
      <c r="G13" s="152" t="str">
        <f t="shared" si="0"/>
        <v/>
      </c>
      <c r="H13" s="376">
        <v>0</v>
      </c>
      <c r="I13" s="36"/>
      <c r="J13" s="377"/>
      <c r="K13" s="36"/>
      <c r="L13" s="36" t="s">
        <v>2269</v>
      </c>
      <c r="M13" s="36"/>
      <c r="N13" s="36"/>
      <c r="O13" s="36"/>
      <c r="P13" s="36"/>
      <c r="Q13" s="36" t="str">
        <f t="shared" si="1"/>
        <v/>
      </c>
      <c r="R13" s="36" t="str">
        <f t="shared" si="2"/>
        <v/>
      </c>
      <c r="S13" s="37"/>
      <c r="T13" s="37"/>
    </row>
    <row r="14" s="14" customFormat="1" customHeight="1" spans="1:20">
      <c r="A14" s="32"/>
      <c r="B14" s="33"/>
      <c r="C14" s="32"/>
      <c r="D14" s="35"/>
      <c r="E14" s="35"/>
      <c r="F14" s="370"/>
      <c r="G14" s="152" t="str">
        <f t="shared" si="0"/>
        <v/>
      </c>
      <c r="H14" s="376">
        <v>0</v>
      </c>
      <c r="I14" s="36"/>
      <c r="J14" s="377"/>
      <c r="K14" s="36"/>
      <c r="L14" s="36" t="s">
        <v>2269</v>
      </c>
      <c r="M14" s="36"/>
      <c r="N14" s="36"/>
      <c r="O14" s="36"/>
      <c r="P14" s="36"/>
      <c r="Q14" s="36" t="str">
        <f t="shared" si="1"/>
        <v/>
      </c>
      <c r="R14" s="36" t="str">
        <f t="shared" si="2"/>
        <v/>
      </c>
      <c r="S14" s="37"/>
      <c r="T14" s="37"/>
    </row>
    <row r="15" s="14" customFormat="1" customHeight="1" spans="1:20">
      <c r="A15" s="32"/>
      <c r="B15" s="33"/>
      <c r="C15" s="32"/>
      <c r="D15" s="35"/>
      <c r="E15" s="35"/>
      <c r="F15" s="370"/>
      <c r="G15" s="152" t="str">
        <f t="shared" si="0"/>
        <v/>
      </c>
      <c r="H15" s="376"/>
      <c r="I15" s="36"/>
      <c r="J15" s="377"/>
      <c r="K15" s="36"/>
      <c r="L15" s="36" t="s">
        <v>2269</v>
      </c>
      <c r="M15" s="36"/>
      <c r="N15" s="36"/>
      <c r="O15" s="36"/>
      <c r="P15" s="36"/>
      <c r="Q15" s="36" t="str">
        <f t="shared" si="1"/>
        <v/>
      </c>
      <c r="R15" s="36" t="str">
        <f t="shared" si="2"/>
        <v/>
      </c>
      <c r="S15" s="37"/>
      <c r="T15" s="37"/>
    </row>
    <row r="16" s="14" customFormat="1" customHeight="1" spans="1:20">
      <c r="A16" s="32"/>
      <c r="B16" s="33"/>
      <c r="C16" s="32"/>
      <c r="D16" s="35"/>
      <c r="E16" s="35"/>
      <c r="F16" s="370"/>
      <c r="G16" s="152" t="str">
        <f t="shared" si="0"/>
        <v/>
      </c>
      <c r="H16" s="376"/>
      <c r="I16" s="36"/>
      <c r="J16" s="377"/>
      <c r="K16" s="36"/>
      <c r="L16" s="36" t="s">
        <v>2269</v>
      </c>
      <c r="M16" s="36"/>
      <c r="N16" s="36"/>
      <c r="O16" s="36"/>
      <c r="P16" s="36"/>
      <c r="Q16" s="36" t="str">
        <f t="shared" si="1"/>
        <v/>
      </c>
      <c r="R16" s="36" t="str">
        <f t="shared" si="2"/>
        <v/>
      </c>
      <c r="S16" s="37"/>
      <c r="T16" s="37"/>
    </row>
    <row r="17" s="14" customFormat="1" customHeight="1" spans="1:20">
      <c r="A17" s="32"/>
      <c r="B17" s="33"/>
      <c r="C17" s="32"/>
      <c r="D17" s="35"/>
      <c r="E17" s="35"/>
      <c r="F17" s="370"/>
      <c r="G17" s="152" t="str">
        <f t="shared" si="0"/>
        <v/>
      </c>
      <c r="H17" s="376"/>
      <c r="I17" s="36"/>
      <c r="J17" s="377"/>
      <c r="K17" s="36"/>
      <c r="L17" s="36"/>
      <c r="M17" s="36"/>
      <c r="N17" s="36"/>
      <c r="O17" s="36"/>
      <c r="P17" s="36"/>
      <c r="Q17" s="36" t="str">
        <f t="shared" si="1"/>
        <v/>
      </c>
      <c r="R17" s="36" t="str">
        <f t="shared" si="2"/>
        <v/>
      </c>
      <c r="S17" s="37"/>
      <c r="T17" s="37"/>
    </row>
    <row r="18" s="14" customFormat="1" customHeight="1" spans="1:20">
      <c r="A18" s="32"/>
      <c r="B18" s="33"/>
      <c r="C18" s="32"/>
      <c r="D18" s="35"/>
      <c r="E18" s="35"/>
      <c r="F18" s="370"/>
      <c r="G18" s="152" t="str">
        <f t="shared" si="0"/>
        <v/>
      </c>
      <c r="H18" s="376"/>
      <c r="I18" s="36"/>
      <c r="J18" s="377"/>
      <c r="K18" s="36"/>
      <c r="L18" s="36"/>
      <c r="M18" s="36"/>
      <c r="N18" s="36"/>
      <c r="O18" s="36"/>
      <c r="P18" s="36"/>
      <c r="Q18" s="36" t="str">
        <f t="shared" si="1"/>
        <v/>
      </c>
      <c r="R18" s="36" t="str">
        <f t="shared" si="2"/>
        <v/>
      </c>
      <c r="S18" s="37"/>
      <c r="T18" s="37"/>
    </row>
    <row r="19" s="14" customFormat="1" customHeight="1" spans="1:20">
      <c r="A19" s="32"/>
      <c r="B19" s="33"/>
      <c r="C19" s="32"/>
      <c r="D19" s="35"/>
      <c r="E19" s="35"/>
      <c r="F19" s="370"/>
      <c r="G19" s="152" t="str">
        <f t="shared" si="0"/>
        <v/>
      </c>
      <c r="H19" s="376"/>
      <c r="I19" s="36"/>
      <c r="J19" s="377"/>
      <c r="K19" s="36"/>
      <c r="L19" s="36" t="s">
        <v>2269</v>
      </c>
      <c r="M19" s="36"/>
      <c r="N19" s="36"/>
      <c r="O19" s="36"/>
      <c r="P19" s="36"/>
      <c r="Q19" s="36" t="str">
        <f t="shared" si="1"/>
        <v/>
      </c>
      <c r="R19" s="36" t="str">
        <f t="shared" si="2"/>
        <v/>
      </c>
      <c r="S19" s="37"/>
      <c r="T19" s="37"/>
    </row>
    <row r="20" s="14" customFormat="1" customHeight="1" spans="1:20">
      <c r="A20" s="32"/>
      <c r="B20" s="33"/>
      <c r="C20" s="32"/>
      <c r="D20" s="35"/>
      <c r="E20" s="35"/>
      <c r="F20" s="370"/>
      <c r="G20" s="152" t="str">
        <f t="shared" si="0"/>
        <v/>
      </c>
      <c r="H20" s="376"/>
      <c r="I20" s="36"/>
      <c r="J20" s="377"/>
      <c r="K20" s="36"/>
      <c r="L20" s="36" t="s">
        <v>2269</v>
      </c>
      <c r="M20" s="36"/>
      <c r="N20" s="36"/>
      <c r="O20" s="36"/>
      <c r="P20" s="36"/>
      <c r="Q20" s="36" t="str">
        <f t="shared" si="1"/>
        <v/>
      </c>
      <c r="R20" s="36" t="str">
        <f t="shared" si="2"/>
        <v/>
      </c>
      <c r="S20" s="37"/>
      <c r="T20" s="37"/>
    </row>
    <row r="21" s="14" customFormat="1" customHeight="1" spans="1:20">
      <c r="A21" s="32"/>
      <c r="B21" s="33"/>
      <c r="C21" s="32"/>
      <c r="D21" s="35"/>
      <c r="E21" s="35"/>
      <c r="F21" s="370"/>
      <c r="G21" s="152" t="str">
        <f t="shared" si="0"/>
        <v/>
      </c>
      <c r="H21" s="376"/>
      <c r="I21" s="36"/>
      <c r="J21" s="377"/>
      <c r="K21" s="36"/>
      <c r="L21" s="36" t="s">
        <v>2269</v>
      </c>
      <c r="M21" s="36"/>
      <c r="N21" s="36"/>
      <c r="O21" s="36"/>
      <c r="P21" s="36"/>
      <c r="Q21" s="36" t="str">
        <f t="shared" si="1"/>
        <v/>
      </c>
      <c r="R21" s="36" t="str">
        <f t="shared" si="2"/>
        <v/>
      </c>
      <c r="S21" s="37"/>
      <c r="T21" s="37"/>
    </row>
    <row r="22" s="14" customFormat="1" customHeight="1" spans="1:20">
      <c r="A22" s="32"/>
      <c r="B22" s="33"/>
      <c r="C22" s="32"/>
      <c r="D22" s="35"/>
      <c r="E22" s="35"/>
      <c r="F22" s="370"/>
      <c r="G22" s="152" t="str">
        <f t="shared" si="0"/>
        <v/>
      </c>
      <c r="H22" s="376"/>
      <c r="I22" s="36"/>
      <c r="J22" s="377"/>
      <c r="K22" s="36"/>
      <c r="L22" s="36" t="s">
        <v>2269</v>
      </c>
      <c r="M22" s="36"/>
      <c r="N22" s="36"/>
      <c r="O22" s="36"/>
      <c r="P22" s="36"/>
      <c r="Q22" s="36" t="str">
        <f t="shared" si="1"/>
        <v/>
      </c>
      <c r="R22" s="36" t="str">
        <f t="shared" si="2"/>
        <v/>
      </c>
      <c r="S22" s="37"/>
      <c r="T22" s="37"/>
    </row>
    <row r="23" s="14" customFormat="1" customHeight="1" spans="1:20">
      <c r="A23" s="32"/>
      <c r="B23" s="33"/>
      <c r="C23" s="32"/>
      <c r="D23" s="35"/>
      <c r="E23" s="35"/>
      <c r="F23" s="370"/>
      <c r="G23" s="152" t="str">
        <f t="shared" si="0"/>
        <v/>
      </c>
      <c r="H23" s="376"/>
      <c r="I23" s="36"/>
      <c r="J23" s="377"/>
      <c r="K23" s="36"/>
      <c r="L23" s="36" t="s">
        <v>2269</v>
      </c>
      <c r="M23" s="36"/>
      <c r="N23" s="36"/>
      <c r="O23" s="36"/>
      <c r="P23" s="36"/>
      <c r="Q23" s="36" t="str">
        <f t="shared" si="1"/>
        <v/>
      </c>
      <c r="R23" s="36" t="str">
        <f t="shared" si="2"/>
        <v/>
      </c>
      <c r="S23" s="37"/>
      <c r="T23" s="37"/>
    </row>
    <row r="24" s="14" customFormat="1" customHeight="1" spans="1:20">
      <c r="A24" s="32"/>
      <c r="B24" s="33"/>
      <c r="C24" s="32"/>
      <c r="D24" s="35"/>
      <c r="E24" s="35"/>
      <c r="F24" s="370"/>
      <c r="G24" s="152" t="str">
        <f t="shared" si="0"/>
        <v/>
      </c>
      <c r="H24" s="376"/>
      <c r="I24" s="36"/>
      <c r="J24" s="377"/>
      <c r="K24" s="36"/>
      <c r="L24" s="36" t="s">
        <v>2269</v>
      </c>
      <c r="M24" s="36"/>
      <c r="N24" s="36"/>
      <c r="O24" s="36"/>
      <c r="P24" s="36"/>
      <c r="Q24" s="36" t="str">
        <f t="shared" si="1"/>
        <v/>
      </c>
      <c r="R24" s="36" t="str">
        <f t="shared" si="2"/>
        <v/>
      </c>
      <c r="S24" s="37"/>
      <c r="T24" s="37"/>
    </row>
    <row r="25" s="14" customFormat="1" customHeight="1" spans="1:20">
      <c r="A25" s="32"/>
      <c r="B25" s="33"/>
      <c r="C25" s="32"/>
      <c r="D25" s="35"/>
      <c r="E25" s="35"/>
      <c r="F25" s="370"/>
      <c r="G25" s="152" t="str">
        <f t="shared" si="0"/>
        <v/>
      </c>
      <c r="H25" s="376"/>
      <c r="I25" s="36"/>
      <c r="J25" s="377"/>
      <c r="K25" s="36"/>
      <c r="L25" s="36" t="s">
        <v>2269</v>
      </c>
      <c r="M25" s="36"/>
      <c r="N25" s="36"/>
      <c r="O25" s="36"/>
      <c r="P25" s="36"/>
      <c r="Q25" s="36" t="str">
        <f t="shared" si="1"/>
        <v/>
      </c>
      <c r="R25" s="36" t="str">
        <f t="shared" si="2"/>
        <v/>
      </c>
      <c r="S25" s="37"/>
      <c r="T25" s="37"/>
    </row>
    <row r="26" s="14" customFormat="1" customHeight="1" spans="1:20">
      <c r="A26" s="32"/>
      <c r="B26" s="33"/>
      <c r="C26" s="32"/>
      <c r="D26" s="35"/>
      <c r="E26" s="35"/>
      <c r="F26" s="370"/>
      <c r="G26" s="152" t="str">
        <f t="shared" si="0"/>
        <v/>
      </c>
      <c r="H26" s="376"/>
      <c r="I26" s="36"/>
      <c r="J26" s="377"/>
      <c r="K26" s="36"/>
      <c r="L26" s="36" t="s">
        <v>2269</v>
      </c>
      <c r="M26" s="36"/>
      <c r="N26" s="36"/>
      <c r="O26" s="36"/>
      <c r="P26" s="36"/>
      <c r="Q26" s="36" t="str">
        <f t="shared" si="1"/>
        <v/>
      </c>
      <c r="R26" s="36" t="str">
        <f t="shared" si="2"/>
        <v/>
      </c>
      <c r="S26" s="37"/>
      <c r="T26" s="37"/>
    </row>
    <row r="27" s="14" customFormat="1" customHeight="1" spans="1:20">
      <c r="A27" s="32"/>
      <c r="B27" s="33"/>
      <c r="C27" s="32"/>
      <c r="D27" s="35"/>
      <c r="E27" s="35"/>
      <c r="F27" s="370"/>
      <c r="G27" s="152" t="str">
        <f t="shared" si="0"/>
        <v/>
      </c>
      <c r="H27" s="376"/>
      <c r="I27" s="36"/>
      <c r="J27" s="377"/>
      <c r="K27" s="36"/>
      <c r="L27" s="36"/>
      <c r="M27" s="36"/>
      <c r="N27" s="36"/>
      <c r="O27" s="36"/>
      <c r="P27" s="36"/>
      <c r="Q27" s="36" t="str">
        <f t="shared" si="1"/>
        <v/>
      </c>
      <c r="R27" s="36" t="str">
        <f t="shared" si="2"/>
        <v/>
      </c>
      <c r="S27" s="37"/>
      <c r="T27" s="37"/>
    </row>
    <row r="28" s="14" customFormat="1" customHeight="1" spans="1:20">
      <c r="A28" s="32"/>
      <c r="B28" s="33"/>
      <c r="C28" s="32"/>
      <c r="D28" s="35"/>
      <c r="E28" s="35"/>
      <c r="F28" s="370"/>
      <c r="G28" s="152" t="str">
        <f t="shared" si="0"/>
        <v/>
      </c>
      <c r="H28" s="376"/>
      <c r="I28" s="36"/>
      <c r="J28" s="377"/>
      <c r="K28" s="36"/>
      <c r="L28" s="36" t="s">
        <v>2269</v>
      </c>
      <c r="M28" s="36"/>
      <c r="N28" s="36"/>
      <c r="O28" s="36"/>
      <c r="P28" s="36"/>
      <c r="Q28" s="36" t="str">
        <f t="shared" si="1"/>
        <v/>
      </c>
      <c r="R28" s="36" t="str">
        <f t="shared" si="2"/>
        <v/>
      </c>
      <c r="S28" s="37"/>
      <c r="T28" s="37"/>
    </row>
    <row r="29" s="14" customFormat="1" customHeight="1" spans="1:20">
      <c r="A29" s="32"/>
      <c r="B29" s="33"/>
      <c r="C29" s="32"/>
      <c r="D29" s="35"/>
      <c r="E29" s="35"/>
      <c r="F29" s="370"/>
      <c r="G29" s="152" t="str">
        <f t="shared" si="0"/>
        <v/>
      </c>
      <c r="H29" s="376"/>
      <c r="I29" s="36"/>
      <c r="J29" s="377"/>
      <c r="K29" s="36"/>
      <c r="L29" s="36" t="s">
        <v>2269</v>
      </c>
      <c r="M29" s="36"/>
      <c r="N29" s="36"/>
      <c r="O29" s="36"/>
      <c r="P29" s="36"/>
      <c r="Q29" s="36" t="str">
        <f t="shared" si="1"/>
        <v/>
      </c>
      <c r="R29" s="36" t="str">
        <f t="shared" si="2"/>
        <v/>
      </c>
      <c r="S29" s="37"/>
      <c r="T29" s="37"/>
    </row>
    <row r="30" s="14" customFormat="1" customHeight="1" spans="1:20">
      <c r="A30" s="38" t="s">
        <v>457</v>
      </c>
      <c r="B30" s="84"/>
      <c r="C30" s="84"/>
      <c r="D30" s="39"/>
      <c r="E30" s="83"/>
      <c r="F30" s="83"/>
      <c r="G30" s="83"/>
      <c r="H30" s="32"/>
      <c r="I30" s="83"/>
      <c r="J30" s="83"/>
      <c r="K30" s="36"/>
      <c r="L30" s="36"/>
      <c r="M30" s="36">
        <f>SUM(M9:M29)</f>
        <v>0</v>
      </c>
      <c r="N30" s="36"/>
      <c r="O30" s="36"/>
      <c r="P30" s="36">
        <f>SUM(P9:P29)</f>
        <v>0</v>
      </c>
      <c r="Q30" s="36" t="str">
        <f t="shared" si="1"/>
        <v/>
      </c>
      <c r="R30" s="36" t="str">
        <f t="shared" si="2"/>
        <v/>
      </c>
      <c r="S30" s="37"/>
      <c r="T30" s="37"/>
    </row>
    <row r="31" s="14" customFormat="1" customHeight="1" spans="1:20">
      <c r="A31" s="38" t="s">
        <v>458</v>
      </c>
      <c r="B31" s="84"/>
      <c r="C31" s="84"/>
      <c r="D31" s="39"/>
      <c r="E31" s="83"/>
      <c r="F31" s="83"/>
      <c r="G31" s="83"/>
      <c r="H31" s="32"/>
      <c r="I31" s="83"/>
      <c r="J31" s="83"/>
      <c r="K31" s="36"/>
      <c r="L31" s="36"/>
      <c r="M31" s="36"/>
      <c r="N31" s="36"/>
      <c r="O31" s="36"/>
      <c r="P31" s="36"/>
      <c r="Q31" s="36"/>
      <c r="R31" s="36"/>
      <c r="S31" s="37"/>
      <c r="T31" s="37"/>
    </row>
    <row r="32" s="14" customFormat="1" customHeight="1" spans="1:20">
      <c r="A32" s="38" t="s">
        <v>436</v>
      </c>
      <c r="B32" s="84"/>
      <c r="C32" s="84"/>
      <c r="D32" s="39"/>
      <c r="E32" s="72"/>
      <c r="F32" s="72"/>
      <c r="G32" s="72"/>
      <c r="H32" s="72"/>
      <c r="I32" s="72"/>
      <c r="J32" s="72"/>
      <c r="K32" s="36"/>
      <c r="L32" s="36"/>
      <c r="M32" s="36">
        <f>M30-M31</f>
        <v>0</v>
      </c>
      <c r="N32" s="36"/>
      <c r="O32" s="36"/>
      <c r="P32" s="36">
        <f>P30</f>
        <v>0</v>
      </c>
      <c r="Q32" s="36" t="str">
        <f t="shared" si="1"/>
        <v/>
      </c>
      <c r="R32" s="36" t="str">
        <f t="shared" si="2"/>
        <v/>
      </c>
      <c r="S32" s="37"/>
      <c r="T32" s="37"/>
    </row>
    <row r="33" s="14" customFormat="1" customHeight="1" spans="1:19">
      <c r="A33" s="12" t="e">
        <f>'3-9-5产成品（库存商品）'!A33</f>
        <v>#REF!</v>
      </c>
      <c r="B33" s="41"/>
      <c r="C33" s="41"/>
      <c r="D33" s="41"/>
      <c r="E33" s="136"/>
      <c r="F33" s="136"/>
      <c r="G33" s="136"/>
      <c r="H33" s="136"/>
      <c r="I33" s="136"/>
      <c r="J33" s="136"/>
      <c r="K33" s="136"/>
      <c r="L33" s="368"/>
      <c r="M33" s="368"/>
      <c r="O33" s="133" t="e">
        <f>'3-9-5产成品（库存商品）'!R33</f>
        <v>#REF!</v>
      </c>
      <c r="P33" s="133"/>
      <c r="Q33" s="133"/>
      <c r="R33" s="133"/>
      <c r="S33" s="138"/>
    </row>
    <row r="34" s="14" customFormat="1" customHeight="1" spans="1:19">
      <c r="A34" s="12" t="e">
        <f>'3-9-5产成品（库存商品）'!A34</f>
        <v>#REF!</v>
      </c>
      <c r="B34" s="12"/>
      <c r="C34" s="12"/>
      <c r="D34" s="12"/>
      <c r="L34" s="378"/>
      <c r="M34" s="378"/>
    </row>
    <row r="35" s="14" customFormat="1" customHeight="1" spans="1:19">
      <c r="L35" s="43"/>
      <c r="M35" s="43"/>
      <c r="N35" s="43"/>
      <c r="O35" s="43"/>
      <c r="P35" s="43"/>
      <c r="Q35" s="43"/>
      <c r="R35" s="43"/>
    </row>
  </sheetData>
  <sheetProtection formatCells="0" formatColumns="0" formatRows="0" insertRows="0" insertColumns="0" insertHyperlinks="0" deleteColumns="0" deleteRows="0" sort="0" autoFilter="0" pivotTables="0"/>
  <mergeCells count="22">
    <mergeCell ref="A2:S2"/>
    <mergeCell ref="A4:S4"/>
    <mergeCell ref="K7:M7"/>
    <mergeCell ref="N7:P7"/>
    <mergeCell ref="A30:D30"/>
    <mergeCell ref="A31:D31"/>
    <mergeCell ref="A32:D32"/>
    <mergeCell ref="O33:R33"/>
    <mergeCell ref="A7:A8"/>
    <mergeCell ref="B7:B8"/>
    <mergeCell ref="C7:C8"/>
    <mergeCell ref="D7:D8"/>
    <mergeCell ref="E7:E8"/>
    <mergeCell ref="F7:F8"/>
    <mergeCell ref="G7:G8"/>
    <mergeCell ref="H7:H8"/>
    <mergeCell ref="I7:I8"/>
    <mergeCell ref="J7:J8"/>
    <mergeCell ref="Q7:Q8"/>
    <mergeCell ref="R7:R8"/>
    <mergeCell ref="S7:S8"/>
    <mergeCell ref="T7:T8"/>
  </mergeCells>
  <dataValidations count="1">
    <dataValidation type="list" allowBlank="1" showInputMessage="1" showErrorMessage="1" sqref="H9:H29">
      <formula1>"正常,积压,报废,停产,无实物"</formula1>
    </dataValidation>
  </dataValidation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&amp;R&amp;"宋体,常规"&amp;10表3-9-6
共&amp;N页第&amp;P页
 单位：人民币元</oddHead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tabColor indexed="35"/>
  </sheetPr>
  <dimension ref="A1:V36"/>
  <sheetViews>
    <sheetView showZeros="0" workbookViewId="0">
      <pane ySplit="8" topLeftCell="A9" activePane="bottomLeft" state="frozen"/>
      <selection/>
      <selection pane="bottomLeft" activeCell="D14" sqref="D14"/>
    </sheetView>
  </sheetViews>
  <sheetFormatPr defaultColWidth="9" defaultRowHeight="15.75" customHeight="1"/>
  <cols>
    <col min="1" max="1" width="4.7" style="15" customWidth="1"/>
    <col min="2" max="2" width="13.8" style="15" customWidth="1"/>
    <col min="3" max="3" width="8.5" style="211" customWidth="1"/>
    <col min="4" max="4" width="16.1" style="15" customWidth="1"/>
    <col min="5" max="5" width="4.8" style="15" customWidth="1"/>
    <col min="6" max="6" width="4.8" style="15" customWidth="1" outlineLevel="1"/>
    <col min="7" max="7" width="6.5" style="15" customWidth="1" outlineLevel="1"/>
    <col min="8" max="9" width="7.1" style="15" customWidth="1" outlineLevel="1"/>
    <col min="10" max="10" width="7.7" style="15" customWidth="1" outlineLevel="1"/>
    <col min="11" max="11" width="7.1" style="15" customWidth="1" outlineLevel="1"/>
    <col min="12" max="12" width="10.3" style="15" customWidth="1" outlineLevel="1"/>
    <col min="13" max="13" width="10.2" style="43" customWidth="1"/>
    <col min="14" max="14" width="6.8" style="43" customWidth="1"/>
    <col min="15" max="15" width="13.1" style="43" customWidth="1"/>
    <col min="16" max="17" width="8.5" style="43" hidden="1" customWidth="1" outlineLevel="1"/>
    <col min="18" max="18" width="12.2" style="43" hidden="1" customWidth="1" outlineLevel="1"/>
    <col min="19" max="19" width="8.3" style="43" hidden="1" customWidth="1" outlineLevel="1"/>
    <col min="20" max="20" width="7.7" style="43" hidden="1" customWidth="1" outlineLevel="1"/>
    <col min="21" max="21" width="8.1" style="14" customWidth="1" collapsed="1"/>
    <col min="22" max="16384" width="9" style="15"/>
  </cols>
  <sheetData>
    <row r="1" customHeight="1" spans="1:22">
      <c r="A1" s="17" t="s">
        <v>257</v>
      </c>
      <c r="B1" s="365"/>
    </row>
    <row r="2" s="11" customFormat="1" ht="30" customHeight="1" spans="1:22">
      <c r="A2" s="18" t="e">
        <f>"存货-发出商品评估"&amp;#REF!</f>
        <v>#REF!</v>
      </c>
      <c r="B2" s="18"/>
      <c r="C2" s="45"/>
      <c r="D2" s="45"/>
      <c r="E2" s="45"/>
      <c r="F2" s="45"/>
      <c r="G2" s="45"/>
      <c r="H2" s="45"/>
      <c r="I2" s="45"/>
      <c r="J2" s="45"/>
      <c r="K2" s="45"/>
      <c r="L2" s="45"/>
      <c r="M2" s="45"/>
      <c r="N2" s="45"/>
      <c r="O2" s="45"/>
      <c r="P2" s="45"/>
      <c r="Q2" s="45"/>
      <c r="R2" s="45"/>
      <c r="S2" s="45"/>
      <c r="T2" s="45"/>
      <c r="U2" s="45"/>
    </row>
    <row r="3" s="11" customFormat="1" ht="6.75" customHeight="1" spans="1:22">
      <c r="A3" s="18"/>
      <c r="B3" s="18"/>
      <c r="C3" s="45"/>
      <c r="D3" s="45"/>
      <c r="E3" s="45"/>
      <c r="F3" s="45"/>
      <c r="G3" s="45"/>
      <c r="H3" s="45"/>
      <c r="I3" s="45"/>
      <c r="J3" s="45"/>
      <c r="K3" s="45"/>
      <c r="L3" s="45"/>
      <c r="M3" s="366"/>
      <c r="N3" s="366"/>
      <c r="O3" s="366"/>
      <c r="P3" s="366"/>
      <c r="Q3" s="366"/>
      <c r="R3" s="366"/>
      <c r="S3" s="366"/>
      <c r="T3" s="366"/>
      <c r="U3" s="366"/>
    </row>
    <row r="4" s="12" customFormat="1" customHeight="1" spans="1:22">
      <c r="A4" s="21" t="e">
        <f>'3-9-6在产品（自制半成品）'!A4:S4</f>
        <v>#REF!</v>
      </c>
      <c r="B4" s="21"/>
      <c r="C4" s="21"/>
      <c r="D4" s="21"/>
      <c r="E4" s="21"/>
      <c r="F4" s="21"/>
      <c r="G4" s="21"/>
      <c r="H4" s="21"/>
      <c r="I4" s="21"/>
      <c r="J4" s="21"/>
      <c r="K4" s="21"/>
      <c r="L4" s="21"/>
      <c r="M4" s="21"/>
      <c r="N4" s="21"/>
      <c r="O4" s="22"/>
      <c r="P4" s="22"/>
      <c r="Q4" s="22"/>
      <c r="R4" s="22"/>
      <c r="S4" s="22"/>
      <c r="T4" s="22"/>
      <c r="U4" s="22"/>
    </row>
    <row r="5" s="12" customFormat="1" ht="14.1" customHeight="1" spans="1:22">
      <c r="A5" s="21"/>
      <c r="B5" s="21"/>
      <c r="C5" s="21"/>
      <c r="D5" s="21"/>
      <c r="E5" s="21"/>
      <c r="F5" s="21"/>
      <c r="G5" s="21"/>
      <c r="H5" s="21"/>
      <c r="I5" s="21"/>
      <c r="J5" s="21"/>
      <c r="K5" s="21"/>
      <c r="L5" s="21"/>
      <c r="M5" s="21"/>
      <c r="N5" s="21"/>
      <c r="O5" s="22"/>
      <c r="P5" s="22"/>
      <c r="Q5" s="22"/>
      <c r="R5" s="22"/>
      <c r="S5" s="22"/>
      <c r="T5" s="24"/>
      <c r="U5" s="24"/>
    </row>
    <row r="6" s="12" customFormat="1" customHeight="1" spans="1:22">
      <c r="A6" s="75" t="e">
        <f>'3-9-6在产品（自制半成品）'!A6</f>
        <v>#REF!</v>
      </c>
      <c r="B6" s="75"/>
      <c r="C6" s="44"/>
      <c r="M6" s="26"/>
      <c r="N6" s="26"/>
      <c r="O6" s="26"/>
      <c r="P6" s="26"/>
      <c r="Q6" s="26"/>
      <c r="R6" s="26"/>
      <c r="S6" s="26"/>
      <c r="T6" s="26"/>
      <c r="U6" s="27"/>
    </row>
    <row r="7" s="223" customFormat="1" ht="18.75" customHeight="1" spans="1:22">
      <c r="A7" s="28" t="s">
        <v>293</v>
      </c>
      <c r="B7" s="77" t="s">
        <v>444</v>
      </c>
      <c r="C7" s="28" t="s">
        <v>445</v>
      </c>
      <c r="D7" s="28" t="s">
        <v>2270</v>
      </c>
      <c r="E7" s="78" t="s">
        <v>446</v>
      </c>
      <c r="F7" s="78" t="s">
        <v>2241</v>
      </c>
      <c r="G7" s="78" t="s">
        <v>2271</v>
      </c>
      <c r="H7" s="78" t="s">
        <v>2272</v>
      </c>
      <c r="I7" s="78" t="s">
        <v>2262</v>
      </c>
      <c r="J7" s="78" t="s">
        <v>2273</v>
      </c>
      <c r="K7" s="78" t="s">
        <v>2261</v>
      </c>
      <c r="L7" s="78" t="s">
        <v>2260</v>
      </c>
      <c r="M7" s="28" t="s">
        <v>344</v>
      </c>
      <c r="N7" s="28"/>
      <c r="O7" s="28"/>
      <c r="P7" s="30" t="s">
        <v>345</v>
      </c>
      <c r="Q7" s="30"/>
      <c r="R7" s="30"/>
      <c r="S7" s="79" t="s">
        <v>346</v>
      </c>
      <c r="T7" s="30" t="s">
        <v>347</v>
      </c>
      <c r="U7" s="28" t="s">
        <v>296</v>
      </c>
      <c r="V7" s="31" t="s">
        <v>348</v>
      </c>
    </row>
    <row r="8" s="223" customFormat="1" ht="18.75" customHeight="1" spans="1:22">
      <c r="A8" s="28"/>
      <c r="B8" s="80"/>
      <c r="C8" s="28"/>
      <c r="D8" s="28"/>
      <c r="E8" s="81"/>
      <c r="F8" s="81"/>
      <c r="G8" s="81"/>
      <c r="H8" s="81"/>
      <c r="I8" s="81"/>
      <c r="J8" s="81"/>
      <c r="K8" s="81"/>
      <c r="L8" s="81"/>
      <c r="M8" s="28" t="s">
        <v>450</v>
      </c>
      <c r="N8" s="28" t="s">
        <v>451</v>
      </c>
      <c r="O8" s="28" t="s">
        <v>452</v>
      </c>
      <c r="P8" s="30" t="s">
        <v>453</v>
      </c>
      <c r="Q8" s="30" t="s">
        <v>454</v>
      </c>
      <c r="R8" s="30" t="s">
        <v>452</v>
      </c>
      <c r="S8" s="82"/>
      <c r="T8" s="30"/>
      <c r="U8" s="28"/>
      <c r="V8" s="31"/>
    </row>
    <row r="9" s="14" customFormat="1" customHeight="1" spans="1:22">
      <c r="A9" s="122" t="s">
        <v>455</v>
      </c>
      <c r="B9" s="227"/>
      <c r="C9" s="122"/>
      <c r="D9" s="35"/>
      <c r="E9" s="369"/>
      <c r="F9" s="369"/>
      <c r="G9" s="370">
        <v>43800</v>
      </c>
      <c r="H9" s="369"/>
      <c r="I9" s="371"/>
      <c r="J9" s="369"/>
      <c r="K9" s="369"/>
      <c r="L9" s="372"/>
      <c r="M9" s="36"/>
      <c r="N9" s="36"/>
      <c r="O9" s="36"/>
      <c r="P9" s="36"/>
      <c r="Q9" s="36"/>
      <c r="R9" s="36"/>
      <c r="S9" s="36" t="str">
        <f>IF(O9=0,"",R9-O9)</f>
        <v/>
      </c>
      <c r="T9" s="36" t="str">
        <f>IF(O9=0,"",S9/(O9)*100)</f>
        <v/>
      </c>
      <c r="U9" s="37"/>
      <c r="V9" s="37"/>
    </row>
    <row r="10" s="14" customFormat="1" customHeight="1" spans="1:22">
      <c r="A10" s="32"/>
      <c r="B10" s="33"/>
      <c r="C10" s="32"/>
      <c r="D10" s="35"/>
      <c r="E10" s="35"/>
      <c r="F10" s="369"/>
      <c r="G10" s="370"/>
      <c r="H10" s="369"/>
      <c r="I10" s="371"/>
      <c r="J10" s="369"/>
      <c r="K10" s="369"/>
      <c r="L10" s="372"/>
      <c r="M10" s="36"/>
      <c r="N10" s="36"/>
      <c r="O10" s="36"/>
      <c r="P10" s="36"/>
      <c r="Q10" s="36"/>
      <c r="R10" s="36"/>
      <c r="S10" s="36" t="str">
        <f t="shared" ref="S10:S33" si="0">IF(O10=0,"",R10-O10)</f>
        <v/>
      </c>
      <c r="T10" s="36" t="str">
        <f t="shared" ref="T10:T33" si="1">IF(O10=0,"",S10/(O10)*100)</f>
        <v/>
      </c>
      <c r="U10" s="37"/>
      <c r="V10" s="37"/>
    </row>
    <row r="11" s="14" customFormat="1" customHeight="1" spans="1:22">
      <c r="A11" s="32"/>
      <c r="B11" s="33"/>
      <c r="C11" s="32"/>
      <c r="D11" s="35"/>
      <c r="E11" s="35"/>
      <c r="F11" s="369"/>
      <c r="G11" s="370"/>
      <c r="H11" s="369"/>
      <c r="I11" s="371"/>
      <c r="J11" s="369"/>
      <c r="K11" s="369"/>
      <c r="L11" s="372"/>
      <c r="M11" s="36"/>
      <c r="N11" s="36"/>
      <c r="O11" s="36"/>
      <c r="P11" s="36"/>
      <c r="Q11" s="36"/>
      <c r="R11" s="36"/>
      <c r="S11" s="36" t="str">
        <f t="shared" si="0"/>
        <v/>
      </c>
      <c r="T11" s="36" t="str">
        <f t="shared" si="1"/>
        <v/>
      </c>
      <c r="U11" s="37"/>
      <c r="V11" s="37"/>
    </row>
    <row r="12" s="14" customFormat="1" customHeight="1" spans="1:22">
      <c r="A12" s="32"/>
      <c r="B12" s="33"/>
      <c r="C12" s="32"/>
      <c r="D12" s="35"/>
      <c r="E12" s="35"/>
      <c r="F12" s="369"/>
      <c r="G12" s="370"/>
      <c r="H12" s="369"/>
      <c r="I12" s="371"/>
      <c r="J12" s="369"/>
      <c r="K12" s="369"/>
      <c r="L12" s="372"/>
      <c r="M12" s="36"/>
      <c r="N12" s="36"/>
      <c r="O12" s="36"/>
      <c r="P12" s="36"/>
      <c r="Q12" s="36"/>
      <c r="R12" s="36"/>
      <c r="S12" s="36" t="str">
        <f t="shared" si="0"/>
        <v/>
      </c>
      <c r="T12" s="36" t="str">
        <f t="shared" si="1"/>
        <v/>
      </c>
      <c r="U12" s="37"/>
      <c r="V12" s="37"/>
    </row>
    <row r="13" s="14" customFormat="1" customHeight="1" spans="1:22">
      <c r="A13" s="32"/>
      <c r="B13" s="33"/>
      <c r="C13" s="32"/>
      <c r="D13" s="35"/>
      <c r="E13" s="35"/>
      <c r="F13" s="369"/>
      <c r="G13" s="370"/>
      <c r="H13" s="369">
        <v>0</v>
      </c>
      <c r="I13" s="371"/>
      <c r="J13" s="369"/>
      <c r="K13" s="369"/>
      <c r="L13" s="372"/>
      <c r="M13" s="36"/>
      <c r="N13" s="36"/>
      <c r="O13" s="36"/>
      <c r="P13" s="36"/>
      <c r="Q13" s="36"/>
      <c r="R13" s="36"/>
      <c r="S13" s="36" t="str">
        <f t="shared" si="0"/>
        <v/>
      </c>
      <c r="T13" s="36" t="str">
        <f t="shared" si="1"/>
        <v/>
      </c>
      <c r="U13" s="37"/>
      <c r="V13" s="37"/>
    </row>
    <row r="14" s="14" customFormat="1" customHeight="1" spans="1:22">
      <c r="A14" s="32"/>
      <c r="B14" s="33"/>
      <c r="C14" s="32"/>
      <c r="D14" s="35"/>
      <c r="E14" s="35"/>
      <c r="F14" s="369"/>
      <c r="G14" s="370"/>
      <c r="H14" s="369">
        <v>0</v>
      </c>
      <c r="I14" s="371"/>
      <c r="J14" s="369"/>
      <c r="K14" s="369"/>
      <c r="L14" s="372"/>
      <c r="M14" s="36"/>
      <c r="N14" s="36"/>
      <c r="O14" s="36"/>
      <c r="P14" s="36"/>
      <c r="Q14" s="36"/>
      <c r="R14" s="36"/>
      <c r="S14" s="36" t="str">
        <f t="shared" si="0"/>
        <v/>
      </c>
      <c r="T14" s="36" t="str">
        <f t="shared" si="1"/>
        <v/>
      </c>
      <c r="U14" s="37"/>
      <c r="V14" s="37"/>
    </row>
    <row r="15" s="14" customFormat="1" customHeight="1" spans="1:22">
      <c r="A15" s="32"/>
      <c r="B15" s="33"/>
      <c r="C15" s="32"/>
      <c r="D15" s="35"/>
      <c r="E15" s="35"/>
      <c r="F15" s="369"/>
      <c r="G15" s="370"/>
      <c r="H15" s="369"/>
      <c r="I15" s="371"/>
      <c r="J15" s="369"/>
      <c r="K15" s="369"/>
      <c r="L15" s="372"/>
      <c r="M15" s="36"/>
      <c r="N15" s="36"/>
      <c r="O15" s="36"/>
      <c r="P15" s="36"/>
      <c r="Q15" s="36"/>
      <c r="R15" s="36"/>
      <c r="S15" s="36" t="str">
        <f t="shared" si="0"/>
        <v/>
      </c>
      <c r="T15" s="36" t="str">
        <f t="shared" si="1"/>
        <v/>
      </c>
      <c r="U15" s="37"/>
      <c r="V15" s="37"/>
    </row>
    <row r="16" s="14" customFormat="1" customHeight="1" spans="1:22">
      <c r="A16" s="32"/>
      <c r="B16" s="33"/>
      <c r="C16" s="32"/>
      <c r="D16" s="35"/>
      <c r="E16" s="35"/>
      <c r="F16" s="369"/>
      <c r="G16" s="370"/>
      <c r="H16" s="369"/>
      <c r="I16" s="371"/>
      <c r="J16" s="369"/>
      <c r="K16" s="369"/>
      <c r="L16" s="372"/>
      <c r="M16" s="36"/>
      <c r="N16" s="36"/>
      <c r="O16" s="36"/>
      <c r="P16" s="36"/>
      <c r="Q16" s="36"/>
      <c r="R16" s="36"/>
      <c r="S16" s="36" t="str">
        <f t="shared" si="0"/>
        <v/>
      </c>
      <c r="T16" s="36" t="str">
        <f t="shared" si="1"/>
        <v/>
      </c>
      <c r="U16" s="37"/>
      <c r="V16" s="37"/>
    </row>
    <row r="17" s="14" customFormat="1" customHeight="1" spans="1:22">
      <c r="A17" s="32"/>
      <c r="B17" s="33"/>
      <c r="C17" s="32"/>
      <c r="D17" s="35"/>
      <c r="E17" s="35"/>
      <c r="F17" s="369"/>
      <c r="G17" s="370"/>
      <c r="H17" s="369"/>
      <c r="I17" s="371"/>
      <c r="J17" s="369"/>
      <c r="K17" s="369"/>
      <c r="L17" s="372"/>
      <c r="M17" s="36"/>
      <c r="N17" s="36"/>
      <c r="O17" s="36"/>
      <c r="P17" s="36"/>
      <c r="Q17" s="36"/>
      <c r="R17" s="36"/>
      <c r="S17" s="36" t="str">
        <f t="shared" si="0"/>
        <v/>
      </c>
      <c r="T17" s="36" t="str">
        <f t="shared" si="1"/>
        <v/>
      </c>
      <c r="U17" s="37"/>
      <c r="V17" s="37"/>
    </row>
    <row r="18" s="14" customFormat="1" customHeight="1" spans="1:22">
      <c r="A18" s="32"/>
      <c r="B18" s="33"/>
      <c r="C18" s="32"/>
      <c r="D18" s="35"/>
      <c r="E18" s="35"/>
      <c r="F18" s="369"/>
      <c r="G18" s="370"/>
      <c r="H18" s="369"/>
      <c r="I18" s="371"/>
      <c r="J18" s="369"/>
      <c r="K18" s="369"/>
      <c r="L18" s="372"/>
      <c r="M18" s="36"/>
      <c r="N18" s="36"/>
      <c r="O18" s="36"/>
      <c r="P18" s="36"/>
      <c r="Q18" s="36"/>
      <c r="R18" s="36"/>
      <c r="S18" s="36" t="str">
        <f t="shared" si="0"/>
        <v/>
      </c>
      <c r="T18" s="36" t="str">
        <f t="shared" si="1"/>
        <v/>
      </c>
      <c r="U18" s="37"/>
      <c r="V18" s="37"/>
    </row>
    <row r="19" s="14" customFormat="1" customHeight="1" spans="1:22">
      <c r="A19" s="32"/>
      <c r="B19" s="33"/>
      <c r="C19" s="32"/>
      <c r="D19" s="35"/>
      <c r="E19" s="35"/>
      <c r="F19" s="369"/>
      <c r="G19" s="370"/>
      <c r="H19" s="369"/>
      <c r="I19" s="371"/>
      <c r="J19" s="369"/>
      <c r="K19" s="369"/>
      <c r="L19" s="372"/>
      <c r="M19" s="36"/>
      <c r="N19" s="36"/>
      <c r="O19" s="36"/>
      <c r="P19" s="36"/>
      <c r="Q19" s="36"/>
      <c r="R19" s="36"/>
      <c r="S19" s="36" t="str">
        <f t="shared" si="0"/>
        <v/>
      </c>
      <c r="T19" s="36" t="str">
        <f t="shared" si="1"/>
        <v/>
      </c>
      <c r="U19" s="37"/>
      <c r="V19" s="37"/>
    </row>
    <row r="20" s="14" customFormat="1" customHeight="1" spans="1:22">
      <c r="A20" s="32"/>
      <c r="B20" s="33"/>
      <c r="C20" s="32"/>
      <c r="D20" s="35"/>
      <c r="E20" s="35"/>
      <c r="F20" s="369"/>
      <c r="G20" s="370"/>
      <c r="H20" s="369"/>
      <c r="I20" s="371"/>
      <c r="J20" s="369"/>
      <c r="K20" s="369"/>
      <c r="L20" s="372"/>
      <c r="M20" s="36"/>
      <c r="N20" s="36"/>
      <c r="O20" s="36"/>
      <c r="P20" s="36"/>
      <c r="Q20" s="36"/>
      <c r="R20" s="36"/>
      <c r="S20" s="36" t="str">
        <f t="shared" si="0"/>
        <v/>
      </c>
      <c r="T20" s="36" t="str">
        <f t="shared" si="1"/>
        <v/>
      </c>
      <c r="U20" s="37"/>
      <c r="V20" s="37"/>
    </row>
    <row r="21" s="14" customFormat="1" customHeight="1" spans="1:22">
      <c r="A21" s="32"/>
      <c r="B21" s="33"/>
      <c r="C21" s="32"/>
      <c r="D21" s="35"/>
      <c r="E21" s="35"/>
      <c r="F21" s="369"/>
      <c r="G21" s="370"/>
      <c r="H21" s="369"/>
      <c r="I21" s="371"/>
      <c r="J21" s="369"/>
      <c r="K21" s="369"/>
      <c r="L21" s="372"/>
      <c r="M21" s="36"/>
      <c r="N21" s="36"/>
      <c r="O21" s="36"/>
      <c r="P21" s="36"/>
      <c r="Q21" s="36"/>
      <c r="R21" s="36"/>
      <c r="S21" s="36" t="str">
        <f t="shared" si="0"/>
        <v/>
      </c>
      <c r="T21" s="36" t="str">
        <f t="shared" si="1"/>
        <v/>
      </c>
      <c r="U21" s="37"/>
      <c r="V21" s="37"/>
    </row>
    <row r="22" s="14" customFormat="1" customHeight="1" spans="1:22">
      <c r="A22" s="32"/>
      <c r="B22" s="33"/>
      <c r="C22" s="32"/>
      <c r="D22" s="35"/>
      <c r="E22" s="35"/>
      <c r="F22" s="369"/>
      <c r="G22" s="370"/>
      <c r="H22" s="369"/>
      <c r="I22" s="371"/>
      <c r="J22" s="369"/>
      <c r="K22" s="369"/>
      <c r="L22" s="372"/>
      <c r="M22" s="36"/>
      <c r="N22" s="36"/>
      <c r="O22" s="36"/>
      <c r="P22" s="36"/>
      <c r="Q22" s="36"/>
      <c r="R22" s="36"/>
      <c r="S22" s="36" t="str">
        <f t="shared" si="0"/>
        <v/>
      </c>
      <c r="T22" s="36" t="str">
        <f t="shared" si="1"/>
        <v/>
      </c>
      <c r="U22" s="37"/>
      <c r="V22" s="37"/>
    </row>
    <row r="23" s="14" customFormat="1" customHeight="1" spans="1:22">
      <c r="A23" s="32"/>
      <c r="B23" s="33"/>
      <c r="C23" s="32"/>
      <c r="D23" s="35"/>
      <c r="E23" s="35"/>
      <c r="F23" s="369"/>
      <c r="G23" s="370"/>
      <c r="H23" s="369"/>
      <c r="I23" s="371"/>
      <c r="J23" s="369"/>
      <c r="K23" s="369"/>
      <c r="L23" s="372"/>
      <c r="M23" s="36"/>
      <c r="N23" s="36"/>
      <c r="O23" s="36"/>
      <c r="P23" s="36"/>
      <c r="Q23" s="36"/>
      <c r="R23" s="36"/>
      <c r="S23" s="36" t="str">
        <f t="shared" si="0"/>
        <v/>
      </c>
      <c r="T23" s="36" t="str">
        <f t="shared" si="1"/>
        <v/>
      </c>
      <c r="U23" s="37"/>
      <c r="V23" s="37"/>
    </row>
    <row r="24" s="14" customFormat="1" customHeight="1" spans="1:22">
      <c r="A24" s="32"/>
      <c r="B24" s="33"/>
      <c r="C24" s="32"/>
      <c r="D24" s="35"/>
      <c r="E24" s="35"/>
      <c r="F24" s="369"/>
      <c r="G24" s="370"/>
      <c r="H24" s="369"/>
      <c r="I24" s="371"/>
      <c r="J24" s="369"/>
      <c r="K24" s="369"/>
      <c r="L24" s="372"/>
      <c r="M24" s="36"/>
      <c r="N24" s="36"/>
      <c r="O24" s="36"/>
      <c r="P24" s="36"/>
      <c r="Q24" s="36"/>
      <c r="R24" s="36"/>
      <c r="S24" s="36" t="str">
        <f t="shared" si="0"/>
        <v/>
      </c>
      <c r="T24" s="36" t="str">
        <f t="shared" si="1"/>
        <v/>
      </c>
      <c r="U24" s="37"/>
      <c r="V24" s="37"/>
    </row>
    <row r="25" s="14" customFormat="1" customHeight="1" spans="1:22">
      <c r="A25" s="32"/>
      <c r="B25" s="33"/>
      <c r="C25" s="32"/>
      <c r="D25" s="35"/>
      <c r="E25" s="35"/>
      <c r="F25" s="369"/>
      <c r="G25" s="370"/>
      <c r="H25" s="369"/>
      <c r="I25" s="371"/>
      <c r="J25" s="369"/>
      <c r="K25" s="369"/>
      <c r="L25" s="372"/>
      <c r="M25" s="36"/>
      <c r="N25" s="36"/>
      <c r="O25" s="36"/>
      <c r="P25" s="36"/>
      <c r="Q25" s="36"/>
      <c r="R25" s="36"/>
      <c r="S25" s="36" t="str">
        <f t="shared" si="0"/>
        <v/>
      </c>
      <c r="T25" s="36" t="str">
        <f t="shared" si="1"/>
        <v/>
      </c>
      <c r="U25" s="37"/>
      <c r="V25" s="37"/>
    </row>
    <row r="26" s="14" customFormat="1" customHeight="1" spans="1:22">
      <c r="A26" s="32"/>
      <c r="B26" s="33"/>
      <c r="C26" s="32"/>
      <c r="D26" s="35"/>
      <c r="E26" s="35"/>
      <c r="F26" s="369"/>
      <c r="G26" s="370"/>
      <c r="H26" s="369"/>
      <c r="I26" s="371"/>
      <c r="J26" s="369"/>
      <c r="K26" s="369"/>
      <c r="L26" s="372"/>
      <c r="M26" s="36"/>
      <c r="N26" s="36"/>
      <c r="O26" s="36"/>
      <c r="P26" s="36"/>
      <c r="Q26" s="36"/>
      <c r="R26" s="36"/>
      <c r="S26" s="36" t="str">
        <f t="shared" si="0"/>
        <v/>
      </c>
      <c r="T26" s="36" t="str">
        <f t="shared" si="1"/>
        <v/>
      </c>
      <c r="U26" s="37"/>
      <c r="V26" s="37"/>
    </row>
    <row r="27" s="14" customFormat="1" customHeight="1" spans="1:22">
      <c r="A27" s="32"/>
      <c r="B27" s="33"/>
      <c r="C27" s="32"/>
      <c r="D27" s="35"/>
      <c r="E27" s="35"/>
      <c r="F27" s="369"/>
      <c r="G27" s="370"/>
      <c r="H27" s="369"/>
      <c r="I27" s="371"/>
      <c r="J27" s="369"/>
      <c r="K27" s="369"/>
      <c r="L27" s="372"/>
      <c r="M27" s="36"/>
      <c r="N27" s="36"/>
      <c r="O27" s="36"/>
      <c r="P27" s="36"/>
      <c r="Q27" s="36"/>
      <c r="R27" s="36"/>
      <c r="S27" s="36" t="str">
        <f t="shared" si="0"/>
        <v/>
      </c>
      <c r="T27" s="36" t="str">
        <f t="shared" si="1"/>
        <v/>
      </c>
      <c r="U27" s="37"/>
      <c r="V27" s="37"/>
    </row>
    <row r="28" s="14" customFormat="1" customHeight="1" spans="1:22">
      <c r="A28" s="32"/>
      <c r="B28" s="33"/>
      <c r="C28" s="32"/>
      <c r="D28" s="35"/>
      <c r="E28" s="35"/>
      <c r="F28" s="369"/>
      <c r="G28" s="370"/>
      <c r="H28" s="369"/>
      <c r="I28" s="371"/>
      <c r="J28" s="369"/>
      <c r="K28" s="369"/>
      <c r="L28" s="372"/>
      <c r="M28" s="36"/>
      <c r="N28" s="36"/>
      <c r="O28" s="36"/>
      <c r="P28" s="36"/>
      <c r="Q28" s="36"/>
      <c r="R28" s="36"/>
      <c r="S28" s="36" t="str">
        <f t="shared" si="0"/>
        <v/>
      </c>
      <c r="T28" s="36" t="str">
        <f t="shared" si="1"/>
        <v/>
      </c>
      <c r="U28" s="37"/>
      <c r="V28" s="37"/>
    </row>
    <row r="29" s="14" customFormat="1" customHeight="1" spans="1:22">
      <c r="A29" s="32"/>
      <c r="B29" s="33"/>
      <c r="C29" s="32"/>
      <c r="D29" s="35"/>
      <c r="E29" s="35"/>
      <c r="F29" s="369"/>
      <c r="G29" s="370"/>
      <c r="H29" s="369"/>
      <c r="I29" s="371"/>
      <c r="J29" s="369"/>
      <c r="K29" s="369"/>
      <c r="L29" s="372"/>
      <c r="M29" s="36"/>
      <c r="N29" s="36"/>
      <c r="O29" s="36"/>
      <c r="P29" s="36"/>
      <c r="Q29" s="36"/>
      <c r="R29" s="36"/>
      <c r="S29" s="36" t="str">
        <f t="shared" si="0"/>
        <v/>
      </c>
      <c r="T29" s="36" t="str">
        <f t="shared" si="1"/>
        <v/>
      </c>
      <c r="U29" s="37"/>
      <c r="V29" s="37"/>
    </row>
    <row r="30" s="14" customFormat="1" customHeight="1" spans="1:22">
      <c r="A30" s="32"/>
      <c r="B30" s="33"/>
      <c r="C30" s="32"/>
      <c r="D30" s="35"/>
      <c r="E30" s="35"/>
      <c r="F30" s="369"/>
      <c r="G30" s="370"/>
      <c r="H30" s="369"/>
      <c r="I30" s="371"/>
      <c r="J30" s="369"/>
      <c r="K30" s="369"/>
      <c r="L30" s="372"/>
      <c r="M30" s="36"/>
      <c r="N30" s="36"/>
      <c r="O30" s="36"/>
      <c r="P30" s="36"/>
      <c r="Q30" s="36"/>
      <c r="R30" s="36"/>
      <c r="S30" s="36" t="str">
        <f t="shared" si="0"/>
        <v/>
      </c>
      <c r="T30" s="36" t="str">
        <f t="shared" si="1"/>
        <v/>
      </c>
      <c r="U30" s="37"/>
      <c r="V30" s="37"/>
    </row>
    <row r="31" s="14" customFormat="1" customHeight="1" spans="1:22">
      <c r="A31" s="38" t="s">
        <v>457</v>
      </c>
      <c r="B31" s="84"/>
      <c r="C31" s="39"/>
      <c r="D31" s="35"/>
      <c r="E31" s="35"/>
      <c r="F31" s="35"/>
      <c r="G31" s="32"/>
      <c r="H31" s="35"/>
      <c r="I31" s="32"/>
      <c r="J31" s="35"/>
      <c r="K31" s="35"/>
      <c r="L31" s="140"/>
      <c r="M31" s="36"/>
      <c r="N31" s="36"/>
      <c r="O31" s="36">
        <f>SUM(O9:O30)</f>
        <v>0</v>
      </c>
      <c r="P31" s="36"/>
      <c r="Q31" s="36"/>
      <c r="R31" s="36">
        <f>SUM(R9:R30)</f>
        <v>0</v>
      </c>
      <c r="S31" s="36" t="str">
        <f t="shared" si="0"/>
        <v/>
      </c>
      <c r="T31" s="36" t="str">
        <f t="shared" si="1"/>
        <v/>
      </c>
      <c r="U31" s="37"/>
      <c r="V31" s="37"/>
    </row>
    <row r="32" s="14" customFormat="1" customHeight="1" spans="1:22">
      <c r="A32" s="38" t="s">
        <v>458</v>
      </c>
      <c r="B32" s="84"/>
      <c r="C32" s="39"/>
      <c r="D32" s="35"/>
      <c r="E32" s="35"/>
      <c r="F32" s="35"/>
      <c r="G32" s="32"/>
      <c r="H32" s="35"/>
      <c r="I32" s="32"/>
      <c r="J32" s="35"/>
      <c r="K32" s="35"/>
      <c r="L32" s="140"/>
      <c r="M32" s="36"/>
      <c r="N32" s="36"/>
      <c r="O32" s="36"/>
      <c r="P32" s="36"/>
      <c r="Q32" s="36"/>
      <c r="R32" s="36"/>
      <c r="S32" s="36"/>
      <c r="T32" s="36"/>
      <c r="U32" s="37"/>
      <c r="V32" s="37"/>
    </row>
    <row r="33" s="14" customFormat="1" customHeight="1" spans="1:22">
      <c r="A33" s="38" t="s">
        <v>436</v>
      </c>
      <c r="B33" s="84"/>
      <c r="C33" s="39"/>
      <c r="D33" s="35"/>
      <c r="E33" s="35"/>
      <c r="F33" s="35"/>
      <c r="G33" s="32"/>
      <c r="H33" s="35"/>
      <c r="I33" s="32"/>
      <c r="J33" s="35"/>
      <c r="K33" s="35"/>
      <c r="L33" s="140"/>
      <c r="M33" s="36"/>
      <c r="N33" s="36"/>
      <c r="O33" s="36">
        <f>O31-O32</f>
        <v>0</v>
      </c>
      <c r="P33" s="36"/>
      <c r="Q33" s="36"/>
      <c r="R33" s="36">
        <f>R31</f>
        <v>0</v>
      </c>
      <c r="S33" s="36" t="str">
        <f t="shared" si="0"/>
        <v/>
      </c>
      <c r="T33" s="36" t="str">
        <f t="shared" si="1"/>
        <v/>
      </c>
      <c r="U33" s="37"/>
      <c r="V33" s="37"/>
    </row>
    <row r="34" s="14" customFormat="1" customHeight="1" spans="1:22">
      <c r="A34" s="12" t="e">
        <f>'3-9-6在产品（自制半成品）'!A33</f>
        <v>#REF!</v>
      </c>
      <c r="B34" s="41"/>
      <c r="C34" s="281"/>
      <c r="D34" s="136"/>
      <c r="E34" s="136"/>
      <c r="F34" s="136"/>
      <c r="G34" s="136"/>
      <c r="H34" s="136"/>
      <c r="I34" s="136"/>
      <c r="J34" s="136"/>
      <c r="K34" s="136"/>
      <c r="L34" s="136"/>
      <c r="M34" s="43"/>
      <c r="N34" s="43"/>
      <c r="O34" s="43"/>
      <c r="P34" s="133" t="e">
        <f>'3-9-6在产品（自制半成品）'!O33</f>
        <v>#REF!</v>
      </c>
      <c r="Q34" s="133"/>
      <c r="R34" s="133"/>
      <c r="S34" s="133"/>
      <c r="T34" s="133"/>
      <c r="U34" s="138"/>
    </row>
    <row r="35" s="14" customFormat="1" customHeight="1" spans="1:22">
      <c r="A35" s="12" t="e">
        <f>'3-9-6在产品（自制半成品）'!A34</f>
        <v>#REF!</v>
      </c>
      <c r="B35" s="87"/>
      <c r="C35" s="44"/>
      <c r="M35" s="43"/>
      <c r="N35" s="43"/>
      <c r="O35" s="43"/>
      <c r="P35" s="43"/>
      <c r="Q35" s="43"/>
      <c r="R35" s="43"/>
      <c r="S35" s="43"/>
      <c r="T35" s="43"/>
    </row>
    <row r="36" s="14" customFormat="1" customHeight="1" spans="1:22">
      <c r="C36" s="13"/>
      <c r="M36" s="43"/>
      <c r="N36" s="43"/>
      <c r="O36" s="43"/>
      <c r="P36" s="43"/>
      <c r="Q36" s="43"/>
      <c r="R36" s="43"/>
      <c r="S36" s="43"/>
      <c r="T36" s="43"/>
    </row>
  </sheetData>
  <sheetProtection formatCells="0" formatColumns="0" formatRows="0" insertRows="0" insertColumns="0" insertHyperlinks="0" deleteColumns="0" deleteRows="0" sort="0" autoFilter="0" pivotTables="0"/>
  <mergeCells count="25">
    <mergeCell ref="A2:U2"/>
    <mergeCell ref="A4:U4"/>
    <mergeCell ref="T5:U5"/>
    <mergeCell ref="M7:O7"/>
    <mergeCell ref="P7:R7"/>
    <mergeCell ref="A31:C31"/>
    <mergeCell ref="A32:C32"/>
    <mergeCell ref="A33:C33"/>
    <mergeCell ref="P34:T34"/>
    <mergeCell ref="A7:A8"/>
    <mergeCell ref="B7:B8"/>
    <mergeCell ref="C7:C8"/>
    <mergeCell ref="D7:D8"/>
    <mergeCell ref="E7:E8"/>
    <mergeCell ref="F7:F8"/>
    <mergeCell ref="G7:G8"/>
    <mergeCell ref="H7:H8"/>
    <mergeCell ref="I7:I8"/>
    <mergeCell ref="J7:J8"/>
    <mergeCell ref="K7:K8"/>
    <mergeCell ref="L7:L8"/>
    <mergeCell ref="S7:S8"/>
    <mergeCell ref="T7:T8"/>
    <mergeCell ref="U7:U8"/>
    <mergeCell ref="V7:V8"/>
  </mergeCells>
  <dataValidations count="2">
    <dataValidation type="list" allowBlank="1" showInputMessage="1" showErrorMessage="1" sqref="H9:H30 J9:J30">
      <formula1>"是,否"</formula1>
    </dataValidation>
    <dataValidation type="list" allowBlank="1" showInputMessage="1" showErrorMessage="1" sqref="K9:K30">
      <formula1>"畅销,正常,滞销"</formula1>
    </dataValidation>
  </dataValidation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&amp;R&amp;"宋体,常规"&amp;10表3-9-7
共&amp;N页第&amp;P页
 单位：人民币元</oddHead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tabColor indexed="35"/>
  </sheetPr>
  <dimension ref="A1:U46"/>
  <sheetViews>
    <sheetView showZeros="0" workbookViewId="0">
      <pane ySplit="8" topLeftCell="A9" activePane="bottomLeft" state="frozen"/>
      <selection/>
      <selection pane="bottomLeft" activeCell="D14" sqref="D14"/>
    </sheetView>
  </sheetViews>
  <sheetFormatPr defaultColWidth="9" defaultRowHeight="15.75" customHeight="1"/>
  <cols>
    <col min="1" max="1" width="4.6" style="15" customWidth="1"/>
    <col min="2" max="2" width="16.1" style="15" customWidth="1"/>
    <col min="3" max="3" width="10.3" style="15" customWidth="1"/>
    <col min="4" max="5" width="8" style="15" customWidth="1"/>
    <col min="6" max="6" width="4.8" style="15" customWidth="1"/>
    <col min="7" max="10" width="8" style="15" customWidth="1" outlineLevel="1"/>
    <col min="11" max="12" width="10.6" style="14" customWidth="1"/>
    <col min="13" max="13" width="11.2" style="14" customWidth="1"/>
    <col min="14" max="14" width="8.7" style="14" hidden="1" customWidth="1" outlineLevel="1"/>
    <col min="15" max="15" width="8.5" style="14" hidden="1" customWidth="1" outlineLevel="1"/>
    <col min="16" max="16" width="9.7" style="14" hidden="1" customWidth="1" outlineLevel="1"/>
    <col min="17" max="17" width="10.3" style="14" hidden="1" customWidth="1" outlineLevel="1"/>
    <col min="18" max="18" width="8" style="14" hidden="1" customWidth="1" outlineLevel="1"/>
    <col min="19" max="19" width="7" style="14" hidden="1" customWidth="1" outlineLevel="1"/>
    <col min="20" max="20" width="9.8" style="15" customWidth="1" collapsed="1"/>
    <col min="21" max="16384" width="9" style="15"/>
  </cols>
  <sheetData>
    <row r="1" customHeight="1" spans="1:21">
      <c r="A1" s="17" t="s">
        <v>257</v>
      </c>
      <c r="B1" s="365"/>
    </row>
    <row r="2" s="11" customFormat="1" ht="30" customHeight="1" spans="1:21">
      <c r="A2" s="18" t="e">
        <f>"存货-在用周转材料评估"&amp;#REF!</f>
        <v>#REF!</v>
      </c>
      <c r="B2" s="18"/>
      <c r="C2" s="45"/>
      <c r="D2" s="45"/>
      <c r="E2" s="45"/>
      <c r="F2" s="45"/>
      <c r="G2" s="45"/>
      <c r="H2" s="45"/>
      <c r="I2" s="45"/>
      <c r="J2" s="45"/>
      <c r="K2" s="45"/>
      <c r="L2" s="45"/>
      <c r="M2" s="45"/>
      <c r="N2" s="45"/>
      <c r="O2" s="45"/>
      <c r="P2" s="45"/>
      <c r="Q2" s="45"/>
      <c r="R2" s="45"/>
      <c r="S2" s="45"/>
      <c r="T2" s="45"/>
    </row>
    <row r="3" s="11" customFormat="1" ht="7.5" customHeight="1" spans="1:21">
      <c r="A3" s="18"/>
      <c r="B3" s="18"/>
      <c r="C3" s="45"/>
      <c r="D3" s="45"/>
      <c r="E3" s="45"/>
      <c r="F3" s="45"/>
      <c r="G3" s="45"/>
      <c r="H3" s="45"/>
      <c r="I3" s="45"/>
      <c r="J3" s="45"/>
      <c r="K3" s="366"/>
      <c r="L3" s="366"/>
      <c r="M3" s="366"/>
      <c r="N3" s="366"/>
      <c r="O3" s="366"/>
      <c r="P3" s="366"/>
      <c r="Q3" s="366"/>
      <c r="R3" s="366"/>
      <c r="S3" s="366"/>
      <c r="T3" s="45"/>
    </row>
    <row r="4" s="12" customFormat="1" customHeight="1" spans="1:21">
      <c r="A4" s="21" t="e">
        <f>'3-9-7发出商品'!A4:U4</f>
        <v>#REF!</v>
      </c>
      <c r="B4" s="21"/>
      <c r="C4" s="21"/>
      <c r="D4" s="21"/>
      <c r="E4" s="21"/>
      <c r="F4" s="21"/>
      <c r="G4" s="21"/>
      <c r="H4" s="21"/>
      <c r="I4" s="21"/>
      <c r="J4" s="21"/>
      <c r="K4" s="21"/>
      <c r="L4" s="21"/>
      <c r="M4" s="21"/>
      <c r="N4" s="22"/>
      <c r="O4" s="22"/>
      <c r="P4" s="22"/>
      <c r="Q4" s="22"/>
      <c r="R4" s="22"/>
      <c r="S4" s="22"/>
      <c r="T4" s="22"/>
    </row>
    <row r="5" s="12" customFormat="1" ht="14.1" customHeight="1" spans="1:21">
      <c r="A5" s="21"/>
      <c r="B5" s="151" t="e">
        <f>'3-9-5产成品（库存商品）'!B5</f>
        <v>#REF!</v>
      </c>
      <c r="C5" s="21"/>
      <c r="D5" s="21"/>
      <c r="E5" s="21"/>
      <c r="F5" s="21"/>
      <c r="G5" s="21"/>
      <c r="H5" s="21"/>
      <c r="I5" s="21"/>
      <c r="J5" s="21"/>
      <c r="K5" s="21"/>
      <c r="L5" s="21"/>
      <c r="M5" s="21"/>
      <c r="N5" s="22"/>
      <c r="O5" s="22"/>
      <c r="P5" s="22"/>
      <c r="Q5" s="22"/>
      <c r="R5" s="22"/>
      <c r="S5" s="22"/>
      <c r="T5" s="24"/>
    </row>
    <row r="6" s="12" customFormat="1" customHeight="1" spans="1:21">
      <c r="A6" s="75" t="e">
        <f>'3-9-7发出商品'!A6</f>
        <v>#REF!</v>
      </c>
      <c r="B6" s="75"/>
      <c r="T6" s="27"/>
    </row>
    <row r="7" s="223" customFormat="1" customHeight="1" spans="1:21">
      <c r="A7" s="28" t="s">
        <v>293</v>
      </c>
      <c r="B7" s="77" t="s">
        <v>444</v>
      </c>
      <c r="C7" s="28" t="s">
        <v>445</v>
      </c>
      <c r="D7" s="77" t="s">
        <v>2274</v>
      </c>
      <c r="E7" s="78" t="s">
        <v>2275</v>
      </c>
      <c r="F7" s="78" t="s">
        <v>446</v>
      </c>
      <c r="G7" s="78" t="s">
        <v>2241</v>
      </c>
      <c r="H7" s="78" t="s">
        <v>2276</v>
      </c>
      <c r="I7" s="78" t="s">
        <v>2277</v>
      </c>
      <c r="J7" s="78" t="s">
        <v>2278</v>
      </c>
      <c r="K7" s="28" t="s">
        <v>2279</v>
      </c>
      <c r="L7" s="28"/>
      <c r="M7" s="28"/>
      <c r="N7" s="28" t="s">
        <v>453</v>
      </c>
      <c r="O7" s="28" t="s">
        <v>345</v>
      </c>
      <c r="P7" s="28"/>
      <c r="Q7" s="28"/>
      <c r="R7" s="77" t="s">
        <v>346</v>
      </c>
      <c r="S7" s="28" t="s">
        <v>347</v>
      </c>
      <c r="T7" s="28" t="s">
        <v>296</v>
      </c>
      <c r="U7" s="31" t="s">
        <v>348</v>
      </c>
    </row>
    <row r="8" s="223" customFormat="1" customHeight="1" spans="1:21">
      <c r="A8" s="28"/>
      <c r="B8" s="80"/>
      <c r="C8" s="28"/>
      <c r="D8" s="80"/>
      <c r="E8" s="81"/>
      <c r="F8" s="81"/>
      <c r="G8" s="81"/>
      <c r="H8" s="81"/>
      <c r="I8" s="81"/>
      <c r="J8" s="81"/>
      <c r="K8" s="28" t="s">
        <v>450</v>
      </c>
      <c r="L8" s="28" t="s">
        <v>451</v>
      </c>
      <c r="M8" s="28" t="s">
        <v>452</v>
      </c>
      <c r="N8" s="28"/>
      <c r="O8" s="28" t="s">
        <v>2280</v>
      </c>
      <c r="P8" s="28" t="s">
        <v>2281</v>
      </c>
      <c r="Q8" s="28" t="s">
        <v>452</v>
      </c>
      <c r="R8" s="80"/>
      <c r="S8" s="28"/>
      <c r="T8" s="28"/>
      <c r="U8" s="31"/>
    </row>
    <row r="9" s="14" customFormat="1" customHeight="1" spans="1:21">
      <c r="A9" s="32">
        <v>1</v>
      </c>
      <c r="B9" s="33"/>
      <c r="C9" s="32"/>
      <c r="D9" s="34">
        <v>43800</v>
      </c>
      <c r="E9" s="32"/>
      <c r="F9" s="35"/>
      <c r="G9" s="35"/>
      <c r="H9" s="367" t="e">
        <f>($B$5-D9)/365</f>
        <v>#REF!</v>
      </c>
      <c r="I9" s="35"/>
      <c r="J9" s="35"/>
      <c r="K9" s="36"/>
      <c r="L9" s="36"/>
      <c r="M9" s="36"/>
      <c r="N9" s="36"/>
      <c r="O9" s="36"/>
      <c r="P9" s="36"/>
      <c r="Q9" s="36"/>
      <c r="R9" s="36" t="str">
        <f>IF(M9=0,"",Q9-M9)</f>
        <v/>
      </c>
      <c r="S9" s="36" t="str">
        <f>IF(M9=0,"",R9/(M9)*100)</f>
        <v/>
      </c>
      <c r="T9" s="37"/>
      <c r="U9" s="37"/>
    </row>
    <row r="10" s="14" customFormat="1" customHeight="1" spans="1:21">
      <c r="A10" s="32"/>
      <c r="B10" s="33"/>
      <c r="C10" s="32"/>
      <c r="D10" s="34"/>
      <c r="E10" s="32"/>
      <c r="F10" s="35"/>
      <c r="G10" s="35"/>
      <c r="H10" s="367"/>
      <c r="I10" s="35"/>
      <c r="J10" s="35"/>
      <c r="K10" s="36"/>
      <c r="L10" s="36"/>
      <c r="M10" s="36"/>
      <c r="N10" s="36"/>
      <c r="O10" s="36"/>
      <c r="P10" s="36"/>
      <c r="Q10" s="36"/>
      <c r="R10" s="36" t="str">
        <f t="shared" ref="R10:R34" si="0">IF(M10=0,"",Q10-M10)</f>
        <v/>
      </c>
      <c r="S10" s="36" t="str">
        <f t="shared" ref="S10:S34" si="1">IF(M10=0,"",R10/(M10)*100)</f>
        <v/>
      </c>
      <c r="T10" s="37"/>
      <c r="U10" s="37"/>
    </row>
    <row r="11" s="14" customFormat="1" customHeight="1" spans="1:21">
      <c r="A11" s="32"/>
      <c r="B11" s="33"/>
      <c r="C11" s="32"/>
      <c r="D11" s="34"/>
      <c r="E11" s="32"/>
      <c r="F11" s="35"/>
      <c r="G11" s="35"/>
      <c r="H11" s="367"/>
      <c r="I11" s="35"/>
      <c r="J11" s="35"/>
      <c r="K11" s="36"/>
      <c r="L11" s="36"/>
      <c r="M11" s="36"/>
      <c r="N11" s="36"/>
      <c r="O11" s="36"/>
      <c r="P11" s="36"/>
      <c r="Q11" s="36"/>
      <c r="R11" s="36" t="str">
        <f t="shared" si="0"/>
        <v/>
      </c>
      <c r="S11" s="36" t="str">
        <f t="shared" si="1"/>
        <v/>
      </c>
      <c r="T11" s="37"/>
      <c r="U11" s="37"/>
    </row>
    <row r="12" s="14" customFormat="1" customHeight="1" spans="1:21">
      <c r="A12" s="32"/>
      <c r="B12" s="33"/>
      <c r="C12" s="32"/>
      <c r="D12" s="34"/>
      <c r="E12" s="32"/>
      <c r="F12" s="35"/>
      <c r="G12" s="35"/>
      <c r="H12" s="367"/>
      <c r="I12" s="35"/>
      <c r="J12" s="35"/>
      <c r="K12" s="36"/>
      <c r="L12" s="36"/>
      <c r="M12" s="36"/>
      <c r="N12" s="36"/>
      <c r="O12" s="36"/>
      <c r="P12" s="36"/>
      <c r="Q12" s="36"/>
      <c r="R12" s="36" t="str">
        <f t="shared" si="0"/>
        <v/>
      </c>
      <c r="S12" s="36" t="str">
        <f t="shared" si="1"/>
        <v/>
      </c>
      <c r="T12" s="37"/>
      <c r="U12" s="37"/>
    </row>
    <row r="13" s="14" customFormat="1" customHeight="1" spans="1:21">
      <c r="A13" s="32"/>
      <c r="B13" s="33"/>
      <c r="C13" s="32"/>
      <c r="D13" s="34"/>
      <c r="E13" s="32"/>
      <c r="F13" s="35"/>
      <c r="G13" s="35"/>
      <c r="H13" s="367"/>
      <c r="I13" s="35"/>
      <c r="J13" s="35"/>
      <c r="K13" s="36"/>
      <c r="L13" s="36"/>
      <c r="M13" s="36"/>
      <c r="N13" s="36"/>
      <c r="O13" s="36"/>
      <c r="P13" s="36"/>
      <c r="Q13" s="36"/>
      <c r="R13" s="36" t="str">
        <f t="shared" si="0"/>
        <v/>
      </c>
      <c r="S13" s="36" t="str">
        <f t="shared" si="1"/>
        <v/>
      </c>
      <c r="T13" s="37"/>
      <c r="U13" s="37"/>
    </row>
    <row r="14" s="14" customFormat="1" customHeight="1" spans="1:21">
      <c r="A14" s="32"/>
      <c r="B14" s="33"/>
      <c r="C14" s="32"/>
      <c r="D14" s="34"/>
      <c r="E14" s="32"/>
      <c r="F14" s="35"/>
      <c r="G14" s="35"/>
      <c r="H14" s="32">
        <v>0</v>
      </c>
      <c r="I14" s="35"/>
      <c r="J14" s="35"/>
      <c r="K14" s="36"/>
      <c r="L14" s="36"/>
      <c r="M14" s="36"/>
      <c r="N14" s="36"/>
      <c r="O14" s="36"/>
      <c r="P14" s="36"/>
      <c r="Q14" s="36"/>
      <c r="R14" s="36" t="str">
        <f t="shared" si="0"/>
        <v/>
      </c>
      <c r="S14" s="36" t="str">
        <f t="shared" si="1"/>
        <v/>
      </c>
      <c r="T14" s="37"/>
      <c r="U14" s="37"/>
    </row>
    <row r="15" s="14" customFormat="1" customHeight="1" spans="1:21">
      <c r="A15" s="32"/>
      <c r="B15" s="33"/>
      <c r="C15" s="32"/>
      <c r="D15" s="34"/>
      <c r="E15" s="32"/>
      <c r="F15" s="35"/>
      <c r="G15" s="35"/>
      <c r="H15" s="32"/>
      <c r="I15" s="35"/>
      <c r="J15" s="35"/>
      <c r="K15" s="36"/>
      <c r="L15" s="36"/>
      <c r="M15" s="36"/>
      <c r="N15" s="36"/>
      <c r="O15" s="36"/>
      <c r="P15" s="36"/>
      <c r="Q15" s="36"/>
      <c r="R15" s="36" t="str">
        <f t="shared" si="0"/>
        <v/>
      </c>
      <c r="S15" s="36" t="str">
        <f t="shared" si="1"/>
        <v/>
      </c>
      <c r="T15" s="37"/>
      <c r="U15" s="37"/>
    </row>
    <row r="16" s="14" customFormat="1" customHeight="1" spans="1:21">
      <c r="A16" s="32"/>
      <c r="B16" s="33"/>
      <c r="C16" s="32"/>
      <c r="D16" s="34"/>
      <c r="E16" s="32"/>
      <c r="F16" s="35"/>
      <c r="G16" s="35"/>
      <c r="H16" s="32"/>
      <c r="I16" s="35"/>
      <c r="J16" s="35"/>
      <c r="K16" s="36"/>
      <c r="L16" s="36"/>
      <c r="M16" s="36"/>
      <c r="N16" s="36"/>
      <c r="O16" s="36"/>
      <c r="P16" s="36"/>
      <c r="Q16" s="36"/>
      <c r="R16" s="36" t="str">
        <f t="shared" si="0"/>
        <v/>
      </c>
      <c r="S16" s="36" t="str">
        <f t="shared" si="1"/>
        <v/>
      </c>
      <c r="T16" s="37"/>
      <c r="U16" s="37"/>
    </row>
    <row r="17" s="14" customFormat="1" customHeight="1" spans="1:21">
      <c r="A17" s="32"/>
      <c r="B17" s="33"/>
      <c r="C17" s="32"/>
      <c r="D17" s="34"/>
      <c r="E17" s="32"/>
      <c r="F17" s="35"/>
      <c r="G17" s="35"/>
      <c r="H17" s="32"/>
      <c r="I17" s="35"/>
      <c r="J17" s="35"/>
      <c r="K17" s="36"/>
      <c r="L17" s="36"/>
      <c r="M17" s="36"/>
      <c r="N17" s="36"/>
      <c r="O17" s="36"/>
      <c r="P17" s="36"/>
      <c r="Q17" s="36"/>
      <c r="R17" s="36" t="str">
        <f t="shared" si="0"/>
        <v/>
      </c>
      <c r="S17" s="36" t="str">
        <f t="shared" si="1"/>
        <v/>
      </c>
      <c r="T17" s="37"/>
      <c r="U17" s="37"/>
    </row>
    <row r="18" s="14" customFormat="1" customHeight="1" spans="1:21">
      <c r="A18" s="32"/>
      <c r="B18" s="33"/>
      <c r="C18" s="32"/>
      <c r="D18" s="34"/>
      <c r="E18" s="32"/>
      <c r="F18" s="35"/>
      <c r="G18" s="35"/>
      <c r="H18" s="32"/>
      <c r="I18" s="35"/>
      <c r="J18" s="35"/>
      <c r="K18" s="36"/>
      <c r="L18" s="36"/>
      <c r="M18" s="36"/>
      <c r="N18" s="36"/>
      <c r="O18" s="36"/>
      <c r="P18" s="36"/>
      <c r="Q18" s="36"/>
      <c r="R18" s="36" t="str">
        <f t="shared" si="0"/>
        <v/>
      </c>
      <c r="S18" s="36" t="str">
        <f t="shared" si="1"/>
        <v/>
      </c>
      <c r="T18" s="37"/>
      <c r="U18" s="37"/>
    </row>
    <row r="19" s="14" customFormat="1" customHeight="1" spans="1:21">
      <c r="A19" s="32"/>
      <c r="B19" s="33"/>
      <c r="C19" s="32"/>
      <c r="D19" s="34"/>
      <c r="E19" s="32"/>
      <c r="F19" s="35"/>
      <c r="G19" s="35"/>
      <c r="H19" s="32"/>
      <c r="I19" s="35"/>
      <c r="J19" s="35"/>
      <c r="K19" s="36"/>
      <c r="L19" s="36"/>
      <c r="M19" s="36"/>
      <c r="N19" s="36"/>
      <c r="O19" s="36"/>
      <c r="P19" s="36"/>
      <c r="Q19" s="36"/>
      <c r="R19" s="36" t="str">
        <f t="shared" si="0"/>
        <v/>
      </c>
      <c r="S19" s="36" t="str">
        <f t="shared" si="1"/>
        <v/>
      </c>
      <c r="T19" s="37"/>
      <c r="U19" s="37"/>
    </row>
    <row r="20" s="14" customFormat="1" customHeight="1" spans="1:21">
      <c r="A20" s="32"/>
      <c r="B20" s="33"/>
      <c r="C20" s="32"/>
      <c r="D20" s="34"/>
      <c r="E20" s="32"/>
      <c r="F20" s="35"/>
      <c r="G20" s="35"/>
      <c r="H20" s="32"/>
      <c r="I20" s="35"/>
      <c r="J20" s="35"/>
      <c r="K20" s="36"/>
      <c r="L20" s="36"/>
      <c r="M20" s="36"/>
      <c r="N20" s="36"/>
      <c r="O20" s="36"/>
      <c r="P20" s="36"/>
      <c r="Q20" s="36"/>
      <c r="R20" s="36" t="str">
        <f t="shared" si="0"/>
        <v/>
      </c>
      <c r="S20" s="36" t="str">
        <f t="shared" si="1"/>
        <v/>
      </c>
      <c r="T20" s="37"/>
      <c r="U20" s="37"/>
    </row>
    <row r="21" s="14" customFormat="1" customHeight="1" spans="1:21">
      <c r="A21" s="32"/>
      <c r="B21" s="33"/>
      <c r="C21" s="32"/>
      <c r="D21" s="34"/>
      <c r="E21" s="32"/>
      <c r="F21" s="35"/>
      <c r="G21" s="35"/>
      <c r="H21" s="32"/>
      <c r="I21" s="35"/>
      <c r="J21" s="35"/>
      <c r="K21" s="36"/>
      <c r="L21" s="36"/>
      <c r="M21" s="36"/>
      <c r="N21" s="36"/>
      <c r="O21" s="36"/>
      <c r="P21" s="36"/>
      <c r="Q21" s="36"/>
      <c r="R21" s="36" t="str">
        <f t="shared" si="0"/>
        <v/>
      </c>
      <c r="S21" s="36" t="str">
        <f t="shared" si="1"/>
        <v/>
      </c>
      <c r="T21" s="37"/>
      <c r="U21" s="37"/>
    </row>
    <row r="22" s="14" customFormat="1" customHeight="1" spans="1:21">
      <c r="A22" s="32"/>
      <c r="B22" s="33"/>
      <c r="C22" s="32"/>
      <c r="D22" s="34"/>
      <c r="E22" s="32"/>
      <c r="F22" s="35"/>
      <c r="G22" s="35"/>
      <c r="H22" s="32"/>
      <c r="I22" s="35"/>
      <c r="J22" s="35"/>
      <c r="K22" s="36"/>
      <c r="L22" s="36"/>
      <c r="M22" s="36"/>
      <c r="N22" s="36"/>
      <c r="O22" s="36"/>
      <c r="P22" s="36"/>
      <c r="Q22" s="36"/>
      <c r="R22" s="36" t="str">
        <f t="shared" si="0"/>
        <v/>
      </c>
      <c r="S22" s="36" t="str">
        <f t="shared" si="1"/>
        <v/>
      </c>
      <c r="T22" s="37"/>
      <c r="U22" s="37"/>
    </row>
    <row r="23" s="14" customFormat="1" customHeight="1" spans="1:21">
      <c r="A23" s="32"/>
      <c r="B23" s="33"/>
      <c r="C23" s="32"/>
      <c r="D23" s="34"/>
      <c r="E23" s="32"/>
      <c r="F23" s="35"/>
      <c r="G23" s="35"/>
      <c r="H23" s="32"/>
      <c r="I23" s="35"/>
      <c r="J23" s="35"/>
      <c r="K23" s="36"/>
      <c r="L23" s="36"/>
      <c r="M23" s="36"/>
      <c r="N23" s="36"/>
      <c r="O23" s="36"/>
      <c r="P23" s="36"/>
      <c r="Q23" s="36"/>
      <c r="R23" s="36" t="str">
        <f t="shared" si="0"/>
        <v/>
      </c>
      <c r="S23" s="36" t="str">
        <f t="shared" si="1"/>
        <v/>
      </c>
      <c r="T23" s="37"/>
      <c r="U23" s="37"/>
    </row>
    <row r="24" s="14" customFormat="1" customHeight="1" spans="1:21">
      <c r="A24" s="32"/>
      <c r="B24" s="33"/>
      <c r="C24" s="32"/>
      <c r="D24" s="34"/>
      <c r="E24" s="32"/>
      <c r="F24" s="35"/>
      <c r="G24" s="35"/>
      <c r="H24" s="32"/>
      <c r="I24" s="35"/>
      <c r="J24" s="35"/>
      <c r="K24" s="36"/>
      <c r="L24" s="36"/>
      <c r="M24" s="36"/>
      <c r="N24" s="36"/>
      <c r="O24" s="36"/>
      <c r="P24" s="36"/>
      <c r="Q24" s="36"/>
      <c r="R24" s="36" t="str">
        <f t="shared" si="0"/>
        <v/>
      </c>
      <c r="S24" s="36" t="str">
        <f t="shared" si="1"/>
        <v/>
      </c>
      <c r="T24" s="37"/>
      <c r="U24" s="37"/>
    </row>
    <row r="25" s="14" customFormat="1" customHeight="1" spans="1:21">
      <c r="A25" s="32"/>
      <c r="B25" s="33"/>
      <c r="C25" s="32"/>
      <c r="D25" s="34"/>
      <c r="E25" s="32"/>
      <c r="F25" s="35"/>
      <c r="G25" s="35"/>
      <c r="H25" s="32"/>
      <c r="I25" s="35"/>
      <c r="J25" s="35"/>
      <c r="K25" s="36"/>
      <c r="L25" s="36"/>
      <c r="M25" s="36"/>
      <c r="N25" s="36"/>
      <c r="O25" s="36"/>
      <c r="P25" s="36"/>
      <c r="Q25" s="36"/>
      <c r="R25" s="36" t="str">
        <f t="shared" si="0"/>
        <v/>
      </c>
      <c r="S25" s="36" t="str">
        <f t="shared" si="1"/>
        <v/>
      </c>
      <c r="T25" s="37"/>
      <c r="U25" s="37"/>
    </row>
    <row r="26" s="14" customFormat="1" customHeight="1" spans="1:21">
      <c r="A26" s="32"/>
      <c r="B26" s="33"/>
      <c r="C26" s="32"/>
      <c r="D26" s="34"/>
      <c r="E26" s="32"/>
      <c r="F26" s="35"/>
      <c r="G26" s="35"/>
      <c r="H26" s="32"/>
      <c r="I26" s="35"/>
      <c r="J26" s="35"/>
      <c r="K26" s="36"/>
      <c r="L26" s="36"/>
      <c r="M26" s="36"/>
      <c r="N26" s="36"/>
      <c r="O26" s="36"/>
      <c r="P26" s="36"/>
      <c r="Q26" s="36"/>
      <c r="R26" s="36" t="str">
        <f t="shared" si="0"/>
        <v/>
      </c>
      <c r="S26" s="36" t="str">
        <f t="shared" si="1"/>
        <v/>
      </c>
      <c r="T26" s="37"/>
      <c r="U26" s="37"/>
    </row>
    <row r="27" s="14" customFormat="1" customHeight="1" spans="1:21">
      <c r="A27" s="32"/>
      <c r="B27" s="33"/>
      <c r="C27" s="32"/>
      <c r="D27" s="34"/>
      <c r="E27" s="32"/>
      <c r="F27" s="35"/>
      <c r="G27" s="35"/>
      <c r="H27" s="32"/>
      <c r="I27" s="35"/>
      <c r="J27" s="35"/>
      <c r="K27" s="36"/>
      <c r="L27" s="36"/>
      <c r="M27" s="36"/>
      <c r="N27" s="36"/>
      <c r="O27" s="36"/>
      <c r="P27" s="36"/>
      <c r="Q27" s="36"/>
      <c r="R27" s="36" t="str">
        <f t="shared" si="0"/>
        <v/>
      </c>
      <c r="S27" s="36" t="str">
        <f t="shared" si="1"/>
        <v/>
      </c>
      <c r="T27" s="37"/>
      <c r="U27" s="37"/>
    </row>
    <row r="28" s="14" customFormat="1" customHeight="1" spans="1:21">
      <c r="A28" s="32"/>
      <c r="B28" s="33"/>
      <c r="C28" s="32"/>
      <c r="D28" s="34"/>
      <c r="E28" s="32"/>
      <c r="F28" s="35"/>
      <c r="G28" s="35"/>
      <c r="H28" s="32"/>
      <c r="I28" s="35"/>
      <c r="J28" s="35"/>
      <c r="K28" s="36"/>
      <c r="L28" s="36"/>
      <c r="M28" s="36"/>
      <c r="N28" s="36"/>
      <c r="O28" s="36"/>
      <c r="P28" s="36"/>
      <c r="Q28" s="36"/>
      <c r="R28" s="36" t="str">
        <f t="shared" si="0"/>
        <v/>
      </c>
      <c r="S28" s="36" t="str">
        <f t="shared" si="1"/>
        <v/>
      </c>
      <c r="T28" s="37"/>
      <c r="U28" s="37"/>
    </row>
    <row r="29" s="14" customFormat="1" customHeight="1" spans="1:21">
      <c r="A29" s="32"/>
      <c r="B29" s="33"/>
      <c r="C29" s="32"/>
      <c r="D29" s="34"/>
      <c r="E29" s="32"/>
      <c r="F29" s="35"/>
      <c r="G29" s="35"/>
      <c r="H29" s="32"/>
      <c r="I29" s="35"/>
      <c r="J29" s="35"/>
      <c r="K29" s="36"/>
      <c r="L29" s="36"/>
      <c r="M29" s="36"/>
      <c r="N29" s="36"/>
      <c r="O29" s="36"/>
      <c r="P29" s="36"/>
      <c r="Q29" s="36"/>
      <c r="R29" s="36" t="str">
        <f t="shared" si="0"/>
        <v/>
      </c>
      <c r="S29" s="36" t="str">
        <f t="shared" si="1"/>
        <v/>
      </c>
      <c r="T29" s="37"/>
      <c r="U29" s="37"/>
    </row>
    <row r="30" s="14" customFormat="1" customHeight="1" spans="1:21">
      <c r="A30" s="32"/>
      <c r="B30" s="33"/>
      <c r="C30" s="32"/>
      <c r="D30" s="34"/>
      <c r="E30" s="32"/>
      <c r="F30" s="35"/>
      <c r="G30" s="35"/>
      <c r="H30" s="32"/>
      <c r="I30" s="35"/>
      <c r="J30" s="35"/>
      <c r="K30" s="36"/>
      <c r="L30" s="36"/>
      <c r="M30" s="36"/>
      <c r="N30" s="36"/>
      <c r="O30" s="36"/>
      <c r="P30" s="36"/>
      <c r="Q30" s="36"/>
      <c r="R30" s="36" t="str">
        <f t="shared" si="0"/>
        <v/>
      </c>
      <c r="S30" s="36" t="str">
        <f t="shared" si="1"/>
        <v/>
      </c>
      <c r="T30" s="37"/>
      <c r="U30" s="37"/>
    </row>
    <row r="31" s="14" customFormat="1" customHeight="1" spans="1:21">
      <c r="A31" s="32"/>
      <c r="B31" s="33"/>
      <c r="C31" s="32"/>
      <c r="D31" s="34"/>
      <c r="E31" s="32"/>
      <c r="F31" s="35"/>
      <c r="G31" s="35"/>
      <c r="H31" s="32"/>
      <c r="I31" s="35"/>
      <c r="J31" s="35"/>
      <c r="K31" s="36"/>
      <c r="L31" s="36"/>
      <c r="M31" s="36"/>
      <c r="N31" s="36"/>
      <c r="O31" s="36"/>
      <c r="P31" s="36"/>
      <c r="Q31" s="36"/>
      <c r="R31" s="36" t="str">
        <f t="shared" si="0"/>
        <v/>
      </c>
      <c r="S31" s="36" t="str">
        <f t="shared" si="1"/>
        <v/>
      </c>
      <c r="T31" s="37"/>
      <c r="U31" s="37"/>
    </row>
    <row r="32" s="14" customFormat="1" customHeight="1" spans="1:21">
      <c r="A32" s="38" t="s">
        <v>457</v>
      </c>
      <c r="B32" s="84"/>
      <c r="C32" s="39"/>
      <c r="D32" s="83"/>
      <c r="E32" s="83"/>
      <c r="F32" s="33"/>
      <c r="G32" s="33"/>
      <c r="H32" s="83"/>
      <c r="I32" s="35"/>
      <c r="J32" s="35"/>
      <c r="K32" s="36"/>
      <c r="L32" s="36"/>
      <c r="M32" s="36">
        <f>SUM(M9:M31)</f>
        <v>0</v>
      </c>
      <c r="N32" s="36"/>
      <c r="O32" s="36"/>
      <c r="P32" s="36"/>
      <c r="Q32" s="36">
        <f>SUM(Q9:Q31)</f>
        <v>0</v>
      </c>
      <c r="R32" s="36" t="str">
        <f t="shared" si="0"/>
        <v/>
      </c>
      <c r="S32" s="36" t="str">
        <f t="shared" si="1"/>
        <v/>
      </c>
      <c r="T32" s="37"/>
      <c r="U32" s="37"/>
    </row>
    <row r="33" s="14" customFormat="1" customHeight="1" spans="1:21">
      <c r="A33" s="38" t="s">
        <v>458</v>
      </c>
      <c r="B33" s="84"/>
      <c r="C33" s="39"/>
      <c r="D33" s="83"/>
      <c r="E33" s="83"/>
      <c r="F33" s="83"/>
      <c r="G33" s="83"/>
      <c r="H33" s="83"/>
      <c r="I33" s="35"/>
      <c r="J33" s="35"/>
      <c r="K33" s="36"/>
      <c r="L33" s="36"/>
      <c r="M33" s="36"/>
      <c r="N33" s="36"/>
      <c r="O33" s="36"/>
      <c r="P33" s="36"/>
      <c r="Q33" s="36"/>
      <c r="R33" s="36"/>
      <c r="S33" s="36"/>
      <c r="T33" s="37"/>
      <c r="U33" s="37"/>
    </row>
    <row r="34" s="14" customFormat="1" customHeight="1" spans="1:21">
      <c r="A34" s="38" t="s">
        <v>436</v>
      </c>
      <c r="B34" s="84"/>
      <c r="C34" s="39"/>
      <c r="D34" s="72"/>
      <c r="E34" s="72"/>
      <c r="F34" s="72"/>
      <c r="G34" s="72"/>
      <c r="H34" s="72"/>
      <c r="I34" s="39"/>
      <c r="J34" s="39"/>
      <c r="K34" s="36"/>
      <c r="L34" s="36"/>
      <c r="M34" s="36">
        <f>M32-M33</f>
        <v>0</v>
      </c>
      <c r="N34" s="36"/>
      <c r="O34" s="36"/>
      <c r="P34" s="36"/>
      <c r="Q34" s="36">
        <f>Q32</f>
        <v>0</v>
      </c>
      <c r="R34" s="36" t="str">
        <f t="shared" si="0"/>
        <v/>
      </c>
      <c r="S34" s="36" t="str">
        <f t="shared" si="1"/>
        <v/>
      </c>
      <c r="T34" s="37"/>
      <c r="U34" s="37"/>
    </row>
    <row r="35" s="14" customFormat="1" customHeight="1" spans="1:21">
      <c r="A35" s="12" t="e">
        <f>'3-9-7发出商品'!A34</f>
        <v>#REF!</v>
      </c>
      <c r="B35" s="41"/>
      <c r="C35" s="41"/>
      <c r="D35" s="136"/>
      <c r="E35" s="136"/>
      <c r="F35" s="136"/>
      <c r="G35" s="136"/>
      <c r="H35" s="136"/>
      <c r="I35" s="136"/>
      <c r="J35" s="136"/>
      <c r="K35" s="368"/>
      <c r="L35" s="368"/>
      <c r="O35" s="133" t="e">
        <f>'3-9-7发出商品'!P34</f>
        <v>#REF!</v>
      </c>
      <c r="P35" s="133"/>
      <c r="Q35" s="133"/>
      <c r="R35" s="133"/>
      <c r="S35" s="133"/>
      <c r="T35" s="138"/>
    </row>
    <row r="36" s="14" customFormat="1" customHeight="1" spans="1:21">
      <c r="A36" s="12" t="e">
        <f>'3-9-7发出商品'!A35</f>
        <v>#REF!</v>
      </c>
      <c r="B36" s="87"/>
      <c r="C36" s="12"/>
    </row>
    <row r="37" s="14" customFormat="1" customHeight="1"/>
    <row r="38" s="14" customFormat="1" customHeight="1"/>
    <row r="39" s="14" customFormat="1" customHeight="1"/>
    <row r="40" s="14" customFormat="1" customHeight="1"/>
    <row r="41" s="14" customFormat="1" customHeight="1"/>
    <row r="42" s="14" customFormat="1" customHeight="1"/>
    <row r="43" s="14" customFormat="1" customHeight="1"/>
    <row r="44" s="14" customFormat="1" customHeight="1"/>
    <row r="45" s="14" customFormat="1" customHeight="1"/>
    <row r="46" s="14" customFormat="1" customHeight="1"/>
  </sheetData>
  <sheetProtection formatCells="0" formatColumns="0" formatRows="0" insertRows="0" insertColumns="0" insertHyperlinks="0" deleteColumns="0" deleteRows="0" sort="0" autoFilter="0" pivotTables="0"/>
  <mergeCells count="23">
    <mergeCell ref="A2:T2"/>
    <mergeCell ref="A4:T4"/>
    <mergeCell ref="K7:M7"/>
    <mergeCell ref="O7:Q7"/>
    <mergeCell ref="A32:C32"/>
    <mergeCell ref="A33:C33"/>
    <mergeCell ref="A34:C34"/>
    <mergeCell ref="O35:S35"/>
    <mergeCell ref="A7:A8"/>
    <mergeCell ref="B7:B8"/>
    <mergeCell ref="C7:C8"/>
    <mergeCell ref="D7:D8"/>
    <mergeCell ref="E7:E8"/>
    <mergeCell ref="F7:F8"/>
    <mergeCell ref="G7:G8"/>
    <mergeCell ref="H7:H8"/>
    <mergeCell ref="I7:I8"/>
    <mergeCell ref="J7:J8"/>
    <mergeCell ref="N7:N8"/>
    <mergeCell ref="R7:R8"/>
    <mergeCell ref="S7:S8"/>
    <mergeCell ref="T7:T8"/>
    <mergeCell ref="U7:U8"/>
  </mergeCells>
  <dataValidations count="1">
    <dataValidation type="list" allowBlank="1" showInputMessage="1" showErrorMessage="1" sqref="I9:I31">
      <formula1>"正常,待报废,闲置,无实物"</formula1>
    </dataValidation>
  </dataValidation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84" fitToHeight="0" orientation="landscape"/>
  <headerFooter scaleWithDoc="0">
    <oddHeader>&amp;R&amp;"宋体,常规"&amp;10表3-9-8
共&amp;N页第&amp;P页
 单位：人民币元</oddHead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tabColor indexed="35"/>
  </sheetPr>
  <dimension ref="A1:M34"/>
  <sheetViews>
    <sheetView showZeros="0" workbookViewId="0">
      <pane ySplit="7" topLeftCell="A8" activePane="bottomLeft" state="frozen"/>
      <selection/>
      <selection pane="bottomLeft" activeCell="D14" sqref="D14"/>
    </sheetView>
  </sheetViews>
  <sheetFormatPr defaultColWidth="9" defaultRowHeight="16.8" customHeight="1"/>
  <cols>
    <col min="1" max="1" width="4.3" style="332" customWidth="1"/>
    <col min="2" max="2" width="21.6" style="333" customWidth="1"/>
    <col min="3" max="3" width="15.2" style="333" customWidth="1"/>
    <col min="4" max="4" width="12.2" style="333" customWidth="1"/>
    <col min="5" max="5" width="10.8" style="333" customWidth="1"/>
    <col min="6" max="6" width="14.2" style="334" customWidth="1"/>
    <col min="7" max="7" width="9.6" style="333" customWidth="1"/>
    <col min="8" max="8" width="14.3" style="333" customWidth="1"/>
    <col min="9" max="9" width="14.3" style="333" hidden="1" customWidth="1" outlineLevel="1"/>
    <col min="10" max="10" width="10" style="333" hidden="1" customWidth="1" outlineLevel="1"/>
    <col min="11" max="11" width="7.5" style="333" hidden="1" customWidth="1" outlineLevel="1"/>
    <col min="12" max="12" width="7.7" style="333" customWidth="1" collapsed="1"/>
    <col min="13" max="16384" width="9" style="333"/>
  </cols>
  <sheetData>
    <row r="1" customHeight="1" spans="1:13">
      <c r="A1" s="17" t="s">
        <v>257</v>
      </c>
    </row>
    <row r="2" s="328" customFormat="1" ht="25.05" customHeight="1" spans="1:13">
      <c r="A2" s="335" t="e">
        <f>"存货-未结算工程评估"&amp;#REF!</f>
        <v>#REF!</v>
      </c>
      <c r="B2" s="335"/>
      <c r="C2" s="335"/>
      <c r="D2" s="335"/>
      <c r="E2" s="335"/>
      <c r="F2" s="335"/>
      <c r="G2" s="335"/>
      <c r="H2" s="335"/>
      <c r="I2" s="335"/>
      <c r="J2" s="335"/>
      <c r="K2" s="335"/>
      <c r="L2" s="335"/>
    </row>
    <row r="3" s="328" customFormat="1" ht="9" customHeight="1" spans="1:13">
      <c r="A3" s="336"/>
      <c r="B3" s="335"/>
      <c r="C3" s="335"/>
      <c r="D3" s="335"/>
      <c r="E3" s="335"/>
      <c r="F3" s="335"/>
      <c r="G3" s="335"/>
      <c r="H3" s="293"/>
      <c r="I3" s="293"/>
      <c r="J3" s="293"/>
      <c r="K3" s="293"/>
      <c r="L3" s="335"/>
    </row>
    <row r="4" s="329" customFormat="1" customHeight="1" spans="1:13">
      <c r="A4" s="21" t="e">
        <f>'3-9-8在用周转材料'!A4:T4</f>
        <v>#REF!</v>
      </c>
      <c r="B4" s="21"/>
      <c r="C4" s="21"/>
      <c r="D4" s="21"/>
      <c r="E4" s="21"/>
      <c r="F4" s="21"/>
      <c r="G4" s="21"/>
      <c r="H4" s="21"/>
      <c r="I4" s="21"/>
      <c r="J4" s="21"/>
      <c r="K4" s="21"/>
      <c r="L4" s="21"/>
    </row>
    <row r="5" s="329" customFormat="1" customHeight="1" spans="1:13">
      <c r="A5" s="75" t="e">
        <f>'3-9-8在用周转材料'!A6</f>
        <v>#REF!</v>
      </c>
      <c r="B5" s="337"/>
      <c r="C5" s="337"/>
      <c r="D5" s="337"/>
      <c r="E5" s="337"/>
      <c r="F5" s="338"/>
      <c r="G5" s="337"/>
      <c r="H5" s="337"/>
      <c r="I5" s="337"/>
      <c r="J5" s="337"/>
      <c r="K5" s="337"/>
      <c r="L5" s="339"/>
    </row>
    <row r="6" s="330" customFormat="1" customHeight="1" spans="1:13">
      <c r="A6" s="340" t="s">
        <v>293</v>
      </c>
      <c r="B6" s="340" t="s">
        <v>2282</v>
      </c>
      <c r="C6" s="340" t="s">
        <v>2283</v>
      </c>
      <c r="D6" s="341" t="s">
        <v>2284</v>
      </c>
      <c r="E6" s="342" t="s">
        <v>2285</v>
      </c>
      <c r="F6" s="343" t="s">
        <v>2286</v>
      </c>
      <c r="G6" s="342" t="s">
        <v>2287</v>
      </c>
      <c r="H6" s="341" t="s">
        <v>344</v>
      </c>
      <c r="I6" s="340" t="s">
        <v>345</v>
      </c>
      <c r="J6" s="344" t="s">
        <v>2288</v>
      </c>
      <c r="K6" s="340" t="s">
        <v>347</v>
      </c>
      <c r="L6" s="340" t="s">
        <v>296</v>
      </c>
      <c r="M6" s="31" t="s">
        <v>348</v>
      </c>
    </row>
    <row r="7" s="330" customFormat="1" customHeight="1" spans="1:13">
      <c r="A7" s="340"/>
      <c r="B7" s="340"/>
      <c r="C7" s="340"/>
      <c r="D7" s="341"/>
      <c r="E7" s="345"/>
      <c r="F7" s="343"/>
      <c r="G7" s="345"/>
      <c r="H7" s="341"/>
      <c r="I7" s="340"/>
      <c r="J7" s="346"/>
      <c r="K7" s="340"/>
      <c r="L7" s="340"/>
      <c r="M7" s="31"/>
    </row>
    <row r="8" s="331" customFormat="1" ht="15.75" customHeight="1" spans="1:13">
      <c r="A8" s="347">
        <v>1</v>
      </c>
      <c r="B8" s="348"/>
      <c r="C8" s="349">
        <v>43800</v>
      </c>
      <c r="D8" s="349">
        <v>43952</v>
      </c>
      <c r="E8" s="350"/>
      <c r="F8" s="351"/>
      <c r="G8" s="352"/>
      <c r="H8" s="36"/>
      <c r="I8" s="36">
        <f>H8</f>
        <v>0</v>
      </c>
      <c r="J8" s="36" t="str">
        <f>IF(H8=0,"",I8-H8)</f>
        <v/>
      </c>
      <c r="K8" s="36" t="str">
        <f>IF(H8=0,"",J8/H8*100)</f>
        <v/>
      </c>
      <c r="L8" s="353"/>
      <c r="M8" s="353"/>
    </row>
    <row r="9" s="331" customFormat="1" ht="15.75" customHeight="1" spans="1:13">
      <c r="A9" s="347"/>
      <c r="B9" s="348"/>
      <c r="C9" s="349"/>
      <c r="D9" s="349"/>
      <c r="E9" s="350"/>
      <c r="F9" s="351"/>
      <c r="G9" s="352"/>
      <c r="H9" s="36"/>
      <c r="I9" s="36"/>
      <c r="J9" s="36" t="str">
        <f t="shared" ref="J9:J25" si="0">IF(H9=0,"",I9-H9)</f>
        <v/>
      </c>
      <c r="K9" s="36" t="str">
        <f t="shared" ref="K9:K25" si="1">IF(H9=0,"",J9/H9*100)</f>
        <v/>
      </c>
      <c r="L9" s="353"/>
      <c r="M9" s="353"/>
    </row>
    <row r="10" s="331" customFormat="1" ht="15.75" customHeight="1" spans="1:13">
      <c r="A10" s="347"/>
      <c r="B10" s="354"/>
      <c r="C10" s="349"/>
      <c r="D10" s="349"/>
      <c r="E10" s="350"/>
      <c r="F10" s="351"/>
      <c r="G10" s="352"/>
      <c r="H10" s="36"/>
      <c r="I10" s="36"/>
      <c r="J10" s="36" t="str">
        <f t="shared" si="0"/>
        <v/>
      </c>
      <c r="K10" s="36" t="str">
        <f t="shared" si="1"/>
        <v/>
      </c>
      <c r="L10" s="353"/>
      <c r="M10" s="353"/>
    </row>
    <row r="11" s="331" customFormat="1" ht="15.75" customHeight="1" spans="1:13">
      <c r="A11" s="347"/>
      <c r="B11" s="354"/>
      <c r="C11" s="349"/>
      <c r="D11" s="349"/>
      <c r="E11" s="350"/>
      <c r="F11" s="351"/>
      <c r="G11" s="352"/>
      <c r="H11" s="36"/>
      <c r="I11" s="36"/>
      <c r="J11" s="36" t="str">
        <f t="shared" si="0"/>
        <v/>
      </c>
      <c r="K11" s="36" t="str">
        <f t="shared" si="1"/>
        <v/>
      </c>
      <c r="L11" s="353"/>
      <c r="M11" s="353"/>
    </row>
    <row r="12" s="331" customFormat="1" ht="15.75" customHeight="1" spans="1:13">
      <c r="A12" s="347"/>
      <c r="B12" s="354"/>
      <c r="C12" s="349"/>
      <c r="D12" s="349"/>
      <c r="E12" s="350"/>
      <c r="F12" s="351"/>
      <c r="G12" s="352"/>
      <c r="H12" s="36"/>
      <c r="I12" s="36"/>
      <c r="J12" s="36" t="str">
        <f t="shared" si="0"/>
        <v/>
      </c>
      <c r="K12" s="36" t="str">
        <f t="shared" si="1"/>
        <v/>
      </c>
      <c r="L12" s="353"/>
      <c r="M12" s="353"/>
    </row>
    <row r="13" s="331" customFormat="1" ht="15.75" customHeight="1" spans="1:13">
      <c r="A13" s="347"/>
      <c r="B13" s="355"/>
      <c r="C13" s="349"/>
      <c r="D13" s="349"/>
      <c r="E13" s="356"/>
      <c r="F13" s="351"/>
      <c r="G13" s="352"/>
      <c r="H13" s="36">
        <v>0</v>
      </c>
      <c r="I13" s="36"/>
      <c r="J13" s="36" t="str">
        <f t="shared" si="0"/>
        <v/>
      </c>
      <c r="K13" s="36" t="str">
        <f t="shared" si="1"/>
        <v/>
      </c>
      <c r="L13" s="353"/>
      <c r="M13" s="353"/>
    </row>
    <row r="14" s="331" customFormat="1" ht="15.75" customHeight="1" spans="1:13">
      <c r="A14" s="347"/>
      <c r="B14" s="354"/>
      <c r="C14" s="349"/>
      <c r="D14" s="349"/>
      <c r="E14" s="350"/>
      <c r="F14" s="351"/>
      <c r="G14" s="352"/>
      <c r="H14" s="36">
        <v>0</v>
      </c>
      <c r="I14" s="36"/>
      <c r="J14" s="36" t="str">
        <f t="shared" si="0"/>
        <v/>
      </c>
      <c r="K14" s="36" t="str">
        <f t="shared" si="1"/>
        <v/>
      </c>
      <c r="L14" s="353"/>
      <c r="M14" s="353"/>
    </row>
    <row r="15" s="331" customFormat="1" ht="15.75" customHeight="1" spans="1:13">
      <c r="A15" s="347"/>
      <c r="B15" s="354"/>
      <c r="C15" s="349"/>
      <c r="D15" s="349"/>
      <c r="E15" s="350"/>
      <c r="F15" s="351"/>
      <c r="G15" s="352"/>
      <c r="H15" s="36"/>
      <c r="I15" s="36"/>
      <c r="J15" s="36" t="str">
        <f t="shared" si="0"/>
        <v/>
      </c>
      <c r="K15" s="36" t="str">
        <f t="shared" si="1"/>
        <v/>
      </c>
      <c r="L15" s="353"/>
      <c r="M15" s="353"/>
    </row>
    <row r="16" s="331" customFormat="1" ht="15.75" customHeight="1" spans="1:13">
      <c r="A16" s="347"/>
      <c r="B16" s="354"/>
      <c r="C16" s="349"/>
      <c r="D16" s="349"/>
      <c r="E16" s="350"/>
      <c r="F16" s="351"/>
      <c r="G16" s="352"/>
      <c r="H16" s="36"/>
      <c r="I16" s="36"/>
      <c r="J16" s="36" t="str">
        <f t="shared" si="0"/>
        <v/>
      </c>
      <c r="K16" s="36" t="str">
        <f t="shared" si="1"/>
        <v/>
      </c>
      <c r="L16" s="353"/>
      <c r="M16" s="353"/>
    </row>
    <row r="17" s="331" customFormat="1" ht="15.75" customHeight="1" spans="1:13">
      <c r="A17" s="347"/>
      <c r="B17" s="354"/>
      <c r="C17" s="349"/>
      <c r="D17" s="349"/>
      <c r="E17" s="350"/>
      <c r="F17" s="351"/>
      <c r="G17" s="352"/>
      <c r="H17" s="36"/>
      <c r="I17" s="36"/>
      <c r="J17" s="36" t="str">
        <f t="shared" si="0"/>
        <v/>
      </c>
      <c r="K17" s="36" t="str">
        <f t="shared" si="1"/>
        <v/>
      </c>
      <c r="L17" s="353"/>
      <c r="M17" s="353"/>
    </row>
    <row r="18" s="331" customFormat="1" ht="15.75" customHeight="1" spans="1:13">
      <c r="A18" s="347"/>
      <c r="B18" s="354"/>
      <c r="C18" s="349"/>
      <c r="D18" s="349"/>
      <c r="E18" s="350"/>
      <c r="F18" s="351"/>
      <c r="G18" s="352"/>
      <c r="H18" s="36"/>
      <c r="I18" s="36"/>
      <c r="J18" s="36" t="str">
        <f t="shared" si="0"/>
        <v/>
      </c>
      <c r="K18" s="36" t="str">
        <f t="shared" si="1"/>
        <v/>
      </c>
      <c r="L18" s="353"/>
      <c r="M18" s="353"/>
    </row>
    <row r="19" s="331" customFormat="1" ht="15.75" customHeight="1" spans="1:13">
      <c r="A19" s="347"/>
      <c r="B19" s="354"/>
      <c r="C19" s="349"/>
      <c r="D19" s="349"/>
      <c r="E19" s="350"/>
      <c r="F19" s="351"/>
      <c r="G19" s="352"/>
      <c r="H19" s="36"/>
      <c r="I19" s="36"/>
      <c r="J19" s="36" t="str">
        <f t="shared" si="0"/>
        <v/>
      </c>
      <c r="K19" s="36" t="str">
        <f t="shared" si="1"/>
        <v/>
      </c>
      <c r="L19" s="353"/>
      <c r="M19" s="353"/>
    </row>
    <row r="20" s="331" customFormat="1" ht="15.75" customHeight="1" spans="1:13">
      <c r="A20" s="347"/>
      <c r="B20" s="354"/>
      <c r="C20" s="349"/>
      <c r="D20" s="349"/>
      <c r="E20" s="350"/>
      <c r="F20" s="351"/>
      <c r="G20" s="352"/>
      <c r="H20" s="36"/>
      <c r="I20" s="36"/>
      <c r="J20" s="36" t="str">
        <f t="shared" si="0"/>
        <v/>
      </c>
      <c r="K20" s="36" t="str">
        <f t="shared" si="1"/>
        <v/>
      </c>
      <c r="L20" s="353"/>
      <c r="M20" s="353"/>
    </row>
    <row r="21" s="331" customFormat="1" ht="15.75" customHeight="1" spans="1:13">
      <c r="A21" s="347"/>
      <c r="B21" s="355"/>
      <c r="C21" s="349"/>
      <c r="D21" s="349"/>
      <c r="E21" s="350"/>
      <c r="F21" s="351"/>
      <c r="G21" s="352"/>
      <c r="H21" s="36"/>
      <c r="I21" s="36"/>
      <c r="J21" s="36" t="str">
        <f t="shared" si="0"/>
        <v/>
      </c>
      <c r="K21" s="36" t="str">
        <f t="shared" si="1"/>
        <v/>
      </c>
      <c r="L21" s="353"/>
      <c r="M21" s="353"/>
    </row>
    <row r="22" s="331" customFormat="1" ht="15.75" customHeight="1" spans="1:13">
      <c r="A22" s="347"/>
      <c r="B22" s="354"/>
      <c r="C22" s="349"/>
      <c r="D22" s="349"/>
      <c r="E22" s="350"/>
      <c r="F22" s="351"/>
      <c r="G22" s="352"/>
      <c r="H22" s="36"/>
      <c r="I22" s="36"/>
      <c r="J22" s="36" t="str">
        <f t="shared" si="0"/>
        <v/>
      </c>
      <c r="K22" s="36" t="str">
        <f t="shared" si="1"/>
        <v/>
      </c>
      <c r="L22" s="353"/>
      <c r="M22" s="353"/>
    </row>
    <row r="23" s="331" customFormat="1" ht="15.75" customHeight="1" spans="1:13">
      <c r="A23" s="347"/>
      <c r="B23" s="348"/>
      <c r="C23" s="349"/>
      <c r="D23" s="349"/>
      <c r="E23" s="357"/>
      <c r="F23" s="351"/>
      <c r="G23" s="351"/>
      <c r="H23" s="36"/>
      <c r="I23" s="36"/>
      <c r="J23" s="36" t="str">
        <f t="shared" si="0"/>
        <v/>
      </c>
      <c r="K23" s="36" t="str">
        <f t="shared" si="1"/>
        <v/>
      </c>
      <c r="L23" s="353"/>
      <c r="M23" s="353"/>
    </row>
    <row r="24" s="331" customFormat="1" ht="15.75" customHeight="1" spans="1:13">
      <c r="A24" s="347"/>
      <c r="B24" s="348"/>
      <c r="C24" s="349"/>
      <c r="D24" s="349"/>
      <c r="E24" s="357"/>
      <c r="F24" s="351"/>
      <c r="G24" s="351"/>
      <c r="H24" s="36"/>
      <c r="I24" s="36"/>
      <c r="J24" s="36" t="str">
        <f t="shared" si="0"/>
        <v/>
      </c>
      <c r="K24" s="36" t="str">
        <f t="shared" si="1"/>
        <v/>
      </c>
      <c r="L24" s="353"/>
      <c r="M24" s="353"/>
    </row>
    <row r="25" s="331" customFormat="1" ht="15.75" customHeight="1" spans="1:13">
      <c r="A25" s="358" t="s">
        <v>2289</v>
      </c>
      <c r="B25" s="358"/>
      <c r="C25" s="358"/>
      <c r="D25" s="358"/>
      <c r="E25" s="347"/>
      <c r="F25" s="351"/>
      <c r="G25" s="359"/>
      <c r="H25" s="36">
        <f>SUM(H8:H24)</f>
        <v>0</v>
      </c>
      <c r="I25" s="36">
        <f>SUM(I8:I24)</f>
        <v>0</v>
      </c>
      <c r="J25" s="36" t="str">
        <f t="shared" si="0"/>
        <v/>
      </c>
      <c r="K25" s="36" t="str">
        <f t="shared" si="1"/>
        <v/>
      </c>
      <c r="L25" s="353"/>
      <c r="M25" s="353"/>
    </row>
    <row r="26" s="331" customFormat="1" customHeight="1" spans="1:13">
      <c r="A26" s="360" t="e">
        <f>'3-9-8在用周转材料'!A35</f>
        <v>#REF!</v>
      </c>
      <c r="B26" s="360"/>
      <c r="C26" s="360"/>
      <c r="D26" s="360"/>
      <c r="F26" s="361"/>
      <c r="I26" s="362" t="e">
        <f>'3-9-8在用周转材料'!O35</f>
        <v>#REF!</v>
      </c>
      <c r="J26" s="362"/>
      <c r="K26" s="362"/>
      <c r="L26" s="363"/>
    </row>
    <row r="27" s="331" customFormat="1" customHeight="1" spans="1:13">
      <c r="A27" s="360" t="e">
        <f>'3-9-8在用周转材料'!A36</f>
        <v>#REF!</v>
      </c>
      <c r="B27" s="360"/>
      <c r="C27" s="360"/>
      <c r="D27" s="360"/>
      <c r="F27" s="361"/>
      <c r="H27" s="361"/>
    </row>
    <row r="29" customHeight="1" spans="1:13">
      <c r="H29" s="334"/>
    </row>
    <row r="32" customHeight="1" spans="1:13">
      <c r="H32" s="364"/>
    </row>
    <row r="34" customHeight="1" spans="8:8">
      <c r="H34" s="334"/>
    </row>
  </sheetData>
  <sheetProtection formatCells="0" formatColumns="0" formatRows="0" insertRows="0" insertColumns="0" insertHyperlinks="0" deleteColumns="0" deleteRows="0" sort="0" autoFilter="0" pivotTables="0"/>
  <mergeCells count="17">
    <mergeCell ref="A2:L2"/>
    <mergeCell ref="A4:L4"/>
    <mergeCell ref="A25:D25"/>
    <mergeCell ref="I26:K26"/>
    <mergeCell ref="A6:A7"/>
    <mergeCell ref="B6:B7"/>
    <mergeCell ref="C6:C7"/>
    <mergeCell ref="D6:D7"/>
    <mergeCell ref="E6:E7"/>
    <mergeCell ref="F6:F7"/>
    <mergeCell ref="G6:G7"/>
    <mergeCell ref="H6:H7"/>
    <mergeCell ref="I6:I7"/>
    <mergeCell ref="J6:J7"/>
    <mergeCell ref="K6:K7"/>
    <mergeCell ref="L6:L7"/>
    <mergeCell ref="M6:M7"/>
  </mergeCells>
  <hyperlinks>
    <hyperlink ref="A1" location="索引目录!A1" display="返回索引目录"/>
  </hyperlinks>
  <printOptions horizontalCentered="1"/>
  <pageMargins left="0.511811023622047" right="0.590551181102362" top="0.984251968503937" bottom="0.15748031496063" header="1.14173228346457" footer="0.196850393700787"/>
  <pageSetup paperSize="9" scale="85" fitToHeight="0" orientation="landscape"/>
  <headerFooter scaleWithDoc="0">
    <oddHeader>&amp;R&amp;"宋体,常规"&amp;10表3-9-9
共&amp;N页第&amp;P页
 单位：人民币元</oddHead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tabColor indexed="15"/>
  </sheetPr>
  <dimension ref="A1:V38"/>
  <sheetViews>
    <sheetView showZeros="0" workbookViewId="0">
      <pane ySplit="8" topLeftCell="A9" activePane="bottomLeft" state="frozen"/>
      <selection/>
      <selection pane="bottomLeft" activeCell="D14" sqref="D14"/>
    </sheetView>
  </sheetViews>
  <sheetFormatPr defaultColWidth="9" defaultRowHeight="15.2"/>
  <cols>
    <col min="1" max="1" width="5.8" style="288" customWidth="1"/>
    <col min="2" max="2" width="4.8" style="288" customWidth="1"/>
    <col min="3" max="3" width="11.3" style="288" customWidth="1"/>
    <col min="4" max="4" width="11.5" style="288" customWidth="1"/>
    <col min="5" max="5" width="7.8" style="288" customWidth="1" outlineLevel="1"/>
    <col min="6" max="6" width="8.7" style="288" customWidth="1" outlineLevel="1"/>
    <col min="7" max="8" width="8.7" style="289" customWidth="1" outlineLevel="1"/>
    <col min="9" max="9" width="8.7" style="288" customWidth="1" outlineLevel="1"/>
    <col min="10" max="10" width="9.8" style="288" customWidth="1" outlineLevel="1"/>
    <col min="11" max="11" width="4.6" style="288" customWidth="1"/>
    <col min="12" max="13" width="11.3" style="287" customWidth="1"/>
    <col min="14" max="14" width="12.2" style="287" customWidth="1"/>
    <col min="15" max="16" width="8.5" style="287" hidden="1" customWidth="1" outlineLevel="1"/>
    <col min="17" max="17" width="8.3" style="287" hidden="1" customWidth="1" outlineLevel="1"/>
    <col min="18" max="18" width="8.6" style="287" hidden="1" customWidth="1" outlineLevel="1"/>
    <col min="19" max="19" width="6.3" style="287" hidden="1" customWidth="1" outlineLevel="1"/>
    <col min="20" max="20" width="7" style="287" hidden="1" customWidth="1" outlineLevel="1"/>
    <col min="21" max="21" width="9.8" style="288" customWidth="1" collapsed="1"/>
    <col min="22" max="16384" width="9" style="288"/>
  </cols>
  <sheetData>
    <row r="1" ht="16" spans="1:22">
      <c r="A1" s="17" t="s">
        <v>257</v>
      </c>
    </row>
    <row r="2" s="284" customFormat="1" ht="30" customHeight="1" spans="1:22">
      <c r="A2" s="290" t="e">
        <f>"存货-消耗性生物资产评估"&amp;#REF!</f>
        <v>#REF!</v>
      </c>
      <c r="B2" s="290"/>
      <c r="C2" s="290"/>
      <c r="D2" s="291"/>
      <c r="E2" s="291"/>
      <c r="F2" s="291"/>
      <c r="G2" s="291"/>
      <c r="H2" s="291"/>
      <c r="I2" s="291"/>
      <c r="J2" s="291"/>
      <c r="K2" s="291"/>
      <c r="L2" s="291"/>
      <c r="M2" s="291"/>
      <c r="N2" s="291"/>
      <c r="O2" s="291"/>
      <c r="P2" s="291"/>
      <c r="Q2" s="291"/>
      <c r="R2" s="291"/>
      <c r="S2" s="291"/>
      <c r="T2" s="291"/>
      <c r="U2" s="291"/>
    </row>
    <row r="3" s="284" customFormat="1" ht="9" customHeight="1" spans="1:22">
      <c r="A3" s="290"/>
      <c r="B3" s="290"/>
      <c r="C3" s="290"/>
      <c r="D3" s="291"/>
      <c r="E3" s="291"/>
      <c r="F3" s="291"/>
      <c r="G3" s="291"/>
      <c r="H3" s="291"/>
      <c r="I3" s="291"/>
      <c r="J3" s="291"/>
      <c r="K3" s="291"/>
      <c r="L3" s="292"/>
      <c r="M3" s="292"/>
      <c r="N3" s="292"/>
      <c r="O3" s="293"/>
      <c r="P3" s="292"/>
      <c r="Q3" s="292"/>
      <c r="R3" s="292"/>
      <c r="S3" s="292"/>
      <c r="T3" s="292"/>
      <c r="U3" s="291"/>
    </row>
    <row r="4" s="285" customFormat="1" ht="15.75" customHeight="1" spans="1:22">
      <c r="A4" s="294" t="e">
        <f>'表3-9-9未结算工程'!A4:L4</f>
        <v>#REF!</v>
      </c>
      <c r="B4" s="294"/>
      <c r="C4" s="294"/>
      <c r="D4" s="294"/>
      <c r="E4" s="294"/>
      <c r="F4" s="294"/>
      <c r="G4" s="294"/>
      <c r="H4" s="294"/>
      <c r="I4" s="294"/>
      <c r="J4" s="294"/>
      <c r="K4" s="294"/>
      <c r="L4" s="294"/>
      <c r="M4" s="294"/>
      <c r="N4" s="294"/>
      <c r="O4" s="295"/>
      <c r="P4" s="295"/>
      <c r="Q4" s="295"/>
      <c r="R4" s="295"/>
      <c r="S4" s="295"/>
      <c r="T4" s="295"/>
      <c r="U4" s="295"/>
    </row>
    <row r="5" s="285" customFormat="1" ht="14.1" customHeight="1" spans="1:22">
      <c r="A5" s="294"/>
      <c r="B5" s="296" t="e">
        <f>'3-9-6在产品（自制半成品）'!B5</f>
        <v>#REF!</v>
      </c>
      <c r="C5" s="294"/>
      <c r="D5" s="294"/>
      <c r="E5" s="294"/>
      <c r="F5" s="294"/>
      <c r="G5" s="294"/>
      <c r="H5" s="294"/>
      <c r="I5" s="294"/>
      <c r="J5" s="294"/>
      <c r="K5" s="294"/>
      <c r="L5" s="294"/>
      <c r="M5" s="294"/>
      <c r="N5" s="294"/>
      <c r="O5" s="295"/>
      <c r="P5" s="295"/>
      <c r="Q5" s="295"/>
      <c r="R5" s="295"/>
      <c r="S5" s="295"/>
      <c r="T5" s="295"/>
      <c r="U5" s="295"/>
    </row>
    <row r="6" s="285" customFormat="1" ht="15.75" customHeight="1" spans="1:22">
      <c r="A6" s="75" t="e">
        <f>'表3-9-9未结算工程'!A5</f>
        <v>#REF!</v>
      </c>
      <c r="B6" s="297"/>
      <c r="C6" s="297"/>
      <c r="G6" s="295"/>
      <c r="H6" s="295"/>
      <c r="U6" s="298"/>
    </row>
    <row r="7" s="286" customFormat="1" ht="21" customHeight="1" spans="1:22">
      <c r="A7" s="299" t="s">
        <v>293</v>
      </c>
      <c r="B7" s="300" t="s">
        <v>2241</v>
      </c>
      <c r="C7" s="301" t="s">
        <v>444</v>
      </c>
      <c r="D7" s="300" t="s">
        <v>445</v>
      </c>
      <c r="E7" s="302" t="s">
        <v>2290</v>
      </c>
      <c r="F7" s="302" t="s">
        <v>2291</v>
      </c>
      <c r="G7" s="300" t="s">
        <v>2292</v>
      </c>
      <c r="H7" s="302" t="s">
        <v>2293</v>
      </c>
      <c r="I7" s="78" t="s">
        <v>2259</v>
      </c>
      <c r="J7" s="78" t="s">
        <v>2260</v>
      </c>
      <c r="K7" s="300" t="s">
        <v>446</v>
      </c>
      <c r="L7" s="303" t="s">
        <v>344</v>
      </c>
      <c r="M7" s="303"/>
      <c r="N7" s="304"/>
      <c r="O7" s="299" t="s">
        <v>453</v>
      </c>
      <c r="P7" s="305" t="s">
        <v>345</v>
      </c>
      <c r="Q7" s="306"/>
      <c r="R7" s="307"/>
      <c r="S7" s="302" t="s">
        <v>2288</v>
      </c>
      <c r="T7" s="299" t="s">
        <v>347</v>
      </c>
      <c r="U7" s="299" t="s">
        <v>296</v>
      </c>
      <c r="V7" s="31" t="s">
        <v>348</v>
      </c>
    </row>
    <row r="8" s="286" customFormat="1" ht="21" customHeight="1" spans="1:22">
      <c r="A8" s="299"/>
      <c r="B8" s="308"/>
      <c r="C8" s="301"/>
      <c r="D8" s="308"/>
      <c r="E8" s="309"/>
      <c r="F8" s="309"/>
      <c r="G8" s="308"/>
      <c r="H8" s="309"/>
      <c r="I8" s="81"/>
      <c r="J8" s="81"/>
      <c r="K8" s="308"/>
      <c r="L8" s="307" t="s">
        <v>450</v>
      </c>
      <c r="M8" s="307" t="s">
        <v>451</v>
      </c>
      <c r="N8" s="299" t="s">
        <v>452</v>
      </c>
      <c r="O8" s="299"/>
      <c r="P8" s="299" t="s">
        <v>451</v>
      </c>
      <c r="Q8" s="299" t="s">
        <v>2281</v>
      </c>
      <c r="R8" s="299" t="s">
        <v>452</v>
      </c>
      <c r="S8" s="309"/>
      <c r="T8" s="299"/>
      <c r="U8" s="299"/>
      <c r="V8" s="31"/>
    </row>
    <row r="9" s="287" customFormat="1" ht="15.75" customHeight="1" spans="1:22">
      <c r="A9" s="310">
        <v>1</v>
      </c>
      <c r="B9" s="311"/>
      <c r="C9" s="312"/>
      <c r="D9" s="313"/>
      <c r="E9" s="313"/>
      <c r="F9" s="313"/>
      <c r="G9" s="314">
        <v>43800</v>
      </c>
      <c r="H9" s="315" t="e">
        <f>IF(G9=0,"",(IF(($B$5-G9)&lt;366,"1年以内",IF(($B$5-G9)&lt;731,"1-2年",IF(($B$5-G9)&lt;1096,"2-3年",IF(($B$5-G9)&lt;1461,"3-4年",IF(($B$5-G9)&lt;1826,"4-5年","5年以上")))))))</f>
        <v>#REF!</v>
      </c>
      <c r="I9" s="316"/>
      <c r="J9" s="313"/>
      <c r="K9" s="311"/>
      <c r="L9" s="36"/>
      <c r="M9" s="36"/>
      <c r="N9" s="36"/>
      <c r="O9" s="36"/>
      <c r="P9" s="36"/>
      <c r="Q9" s="36"/>
      <c r="R9" s="36"/>
      <c r="S9" s="36" t="str">
        <f>IF(N9=0,"",R9-N9)</f>
        <v/>
      </c>
      <c r="T9" s="36" t="str">
        <f>IF(N9=0,"",S9/(N9)*100)</f>
        <v/>
      </c>
      <c r="U9" s="311"/>
      <c r="V9" s="316"/>
    </row>
    <row r="10" s="287" customFormat="1" ht="15.75" customHeight="1" spans="1:22">
      <c r="A10" s="310"/>
      <c r="B10" s="311"/>
      <c r="C10" s="312"/>
      <c r="D10" s="313"/>
      <c r="E10" s="313"/>
      <c r="F10" s="313"/>
      <c r="G10" s="314"/>
      <c r="H10" s="315" t="str">
        <f t="shared" ref="H10:H32" si="0">IF(G10=0,"",(IF(($B$5-G10)&lt;366,"1年以内",IF(($B$5-G10)&lt;731,"1-2年",IF(($B$5-G10)&lt;1096,"2-3年",IF(($B$5-G10)&lt;1461,"3-4年",IF(($B$5-G10)&lt;1826,"4-5年","5年以上")))))))</f>
        <v/>
      </c>
      <c r="I10" s="316"/>
      <c r="J10" s="313"/>
      <c r="K10" s="311"/>
      <c r="L10" s="36"/>
      <c r="M10" s="36"/>
      <c r="N10" s="36"/>
      <c r="O10" s="36"/>
      <c r="P10" s="36"/>
      <c r="Q10" s="36"/>
      <c r="R10" s="36"/>
      <c r="S10" s="36" t="str">
        <f t="shared" ref="S10:S35" si="1">IF(N10=0,"",R10-N10)</f>
        <v/>
      </c>
      <c r="T10" s="36" t="str">
        <f t="shared" ref="T10:T35" si="2">IF(N10=0,"",S10/(N10)*100)</f>
        <v/>
      </c>
      <c r="U10" s="311"/>
      <c r="V10" s="316"/>
    </row>
    <row r="11" s="287" customFormat="1" ht="15.75" customHeight="1" spans="1:22">
      <c r="A11" s="310"/>
      <c r="B11" s="311"/>
      <c r="C11" s="312"/>
      <c r="D11" s="313"/>
      <c r="E11" s="313"/>
      <c r="F11" s="313"/>
      <c r="G11" s="314"/>
      <c r="H11" s="315" t="str">
        <f t="shared" si="0"/>
        <v/>
      </c>
      <c r="I11" s="316"/>
      <c r="J11" s="313"/>
      <c r="K11" s="311"/>
      <c r="L11" s="36"/>
      <c r="M11" s="36"/>
      <c r="N11" s="36"/>
      <c r="O11" s="36"/>
      <c r="P11" s="36"/>
      <c r="Q11" s="36"/>
      <c r="R11" s="36"/>
      <c r="S11" s="36" t="str">
        <f t="shared" si="1"/>
        <v/>
      </c>
      <c r="T11" s="36" t="str">
        <f t="shared" si="2"/>
        <v/>
      </c>
      <c r="U11" s="311"/>
      <c r="V11" s="316"/>
    </row>
    <row r="12" s="287" customFormat="1" ht="15.75" customHeight="1" spans="1:22">
      <c r="A12" s="310"/>
      <c r="B12" s="311"/>
      <c r="C12" s="312"/>
      <c r="D12" s="313"/>
      <c r="E12" s="313"/>
      <c r="F12" s="313"/>
      <c r="G12" s="314"/>
      <c r="H12" s="315" t="str">
        <f t="shared" si="0"/>
        <v/>
      </c>
      <c r="I12" s="316"/>
      <c r="J12" s="313"/>
      <c r="K12" s="311"/>
      <c r="L12" s="36"/>
      <c r="M12" s="36"/>
      <c r="N12" s="36"/>
      <c r="O12" s="36"/>
      <c r="P12" s="36"/>
      <c r="Q12" s="36"/>
      <c r="R12" s="36"/>
      <c r="S12" s="36" t="str">
        <f t="shared" si="1"/>
        <v/>
      </c>
      <c r="T12" s="36" t="str">
        <f t="shared" si="2"/>
        <v/>
      </c>
      <c r="U12" s="311"/>
      <c r="V12" s="316"/>
    </row>
    <row r="13" s="287" customFormat="1" ht="15.75" customHeight="1" spans="1:22">
      <c r="A13" s="310"/>
      <c r="B13" s="311"/>
      <c r="C13" s="312"/>
      <c r="D13" s="313"/>
      <c r="E13" s="313"/>
      <c r="F13" s="313"/>
      <c r="G13" s="314"/>
      <c r="H13" s="315">
        <v>0</v>
      </c>
      <c r="I13" s="316"/>
      <c r="J13" s="313"/>
      <c r="K13" s="311"/>
      <c r="L13" s="36"/>
      <c r="M13" s="36"/>
      <c r="N13" s="36"/>
      <c r="O13" s="36"/>
      <c r="P13" s="36"/>
      <c r="Q13" s="36"/>
      <c r="R13" s="36"/>
      <c r="S13" s="36" t="str">
        <f t="shared" si="1"/>
        <v/>
      </c>
      <c r="T13" s="36" t="str">
        <f t="shared" si="2"/>
        <v/>
      </c>
      <c r="U13" s="311"/>
      <c r="V13" s="316"/>
    </row>
    <row r="14" s="287" customFormat="1" ht="15.75" customHeight="1" spans="1:22">
      <c r="A14" s="310"/>
      <c r="B14" s="311"/>
      <c r="C14" s="312"/>
      <c r="D14" s="313"/>
      <c r="E14" s="313"/>
      <c r="F14" s="313"/>
      <c r="G14" s="314"/>
      <c r="H14" s="315">
        <v>0</v>
      </c>
      <c r="I14" s="316"/>
      <c r="J14" s="313"/>
      <c r="K14" s="311"/>
      <c r="L14" s="36"/>
      <c r="M14" s="36"/>
      <c r="N14" s="36"/>
      <c r="O14" s="36"/>
      <c r="P14" s="36"/>
      <c r="Q14" s="36"/>
      <c r="R14" s="36"/>
      <c r="S14" s="36" t="str">
        <f t="shared" si="1"/>
        <v/>
      </c>
      <c r="T14" s="36" t="str">
        <f t="shared" si="2"/>
        <v/>
      </c>
      <c r="U14" s="311"/>
      <c r="V14" s="316"/>
    </row>
    <row r="15" s="287" customFormat="1" ht="15.75" customHeight="1" spans="1:22">
      <c r="A15" s="310"/>
      <c r="B15" s="311"/>
      <c r="C15" s="312"/>
      <c r="D15" s="313"/>
      <c r="E15" s="313"/>
      <c r="F15" s="313"/>
      <c r="G15" s="314"/>
      <c r="H15" s="315" t="str">
        <f t="shared" si="0"/>
        <v/>
      </c>
      <c r="I15" s="316"/>
      <c r="J15" s="313"/>
      <c r="K15" s="311"/>
      <c r="L15" s="36"/>
      <c r="M15" s="36"/>
      <c r="N15" s="36"/>
      <c r="O15" s="36"/>
      <c r="P15" s="36"/>
      <c r="Q15" s="36"/>
      <c r="R15" s="36"/>
      <c r="S15" s="36" t="str">
        <f t="shared" si="1"/>
        <v/>
      </c>
      <c r="T15" s="36" t="str">
        <f t="shared" si="2"/>
        <v/>
      </c>
      <c r="U15" s="311"/>
      <c r="V15" s="316"/>
    </row>
    <row r="16" s="287" customFormat="1" ht="15.75" customHeight="1" spans="1:22">
      <c r="A16" s="310"/>
      <c r="B16" s="311"/>
      <c r="C16" s="312"/>
      <c r="D16" s="313"/>
      <c r="E16" s="313"/>
      <c r="F16" s="313"/>
      <c r="G16" s="314"/>
      <c r="H16" s="315" t="str">
        <f t="shared" si="0"/>
        <v/>
      </c>
      <c r="I16" s="316"/>
      <c r="J16" s="313"/>
      <c r="K16" s="311"/>
      <c r="L16" s="36"/>
      <c r="M16" s="36"/>
      <c r="N16" s="36"/>
      <c r="O16" s="36"/>
      <c r="P16" s="36"/>
      <c r="Q16" s="36"/>
      <c r="R16" s="36"/>
      <c r="S16" s="36" t="str">
        <f t="shared" si="1"/>
        <v/>
      </c>
      <c r="T16" s="36" t="str">
        <f t="shared" si="2"/>
        <v/>
      </c>
      <c r="U16" s="311"/>
      <c r="V16" s="316"/>
    </row>
    <row r="17" s="287" customFormat="1" ht="15.75" customHeight="1" spans="1:22">
      <c r="A17" s="310"/>
      <c r="B17" s="311"/>
      <c r="C17" s="312"/>
      <c r="D17" s="313"/>
      <c r="E17" s="313"/>
      <c r="F17" s="313"/>
      <c r="G17" s="314"/>
      <c r="H17" s="315" t="str">
        <f t="shared" si="0"/>
        <v/>
      </c>
      <c r="I17" s="316"/>
      <c r="J17" s="313"/>
      <c r="K17" s="311"/>
      <c r="L17" s="36"/>
      <c r="M17" s="36"/>
      <c r="N17" s="36"/>
      <c r="O17" s="36"/>
      <c r="P17" s="36"/>
      <c r="Q17" s="36"/>
      <c r="R17" s="36"/>
      <c r="S17" s="36" t="str">
        <f t="shared" si="1"/>
        <v/>
      </c>
      <c r="T17" s="36" t="str">
        <f t="shared" si="2"/>
        <v/>
      </c>
      <c r="U17" s="311"/>
      <c r="V17" s="316"/>
    </row>
    <row r="18" s="287" customFormat="1" ht="15.75" customHeight="1" spans="1:22">
      <c r="A18" s="310"/>
      <c r="B18" s="311"/>
      <c r="C18" s="312"/>
      <c r="D18" s="313"/>
      <c r="E18" s="313"/>
      <c r="F18" s="313"/>
      <c r="G18" s="314"/>
      <c r="H18" s="315" t="str">
        <f t="shared" si="0"/>
        <v/>
      </c>
      <c r="I18" s="316"/>
      <c r="J18" s="313"/>
      <c r="K18" s="311"/>
      <c r="L18" s="36"/>
      <c r="M18" s="36"/>
      <c r="N18" s="36"/>
      <c r="O18" s="36"/>
      <c r="P18" s="36"/>
      <c r="Q18" s="36"/>
      <c r="R18" s="36"/>
      <c r="S18" s="36" t="str">
        <f t="shared" si="1"/>
        <v/>
      </c>
      <c r="T18" s="36" t="str">
        <f t="shared" si="2"/>
        <v/>
      </c>
      <c r="U18" s="311"/>
      <c r="V18" s="316"/>
    </row>
    <row r="19" s="287" customFormat="1" ht="15.75" customHeight="1" spans="1:22">
      <c r="A19" s="310"/>
      <c r="B19" s="311"/>
      <c r="C19" s="312"/>
      <c r="D19" s="313"/>
      <c r="E19" s="313"/>
      <c r="F19" s="313"/>
      <c r="G19" s="314"/>
      <c r="H19" s="315" t="str">
        <f t="shared" si="0"/>
        <v/>
      </c>
      <c r="I19" s="316"/>
      <c r="J19" s="313"/>
      <c r="K19" s="311"/>
      <c r="L19" s="36"/>
      <c r="M19" s="36"/>
      <c r="N19" s="36"/>
      <c r="O19" s="36"/>
      <c r="P19" s="36"/>
      <c r="Q19" s="36"/>
      <c r="R19" s="36"/>
      <c r="S19" s="36" t="str">
        <f t="shared" si="1"/>
        <v/>
      </c>
      <c r="T19" s="36" t="str">
        <f t="shared" si="2"/>
        <v/>
      </c>
      <c r="U19" s="311"/>
      <c r="V19" s="316"/>
    </row>
    <row r="20" s="287" customFormat="1" ht="15.75" customHeight="1" spans="1:22">
      <c r="A20" s="310"/>
      <c r="B20" s="311"/>
      <c r="C20" s="312"/>
      <c r="D20" s="313"/>
      <c r="E20" s="313"/>
      <c r="F20" s="313"/>
      <c r="G20" s="314"/>
      <c r="H20" s="315" t="str">
        <f t="shared" si="0"/>
        <v/>
      </c>
      <c r="I20" s="316"/>
      <c r="J20" s="313"/>
      <c r="K20" s="311"/>
      <c r="L20" s="36"/>
      <c r="M20" s="36"/>
      <c r="N20" s="36"/>
      <c r="O20" s="36"/>
      <c r="P20" s="36"/>
      <c r="Q20" s="36"/>
      <c r="R20" s="36"/>
      <c r="S20" s="36" t="str">
        <f t="shared" si="1"/>
        <v/>
      </c>
      <c r="T20" s="36" t="str">
        <f t="shared" si="2"/>
        <v/>
      </c>
      <c r="U20" s="311"/>
      <c r="V20" s="316"/>
    </row>
    <row r="21" s="287" customFormat="1" ht="15.75" customHeight="1" spans="1:22">
      <c r="A21" s="310"/>
      <c r="B21" s="311"/>
      <c r="C21" s="312"/>
      <c r="D21" s="313"/>
      <c r="E21" s="313"/>
      <c r="F21" s="313"/>
      <c r="G21" s="314"/>
      <c r="H21" s="315" t="str">
        <f t="shared" si="0"/>
        <v/>
      </c>
      <c r="I21" s="316"/>
      <c r="J21" s="313"/>
      <c r="K21" s="311"/>
      <c r="L21" s="36"/>
      <c r="M21" s="36"/>
      <c r="N21" s="36"/>
      <c r="O21" s="36"/>
      <c r="P21" s="36"/>
      <c r="Q21" s="36"/>
      <c r="R21" s="36"/>
      <c r="S21" s="36" t="str">
        <f t="shared" si="1"/>
        <v/>
      </c>
      <c r="T21" s="36" t="str">
        <f t="shared" si="2"/>
        <v/>
      </c>
      <c r="U21" s="311"/>
      <c r="V21" s="316"/>
    </row>
    <row r="22" s="287" customFormat="1" ht="15.75" customHeight="1" spans="1:22">
      <c r="A22" s="310"/>
      <c r="B22" s="311"/>
      <c r="C22" s="312"/>
      <c r="D22" s="313"/>
      <c r="E22" s="313"/>
      <c r="F22" s="313"/>
      <c r="G22" s="314"/>
      <c r="H22" s="315" t="str">
        <f t="shared" si="0"/>
        <v/>
      </c>
      <c r="I22" s="316"/>
      <c r="J22" s="313"/>
      <c r="K22" s="311"/>
      <c r="L22" s="36"/>
      <c r="M22" s="36"/>
      <c r="N22" s="36"/>
      <c r="O22" s="36"/>
      <c r="P22" s="36"/>
      <c r="Q22" s="36"/>
      <c r="R22" s="36"/>
      <c r="S22" s="36" t="str">
        <f t="shared" si="1"/>
        <v/>
      </c>
      <c r="T22" s="36" t="str">
        <f t="shared" si="2"/>
        <v/>
      </c>
      <c r="U22" s="311"/>
      <c r="V22" s="316"/>
    </row>
    <row r="23" s="287" customFormat="1" ht="15.75" customHeight="1" spans="1:22">
      <c r="A23" s="310"/>
      <c r="B23" s="311"/>
      <c r="C23" s="312"/>
      <c r="D23" s="313"/>
      <c r="E23" s="313"/>
      <c r="F23" s="313"/>
      <c r="G23" s="314"/>
      <c r="H23" s="315" t="str">
        <f t="shared" si="0"/>
        <v/>
      </c>
      <c r="I23" s="316"/>
      <c r="J23" s="313"/>
      <c r="K23" s="311"/>
      <c r="L23" s="36"/>
      <c r="M23" s="36"/>
      <c r="N23" s="36"/>
      <c r="O23" s="36"/>
      <c r="P23" s="36"/>
      <c r="Q23" s="36"/>
      <c r="R23" s="36"/>
      <c r="S23" s="36" t="str">
        <f t="shared" si="1"/>
        <v/>
      </c>
      <c r="T23" s="36" t="str">
        <f t="shared" si="2"/>
        <v/>
      </c>
      <c r="U23" s="311"/>
      <c r="V23" s="316"/>
    </row>
    <row r="24" s="287" customFormat="1" ht="15.75" customHeight="1" spans="1:22">
      <c r="A24" s="310"/>
      <c r="B24" s="311"/>
      <c r="C24" s="312"/>
      <c r="D24" s="313"/>
      <c r="E24" s="313"/>
      <c r="F24" s="313"/>
      <c r="G24" s="314"/>
      <c r="H24" s="315" t="str">
        <f t="shared" si="0"/>
        <v/>
      </c>
      <c r="I24" s="316"/>
      <c r="J24" s="313"/>
      <c r="K24" s="311"/>
      <c r="L24" s="36"/>
      <c r="M24" s="36"/>
      <c r="N24" s="36"/>
      <c r="O24" s="36"/>
      <c r="P24" s="36"/>
      <c r="Q24" s="36"/>
      <c r="R24" s="36"/>
      <c r="S24" s="36" t="str">
        <f t="shared" si="1"/>
        <v/>
      </c>
      <c r="T24" s="36" t="str">
        <f t="shared" si="2"/>
        <v/>
      </c>
      <c r="U24" s="311"/>
      <c r="V24" s="316"/>
    </row>
    <row r="25" s="287" customFormat="1" ht="15.75" customHeight="1" spans="1:22">
      <c r="A25" s="310"/>
      <c r="B25" s="311"/>
      <c r="C25" s="312"/>
      <c r="D25" s="313"/>
      <c r="E25" s="313"/>
      <c r="F25" s="313"/>
      <c r="G25" s="314"/>
      <c r="H25" s="315" t="str">
        <f t="shared" si="0"/>
        <v/>
      </c>
      <c r="I25" s="316"/>
      <c r="J25" s="313"/>
      <c r="K25" s="311"/>
      <c r="L25" s="36"/>
      <c r="M25" s="36"/>
      <c r="N25" s="36"/>
      <c r="O25" s="36"/>
      <c r="P25" s="36"/>
      <c r="Q25" s="36"/>
      <c r="R25" s="36"/>
      <c r="S25" s="36" t="str">
        <f t="shared" si="1"/>
        <v/>
      </c>
      <c r="T25" s="36" t="str">
        <f t="shared" si="2"/>
        <v/>
      </c>
      <c r="U25" s="311"/>
      <c r="V25" s="316"/>
    </row>
    <row r="26" s="287" customFormat="1" ht="15.75" customHeight="1" spans="1:22">
      <c r="A26" s="310"/>
      <c r="B26" s="311"/>
      <c r="C26" s="312"/>
      <c r="D26" s="313"/>
      <c r="E26" s="313"/>
      <c r="F26" s="313"/>
      <c r="G26" s="314"/>
      <c r="H26" s="315" t="str">
        <f t="shared" si="0"/>
        <v/>
      </c>
      <c r="I26" s="316"/>
      <c r="J26" s="313"/>
      <c r="K26" s="311"/>
      <c r="L26" s="36"/>
      <c r="M26" s="36"/>
      <c r="N26" s="36"/>
      <c r="O26" s="36"/>
      <c r="P26" s="36"/>
      <c r="Q26" s="36"/>
      <c r="R26" s="36"/>
      <c r="S26" s="36" t="str">
        <f t="shared" si="1"/>
        <v/>
      </c>
      <c r="T26" s="36" t="str">
        <f t="shared" si="2"/>
        <v/>
      </c>
      <c r="U26" s="311"/>
      <c r="V26" s="316"/>
    </row>
    <row r="27" s="287" customFormat="1" ht="15.75" customHeight="1" spans="1:22">
      <c r="A27" s="310"/>
      <c r="B27" s="311"/>
      <c r="C27" s="312"/>
      <c r="D27" s="313"/>
      <c r="E27" s="313"/>
      <c r="F27" s="313"/>
      <c r="G27" s="314"/>
      <c r="H27" s="315" t="str">
        <f t="shared" si="0"/>
        <v/>
      </c>
      <c r="I27" s="316"/>
      <c r="J27" s="313"/>
      <c r="K27" s="311"/>
      <c r="L27" s="36"/>
      <c r="M27" s="36"/>
      <c r="N27" s="36"/>
      <c r="O27" s="36"/>
      <c r="P27" s="36"/>
      <c r="Q27" s="36"/>
      <c r="R27" s="36"/>
      <c r="S27" s="36" t="str">
        <f t="shared" si="1"/>
        <v/>
      </c>
      <c r="T27" s="36" t="str">
        <f t="shared" si="2"/>
        <v/>
      </c>
      <c r="U27" s="311"/>
      <c r="V27" s="316"/>
    </row>
    <row r="28" s="287" customFormat="1" ht="15.75" customHeight="1" spans="1:22">
      <c r="A28" s="310"/>
      <c r="B28" s="311"/>
      <c r="C28" s="312"/>
      <c r="D28" s="313"/>
      <c r="E28" s="313"/>
      <c r="F28" s="313"/>
      <c r="G28" s="314"/>
      <c r="H28" s="315" t="str">
        <f t="shared" si="0"/>
        <v/>
      </c>
      <c r="I28" s="316"/>
      <c r="J28" s="313"/>
      <c r="K28" s="311"/>
      <c r="L28" s="36"/>
      <c r="M28" s="36"/>
      <c r="N28" s="36"/>
      <c r="O28" s="36"/>
      <c r="P28" s="36"/>
      <c r="Q28" s="36"/>
      <c r="R28" s="36"/>
      <c r="S28" s="36" t="str">
        <f t="shared" si="1"/>
        <v/>
      </c>
      <c r="T28" s="36" t="str">
        <f t="shared" si="2"/>
        <v/>
      </c>
      <c r="U28" s="311"/>
      <c r="V28" s="316"/>
    </row>
    <row r="29" s="287" customFormat="1" ht="15.75" customHeight="1" spans="1:22">
      <c r="A29" s="310"/>
      <c r="B29" s="311"/>
      <c r="C29" s="312"/>
      <c r="D29" s="313"/>
      <c r="E29" s="313"/>
      <c r="F29" s="313"/>
      <c r="G29" s="314"/>
      <c r="H29" s="315" t="str">
        <f t="shared" si="0"/>
        <v/>
      </c>
      <c r="I29" s="316"/>
      <c r="J29" s="313"/>
      <c r="K29" s="311"/>
      <c r="L29" s="36"/>
      <c r="M29" s="36"/>
      <c r="N29" s="36"/>
      <c r="O29" s="36"/>
      <c r="P29" s="36"/>
      <c r="Q29" s="36"/>
      <c r="R29" s="36"/>
      <c r="S29" s="36" t="str">
        <f t="shared" si="1"/>
        <v/>
      </c>
      <c r="T29" s="36" t="str">
        <f t="shared" si="2"/>
        <v/>
      </c>
      <c r="U29" s="311"/>
      <c r="V29" s="316"/>
    </row>
    <row r="30" s="287" customFormat="1" ht="15.75" customHeight="1" spans="1:22">
      <c r="A30" s="310"/>
      <c r="B30" s="311"/>
      <c r="C30" s="312"/>
      <c r="D30" s="313"/>
      <c r="E30" s="313"/>
      <c r="F30" s="313"/>
      <c r="G30" s="314"/>
      <c r="H30" s="315" t="str">
        <f t="shared" si="0"/>
        <v/>
      </c>
      <c r="I30" s="316"/>
      <c r="J30" s="313"/>
      <c r="K30" s="311"/>
      <c r="L30" s="36"/>
      <c r="M30" s="36"/>
      <c r="N30" s="36"/>
      <c r="O30" s="36"/>
      <c r="P30" s="36"/>
      <c r="Q30" s="36"/>
      <c r="R30" s="36"/>
      <c r="S30" s="36" t="str">
        <f t="shared" si="1"/>
        <v/>
      </c>
      <c r="T30" s="36" t="str">
        <f t="shared" si="2"/>
        <v/>
      </c>
      <c r="U30" s="311"/>
      <c r="V30" s="316"/>
    </row>
    <row r="31" s="287" customFormat="1" ht="15.75" customHeight="1" spans="1:22">
      <c r="A31" s="310"/>
      <c r="B31" s="311"/>
      <c r="C31" s="312"/>
      <c r="D31" s="313"/>
      <c r="E31" s="313"/>
      <c r="F31" s="313"/>
      <c r="G31" s="314"/>
      <c r="H31" s="315" t="str">
        <f t="shared" si="0"/>
        <v/>
      </c>
      <c r="I31" s="316"/>
      <c r="J31" s="313"/>
      <c r="K31" s="311"/>
      <c r="L31" s="36"/>
      <c r="M31" s="36"/>
      <c r="N31" s="36"/>
      <c r="O31" s="36"/>
      <c r="P31" s="36"/>
      <c r="Q31" s="36"/>
      <c r="R31" s="36"/>
      <c r="S31" s="36" t="str">
        <f t="shared" si="1"/>
        <v/>
      </c>
      <c r="T31" s="36" t="str">
        <f t="shared" si="2"/>
        <v/>
      </c>
      <c r="U31" s="311"/>
      <c r="V31" s="316"/>
    </row>
    <row r="32" s="287" customFormat="1" ht="15.75" customHeight="1" spans="1:22">
      <c r="A32" s="310"/>
      <c r="B32" s="311"/>
      <c r="C32" s="312"/>
      <c r="D32" s="313"/>
      <c r="E32" s="313"/>
      <c r="F32" s="313"/>
      <c r="G32" s="314"/>
      <c r="H32" s="315" t="str">
        <f t="shared" si="0"/>
        <v/>
      </c>
      <c r="I32" s="316"/>
      <c r="J32" s="313"/>
      <c r="K32" s="310"/>
      <c r="L32" s="36"/>
      <c r="M32" s="36"/>
      <c r="N32" s="36"/>
      <c r="O32" s="36"/>
      <c r="P32" s="36"/>
      <c r="Q32" s="36"/>
      <c r="R32" s="36"/>
      <c r="S32" s="36" t="str">
        <f t="shared" si="1"/>
        <v/>
      </c>
      <c r="T32" s="36" t="str">
        <f t="shared" si="2"/>
        <v/>
      </c>
      <c r="U32" s="311"/>
      <c r="V32" s="316"/>
    </row>
    <row r="33" s="287" customFormat="1" ht="15.75" customHeight="1" spans="1:22">
      <c r="A33" s="317" t="s">
        <v>457</v>
      </c>
      <c r="B33" s="318"/>
      <c r="C33" s="318"/>
      <c r="D33" s="319"/>
      <c r="E33" s="320"/>
      <c r="F33" s="320"/>
      <c r="G33" s="310"/>
      <c r="H33" s="310"/>
      <c r="I33" s="310"/>
      <c r="J33" s="313"/>
      <c r="K33" s="310"/>
      <c r="L33" s="36"/>
      <c r="M33" s="36"/>
      <c r="N33" s="36">
        <f>SUM(N9:N32)</f>
        <v>0</v>
      </c>
      <c r="O33" s="36"/>
      <c r="P33" s="36"/>
      <c r="Q33" s="36"/>
      <c r="R33" s="36">
        <f>SUM(R9:R32)</f>
        <v>0</v>
      </c>
      <c r="S33" s="36" t="str">
        <f t="shared" si="1"/>
        <v/>
      </c>
      <c r="T33" s="36" t="str">
        <f t="shared" si="2"/>
        <v/>
      </c>
      <c r="U33" s="311"/>
      <c r="V33" s="316"/>
    </row>
    <row r="34" s="287" customFormat="1" ht="15.75" customHeight="1" spans="1:22">
      <c r="A34" s="317" t="s">
        <v>458</v>
      </c>
      <c r="B34" s="318"/>
      <c r="C34" s="318"/>
      <c r="D34" s="319"/>
      <c r="E34" s="320"/>
      <c r="F34" s="320"/>
      <c r="G34" s="310"/>
      <c r="H34" s="310"/>
      <c r="I34" s="310"/>
      <c r="J34" s="313"/>
      <c r="K34" s="310"/>
      <c r="L34" s="36"/>
      <c r="M34" s="36"/>
      <c r="N34" s="36"/>
      <c r="O34" s="36"/>
      <c r="P34" s="36"/>
      <c r="Q34" s="36"/>
      <c r="R34" s="36"/>
      <c r="S34" s="36"/>
      <c r="T34" s="36"/>
      <c r="U34" s="311"/>
      <c r="V34" s="316"/>
    </row>
    <row r="35" s="287" customFormat="1" ht="15.75" customHeight="1" spans="1:22">
      <c r="A35" s="317" t="s">
        <v>436</v>
      </c>
      <c r="B35" s="318"/>
      <c r="C35" s="318"/>
      <c r="D35" s="319"/>
      <c r="E35" s="321"/>
      <c r="F35" s="321"/>
      <c r="G35" s="321"/>
      <c r="H35" s="321"/>
      <c r="I35" s="321"/>
      <c r="J35" s="322"/>
      <c r="K35" s="321"/>
      <c r="L35" s="36"/>
      <c r="M35" s="36"/>
      <c r="N35" s="36">
        <f>N33-N34</f>
        <v>0</v>
      </c>
      <c r="O35" s="36"/>
      <c r="P35" s="36"/>
      <c r="Q35" s="36"/>
      <c r="R35" s="36">
        <f>R33</f>
        <v>0</v>
      </c>
      <c r="S35" s="36" t="str">
        <f t="shared" si="1"/>
        <v/>
      </c>
      <c r="T35" s="36" t="str">
        <f t="shared" si="2"/>
        <v/>
      </c>
      <c r="U35" s="311"/>
      <c r="V35" s="316"/>
    </row>
    <row r="36" s="287" customFormat="1" ht="15.75" customHeight="1" spans="1:22">
      <c r="A36" s="323" t="e">
        <f>'表3-9-9未结算工程'!A26</f>
        <v>#REF!</v>
      </c>
      <c r="B36" s="323"/>
      <c r="C36" s="323"/>
      <c r="D36" s="285"/>
      <c r="G36" s="324"/>
      <c r="H36" s="324"/>
      <c r="L36" s="325"/>
      <c r="M36" s="325"/>
      <c r="P36" s="326" t="e">
        <f>'表3-9-9未结算工程'!I26</f>
        <v>#REF!</v>
      </c>
      <c r="Q36" s="326"/>
      <c r="R36" s="326"/>
      <c r="S36" s="326"/>
      <c r="T36" s="326"/>
      <c r="U36" s="327"/>
    </row>
    <row r="37" s="287" customFormat="1" ht="15.75" customHeight="1" spans="1:22">
      <c r="A37" s="323" t="e">
        <f>'表3-9-9未结算工程'!A27</f>
        <v>#REF!</v>
      </c>
      <c r="B37" s="323"/>
      <c r="C37" s="323"/>
      <c r="D37" s="285"/>
      <c r="G37" s="324"/>
      <c r="H37" s="324"/>
    </row>
    <row r="38" s="287" customFormat="1" spans="1:22">
      <c r="G38" s="324"/>
      <c r="H38" s="324"/>
    </row>
  </sheetData>
  <sheetProtection formatCells="0" formatColumns="0" formatRows="0" insertRows="0" insertColumns="0" insertHyperlinks="0" deleteColumns="0" deleteRows="0" sort="0" autoFilter="0" pivotTables="0"/>
  <mergeCells count="24">
    <mergeCell ref="A2:U2"/>
    <mergeCell ref="A4:U4"/>
    <mergeCell ref="L7:N7"/>
    <mergeCell ref="P7:R7"/>
    <mergeCell ref="A33:D33"/>
    <mergeCell ref="A34:D34"/>
    <mergeCell ref="A35:D35"/>
    <mergeCell ref="P36:T36"/>
    <mergeCell ref="A7:A8"/>
    <mergeCell ref="B7:B8"/>
    <mergeCell ref="C7:C8"/>
    <mergeCell ref="D7:D8"/>
    <mergeCell ref="E7:E8"/>
    <mergeCell ref="F7:F8"/>
    <mergeCell ref="G7:G8"/>
    <mergeCell ref="H7:H8"/>
    <mergeCell ref="I7:I8"/>
    <mergeCell ref="J7:J8"/>
    <mergeCell ref="K7:K8"/>
    <mergeCell ref="O7:O8"/>
    <mergeCell ref="S7:S8"/>
    <mergeCell ref="T7:T8"/>
    <mergeCell ref="U7:U8"/>
    <mergeCell ref="V7:V8"/>
  </mergeCells>
  <dataValidations count="1">
    <dataValidation type="list" allowBlank="1" showInputMessage="1" showErrorMessage="1" sqref="I9:I32">
      <formula1>"是,否"</formula1>
    </dataValidation>
  </dataValidation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&amp;R&amp;"宋体,常规"&amp;10表3-9-10
共&amp;N页第&amp;P页
 单位：人民币元</oddHead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tabColor rgb="FF00B0F0"/>
    <pageSetUpPr fitToPage="1"/>
  </sheetPr>
  <dimension ref="A1:S43"/>
  <sheetViews>
    <sheetView showZeros="0" workbookViewId="0">
      <pane ySplit="7" topLeftCell="A8" activePane="bottomLeft" state="frozen"/>
      <selection/>
      <selection pane="bottomLeft" activeCell="B8" sqref="B8"/>
    </sheetView>
  </sheetViews>
  <sheetFormatPr defaultColWidth="9" defaultRowHeight="15.2"/>
  <cols>
    <col min="1" max="1" width="5.7" style="15" customWidth="1"/>
    <col min="2" max="2" width="16.6" style="15" customWidth="1"/>
    <col min="3" max="3" width="13.1" style="15" customWidth="1"/>
    <col min="4" max="7" width="13.7" style="15" customWidth="1" outlineLevel="1"/>
    <col min="8" max="8" width="13.7" style="15" customWidth="1"/>
    <col min="9" max="9" width="16.3" style="15" customWidth="1"/>
    <col min="10" max="11" width="13.7" style="15" customWidth="1"/>
    <col min="12" max="13" width="13.7" style="15" customWidth="1" outlineLevel="1"/>
    <col min="14" max="14" width="13.1" style="14" customWidth="1"/>
    <col min="15" max="15" width="13.1" style="14" hidden="1" customWidth="1" outlineLevel="1"/>
    <col min="16" max="16" width="8.6" style="14" hidden="1" customWidth="1" outlineLevel="1"/>
    <col min="17" max="17" width="8.8" style="14" hidden="1" customWidth="1" outlineLevel="1"/>
    <col min="18" max="18" width="8.8" style="15" customWidth="1" collapsed="1"/>
    <col min="19" max="16384" width="9" style="15"/>
  </cols>
  <sheetData>
    <row r="1" ht="15.75" customHeight="1" spans="1:19">
      <c r="A1" s="17" t="s">
        <v>257</v>
      </c>
    </row>
    <row r="2" s="11" customFormat="1" ht="30" customHeight="1" spans="1:19">
      <c r="A2" s="18" t="e">
        <f>"合同资产评估"&amp;#REF!</f>
        <v>#REF!</v>
      </c>
      <c r="B2" s="19"/>
      <c r="C2" s="19"/>
      <c r="D2" s="19"/>
      <c r="E2" s="19"/>
      <c r="F2" s="19"/>
      <c r="G2" s="19"/>
      <c r="H2" s="19"/>
      <c r="I2" s="19"/>
      <c r="J2" s="19"/>
      <c r="K2" s="19"/>
      <c r="L2" s="19"/>
      <c r="M2" s="19"/>
      <c r="N2" s="19"/>
      <c r="O2" s="19"/>
      <c r="P2" s="19"/>
      <c r="Q2" s="19"/>
      <c r="R2" s="19"/>
    </row>
    <row r="3" s="11" customFormat="1" ht="6.75" customHeight="1" spans="1:19">
      <c r="A3" s="18"/>
      <c r="B3" s="19"/>
      <c r="C3" s="19"/>
      <c r="D3" s="19"/>
      <c r="E3" s="19"/>
      <c r="F3" s="19"/>
      <c r="G3" s="19"/>
      <c r="H3" s="19"/>
      <c r="I3" s="19"/>
      <c r="J3" s="19"/>
      <c r="K3" s="19"/>
      <c r="L3" s="19"/>
      <c r="M3" s="19"/>
      <c r="N3" s="105"/>
      <c r="O3" s="105"/>
      <c r="P3" s="105"/>
      <c r="Q3" s="105"/>
      <c r="R3" s="19"/>
    </row>
    <row r="4" s="12" customFormat="1" ht="15.75" customHeight="1" spans="1:19">
      <c r="A4" s="21" t="e">
        <f>'3-9-10消耗性生物资产'!A4:U4</f>
        <v>#REF!</v>
      </c>
      <c r="B4" s="21"/>
      <c r="C4" s="21"/>
      <c r="D4" s="21"/>
      <c r="E4" s="21"/>
      <c r="F4" s="21"/>
      <c r="G4" s="21"/>
      <c r="H4" s="21"/>
      <c r="I4" s="21"/>
      <c r="J4" s="21"/>
      <c r="K4" s="21"/>
      <c r="L4" s="21"/>
      <c r="M4" s="21"/>
      <c r="N4" s="21"/>
      <c r="O4" s="22"/>
      <c r="P4" s="22"/>
      <c r="Q4" s="22"/>
      <c r="R4" s="22"/>
    </row>
    <row r="5" s="12" customFormat="1" ht="14.1" customHeight="1" spans="1:19">
      <c r="A5" s="21"/>
      <c r="B5" s="151" t="e">
        <f>'3-5应收账款'!B5</f>
        <v>#REF!</v>
      </c>
      <c r="C5" s="21"/>
      <c r="D5" s="21"/>
      <c r="E5" s="21"/>
      <c r="F5" s="21"/>
      <c r="G5" s="21"/>
      <c r="H5" s="21"/>
      <c r="I5" s="21"/>
      <c r="J5" s="21"/>
      <c r="K5" s="21"/>
      <c r="L5" s="21"/>
      <c r="M5" s="21"/>
      <c r="N5" s="21"/>
      <c r="O5" s="22"/>
      <c r="P5" s="22"/>
      <c r="Q5" s="22"/>
      <c r="R5" s="24"/>
    </row>
    <row r="6" s="12" customFormat="1" ht="15.75" customHeight="1" spans="1:19">
      <c r="A6" s="75" t="e">
        <f>'3-9-10消耗性生物资产'!A6</f>
        <v>#REF!</v>
      </c>
      <c r="R6" s="27"/>
    </row>
    <row r="7" s="223" customFormat="1" ht="23.25" customHeight="1" spans="1:19">
      <c r="A7" s="28" t="s">
        <v>293</v>
      </c>
      <c r="B7" s="28" t="s">
        <v>2282</v>
      </c>
      <c r="C7" s="28" t="s">
        <v>2294</v>
      </c>
      <c r="D7" s="28" t="s">
        <v>389</v>
      </c>
      <c r="E7" s="28" t="s">
        <v>2295</v>
      </c>
      <c r="F7" s="28" t="s">
        <v>2296</v>
      </c>
      <c r="G7" s="28" t="s">
        <v>2297</v>
      </c>
      <c r="H7" s="28" t="s">
        <v>409</v>
      </c>
      <c r="I7" s="128" t="s">
        <v>2298</v>
      </c>
      <c r="J7" s="28" t="s">
        <v>410</v>
      </c>
      <c r="K7" s="28" t="s">
        <v>411</v>
      </c>
      <c r="L7" s="28" t="s">
        <v>341</v>
      </c>
      <c r="M7" s="28" t="s">
        <v>2299</v>
      </c>
      <c r="N7" s="128" t="s">
        <v>344</v>
      </c>
      <c r="O7" s="28" t="s">
        <v>345</v>
      </c>
      <c r="P7" s="28" t="s">
        <v>346</v>
      </c>
      <c r="Q7" s="28" t="s">
        <v>347</v>
      </c>
      <c r="R7" s="28" t="s">
        <v>296</v>
      </c>
      <c r="S7" s="31" t="s">
        <v>348</v>
      </c>
    </row>
    <row r="8" s="14" customFormat="1" ht="15.75" customHeight="1" spans="1:19">
      <c r="A8" s="32">
        <v>1</v>
      </c>
      <c r="B8" s="33"/>
      <c r="C8" s="35"/>
      <c r="D8" s="32"/>
      <c r="E8" s="32"/>
      <c r="F8" s="32"/>
      <c r="G8" s="32"/>
      <c r="H8" s="35"/>
      <c r="I8" s="35"/>
      <c r="J8" s="34">
        <v>43800</v>
      </c>
      <c r="K8" s="32" t="e">
        <f>IF(J8=0,"",(IF(($B$5-J8)&lt;366,"1年以内",IF(($B$5-J8)&lt;731,"1-2年",IF(($B$5-J8)&lt;1096,"2-3年",IF(($B$5-J8)&lt;1461,"3-4年",IF(($B$5-J8)&lt;1826,"4-5年","5年以上")))))))</f>
        <v>#REF!</v>
      </c>
      <c r="L8" s="35"/>
      <c r="M8" s="140"/>
      <c r="N8" s="36"/>
      <c r="O8" s="36"/>
      <c r="P8" s="36" t="str">
        <f>IF(N8=0,"",O8-N8)</f>
        <v/>
      </c>
      <c r="Q8" s="36" t="str">
        <f>IF(N8=0,"",P8/N8*100)</f>
        <v/>
      </c>
      <c r="R8" s="37"/>
      <c r="S8" s="37"/>
    </row>
    <row r="9" s="14" customFormat="1" ht="15.75" customHeight="1" spans="1:19">
      <c r="A9" s="53"/>
      <c r="B9" s="33"/>
      <c r="C9" s="85"/>
      <c r="D9" s="40"/>
      <c r="E9" s="40"/>
      <c r="F9" s="40"/>
      <c r="G9" s="40"/>
      <c r="H9" s="85"/>
      <c r="I9" s="85"/>
      <c r="J9" s="34"/>
      <c r="K9" s="32" t="str">
        <f t="shared" ref="K9:K27" si="0">IF(J9=0,"",(IF(($B$5-J9)&lt;366,"1年以内",IF(($B$5-J9)&lt;731,"1-2年",IF(($B$5-J9)&lt;1096,"2-3年",IF(($B$5-J9)&lt;1461,"3-4年",IF(($B$5-J9)&lt;1826,"4-5年","5年以上")))))))</f>
        <v/>
      </c>
      <c r="L9" s="85"/>
      <c r="M9" s="149"/>
      <c r="N9" s="36"/>
      <c r="O9" s="36"/>
      <c r="P9" s="36" t="str">
        <f t="shared" ref="P9:P31" si="1">IF(N9=0,"",O9-N9)</f>
        <v/>
      </c>
      <c r="Q9" s="36" t="str">
        <f t="shared" ref="Q9:Q31" si="2">IF(N9=0,"",P9/N9*100)</f>
        <v/>
      </c>
      <c r="R9" s="37"/>
      <c r="S9" s="37"/>
    </row>
    <row r="10" s="14" customFormat="1" ht="15.75" customHeight="1" spans="1:19">
      <c r="A10" s="53"/>
      <c r="B10" s="33"/>
      <c r="C10" s="85"/>
      <c r="D10" s="40"/>
      <c r="E10" s="40"/>
      <c r="F10" s="40"/>
      <c r="G10" s="40"/>
      <c r="H10" s="85"/>
      <c r="I10" s="85"/>
      <c r="J10" s="34"/>
      <c r="K10" s="32" t="str">
        <f t="shared" si="0"/>
        <v/>
      </c>
      <c r="L10" s="85"/>
      <c r="M10" s="149"/>
      <c r="N10" s="36"/>
      <c r="O10" s="36"/>
      <c r="P10" s="36" t="str">
        <f t="shared" si="1"/>
        <v/>
      </c>
      <c r="Q10" s="36" t="str">
        <f t="shared" si="2"/>
        <v/>
      </c>
      <c r="R10" s="37"/>
      <c r="S10" s="37"/>
    </row>
    <row r="11" s="14" customFormat="1" ht="15.75" customHeight="1" spans="1:19">
      <c r="A11" s="53"/>
      <c r="B11" s="33"/>
      <c r="C11" s="85"/>
      <c r="D11" s="40"/>
      <c r="E11" s="40"/>
      <c r="F11" s="40"/>
      <c r="G11" s="40"/>
      <c r="H11" s="85"/>
      <c r="I11" s="85"/>
      <c r="J11" s="34"/>
      <c r="K11" s="32" t="str">
        <f t="shared" si="0"/>
        <v/>
      </c>
      <c r="L11" s="85"/>
      <c r="M11" s="149"/>
      <c r="N11" s="36"/>
      <c r="O11" s="36"/>
      <c r="P11" s="36" t="str">
        <f t="shared" si="1"/>
        <v/>
      </c>
      <c r="Q11" s="36" t="str">
        <f t="shared" si="2"/>
        <v/>
      </c>
      <c r="R11" s="37"/>
      <c r="S11" s="37"/>
    </row>
    <row r="12" s="14" customFormat="1" ht="15.75" customHeight="1" spans="1:19">
      <c r="A12" s="53"/>
      <c r="B12" s="33"/>
      <c r="C12" s="85"/>
      <c r="D12" s="40"/>
      <c r="E12" s="40"/>
      <c r="F12" s="40"/>
      <c r="G12" s="40"/>
      <c r="H12" s="85"/>
      <c r="I12" s="85"/>
      <c r="J12" s="34"/>
      <c r="K12" s="32" t="str">
        <f t="shared" si="0"/>
        <v/>
      </c>
      <c r="L12" s="85"/>
      <c r="M12" s="149"/>
      <c r="N12" s="36"/>
      <c r="O12" s="36"/>
      <c r="P12" s="36" t="str">
        <f t="shared" si="1"/>
        <v/>
      </c>
      <c r="Q12" s="36" t="str">
        <f t="shared" si="2"/>
        <v/>
      </c>
      <c r="R12" s="37"/>
      <c r="S12" s="37"/>
    </row>
    <row r="13" s="14" customFormat="1" ht="15.75" customHeight="1" spans="1:19">
      <c r="A13" s="53"/>
      <c r="B13" s="33"/>
      <c r="C13" s="85"/>
      <c r="D13" s="40"/>
      <c r="E13" s="40"/>
      <c r="F13" s="40"/>
      <c r="G13" s="40"/>
      <c r="H13" s="85"/>
      <c r="I13" s="85"/>
      <c r="J13" s="34"/>
      <c r="K13" s="32" t="str">
        <f t="shared" si="0"/>
        <v/>
      </c>
      <c r="L13" s="85"/>
      <c r="M13" s="149"/>
      <c r="N13" s="36">
        <v>0</v>
      </c>
      <c r="O13" s="36"/>
      <c r="P13" s="36" t="str">
        <f t="shared" si="1"/>
        <v/>
      </c>
      <c r="Q13" s="36" t="str">
        <f t="shared" si="2"/>
        <v/>
      </c>
      <c r="R13" s="37"/>
      <c r="S13" s="37"/>
    </row>
    <row r="14" s="14" customFormat="1" ht="15.75" customHeight="1" spans="1:19">
      <c r="A14" s="53"/>
      <c r="B14" s="33"/>
      <c r="C14" s="85"/>
      <c r="D14" s="40"/>
      <c r="E14" s="40"/>
      <c r="F14" s="40"/>
      <c r="G14" s="40"/>
      <c r="H14" s="85"/>
      <c r="I14" s="85"/>
      <c r="J14" s="34"/>
      <c r="K14" s="32" t="str">
        <f t="shared" si="0"/>
        <v/>
      </c>
      <c r="L14" s="85"/>
      <c r="M14" s="149"/>
      <c r="N14" s="36">
        <v>0</v>
      </c>
      <c r="O14" s="36"/>
      <c r="P14" s="36" t="str">
        <f t="shared" si="1"/>
        <v/>
      </c>
      <c r="Q14" s="36" t="str">
        <f t="shared" si="2"/>
        <v/>
      </c>
      <c r="R14" s="37"/>
      <c r="S14" s="37"/>
    </row>
    <row r="15" s="14" customFormat="1" ht="15.75" customHeight="1" spans="1:19">
      <c r="A15" s="53"/>
      <c r="B15" s="33"/>
      <c r="C15" s="85"/>
      <c r="D15" s="40"/>
      <c r="E15" s="40"/>
      <c r="F15" s="40"/>
      <c r="G15" s="40"/>
      <c r="H15" s="85"/>
      <c r="I15" s="85"/>
      <c r="J15" s="34"/>
      <c r="K15" s="32" t="str">
        <f t="shared" si="0"/>
        <v/>
      </c>
      <c r="L15" s="85"/>
      <c r="M15" s="149"/>
      <c r="N15" s="36"/>
      <c r="O15" s="36"/>
      <c r="P15" s="36" t="str">
        <f t="shared" si="1"/>
        <v/>
      </c>
      <c r="Q15" s="36" t="str">
        <f t="shared" si="2"/>
        <v/>
      </c>
      <c r="R15" s="37"/>
      <c r="S15" s="37"/>
    </row>
    <row r="16" s="14" customFormat="1" ht="15.75" customHeight="1" spans="1:19">
      <c r="A16" s="53"/>
      <c r="B16" s="33"/>
      <c r="C16" s="85"/>
      <c r="D16" s="40"/>
      <c r="E16" s="40"/>
      <c r="F16" s="40"/>
      <c r="G16" s="40"/>
      <c r="H16" s="85"/>
      <c r="I16" s="85"/>
      <c r="J16" s="34"/>
      <c r="K16" s="32" t="str">
        <f t="shared" si="0"/>
        <v/>
      </c>
      <c r="L16" s="85"/>
      <c r="M16" s="149"/>
      <c r="N16" s="36"/>
      <c r="O16" s="36"/>
      <c r="P16" s="36" t="str">
        <f t="shared" si="1"/>
        <v/>
      </c>
      <c r="Q16" s="36" t="str">
        <f t="shared" si="2"/>
        <v/>
      </c>
      <c r="R16" s="37"/>
      <c r="S16" s="37"/>
    </row>
    <row r="17" s="14" customFormat="1" ht="15.75" customHeight="1" spans="1:19">
      <c r="A17" s="53"/>
      <c r="B17" s="33"/>
      <c r="C17" s="85"/>
      <c r="D17" s="40"/>
      <c r="E17" s="40"/>
      <c r="F17" s="40"/>
      <c r="G17" s="40"/>
      <c r="H17" s="85"/>
      <c r="I17" s="85"/>
      <c r="J17" s="34"/>
      <c r="K17" s="32" t="str">
        <f t="shared" si="0"/>
        <v/>
      </c>
      <c r="L17" s="85"/>
      <c r="M17" s="149"/>
      <c r="N17" s="36"/>
      <c r="O17" s="36"/>
      <c r="P17" s="36" t="str">
        <f t="shared" si="1"/>
        <v/>
      </c>
      <c r="Q17" s="36" t="str">
        <f t="shared" si="2"/>
        <v/>
      </c>
      <c r="R17" s="37"/>
      <c r="S17" s="37"/>
    </row>
    <row r="18" s="14" customFormat="1" ht="15.75" customHeight="1" spans="1:19">
      <c r="A18" s="53"/>
      <c r="B18" s="33"/>
      <c r="C18" s="85"/>
      <c r="D18" s="40"/>
      <c r="E18" s="40"/>
      <c r="F18" s="40"/>
      <c r="G18" s="40"/>
      <c r="H18" s="85"/>
      <c r="I18" s="85"/>
      <c r="J18" s="34"/>
      <c r="K18" s="32" t="str">
        <f t="shared" si="0"/>
        <v/>
      </c>
      <c r="L18" s="85"/>
      <c r="M18" s="149"/>
      <c r="N18" s="36"/>
      <c r="O18" s="36"/>
      <c r="P18" s="36" t="str">
        <f t="shared" si="1"/>
        <v/>
      </c>
      <c r="Q18" s="36" t="str">
        <f t="shared" si="2"/>
        <v/>
      </c>
      <c r="R18" s="37"/>
      <c r="S18" s="37"/>
    </row>
    <row r="19" s="14" customFormat="1" ht="15.75" customHeight="1" spans="1:19">
      <c r="A19" s="53"/>
      <c r="B19" s="33"/>
      <c r="C19" s="85"/>
      <c r="D19" s="40"/>
      <c r="E19" s="40"/>
      <c r="F19" s="40"/>
      <c r="G19" s="40"/>
      <c r="H19" s="85"/>
      <c r="I19" s="85"/>
      <c r="J19" s="34"/>
      <c r="K19" s="32" t="str">
        <f t="shared" si="0"/>
        <v/>
      </c>
      <c r="L19" s="85"/>
      <c r="M19" s="149"/>
      <c r="N19" s="36"/>
      <c r="O19" s="36"/>
      <c r="P19" s="36" t="str">
        <f t="shared" si="1"/>
        <v/>
      </c>
      <c r="Q19" s="36" t="str">
        <f t="shared" si="2"/>
        <v/>
      </c>
      <c r="R19" s="37"/>
      <c r="S19" s="37"/>
    </row>
    <row r="20" s="14" customFormat="1" ht="15.75" customHeight="1" spans="1:19">
      <c r="A20" s="53"/>
      <c r="B20" s="33"/>
      <c r="C20" s="85"/>
      <c r="D20" s="40"/>
      <c r="E20" s="40"/>
      <c r="F20" s="40"/>
      <c r="G20" s="40"/>
      <c r="H20" s="85"/>
      <c r="I20" s="85"/>
      <c r="J20" s="34"/>
      <c r="K20" s="32" t="str">
        <f t="shared" si="0"/>
        <v/>
      </c>
      <c r="L20" s="85"/>
      <c r="M20" s="149"/>
      <c r="N20" s="36"/>
      <c r="O20" s="36"/>
      <c r="P20" s="36" t="str">
        <f t="shared" si="1"/>
        <v/>
      </c>
      <c r="Q20" s="36" t="str">
        <f t="shared" si="2"/>
        <v/>
      </c>
      <c r="R20" s="37"/>
      <c r="S20" s="37"/>
    </row>
    <row r="21" s="14" customFormat="1" ht="15.75" customHeight="1" spans="1:19">
      <c r="A21" s="53"/>
      <c r="B21" s="33"/>
      <c r="C21" s="85"/>
      <c r="D21" s="40"/>
      <c r="E21" s="40"/>
      <c r="F21" s="40"/>
      <c r="G21" s="40"/>
      <c r="H21" s="85"/>
      <c r="I21" s="85"/>
      <c r="J21" s="34"/>
      <c r="K21" s="32" t="str">
        <f t="shared" si="0"/>
        <v/>
      </c>
      <c r="L21" s="85"/>
      <c r="M21" s="149"/>
      <c r="N21" s="36"/>
      <c r="O21" s="36"/>
      <c r="P21" s="36" t="str">
        <f t="shared" si="1"/>
        <v/>
      </c>
      <c r="Q21" s="36" t="str">
        <f t="shared" si="2"/>
        <v/>
      </c>
      <c r="R21" s="37"/>
      <c r="S21" s="37"/>
    </row>
    <row r="22" s="14" customFormat="1" ht="15.75" customHeight="1" spans="1:19">
      <c r="A22" s="53"/>
      <c r="B22" s="33"/>
      <c r="C22" s="85"/>
      <c r="D22" s="40"/>
      <c r="E22" s="40"/>
      <c r="F22" s="40"/>
      <c r="G22" s="40"/>
      <c r="H22" s="85"/>
      <c r="I22" s="85"/>
      <c r="J22" s="34"/>
      <c r="K22" s="32" t="str">
        <f t="shared" si="0"/>
        <v/>
      </c>
      <c r="L22" s="85"/>
      <c r="M22" s="149"/>
      <c r="N22" s="36"/>
      <c r="O22" s="36"/>
      <c r="P22" s="36" t="str">
        <f t="shared" si="1"/>
        <v/>
      </c>
      <c r="Q22" s="36" t="str">
        <f t="shared" si="2"/>
        <v/>
      </c>
      <c r="R22" s="37"/>
      <c r="S22" s="37"/>
    </row>
    <row r="23" s="14" customFormat="1" ht="15.75" customHeight="1" spans="1:19">
      <c r="A23" s="53"/>
      <c r="B23" s="33"/>
      <c r="C23" s="85"/>
      <c r="D23" s="40"/>
      <c r="E23" s="40"/>
      <c r="F23" s="40"/>
      <c r="G23" s="40"/>
      <c r="H23" s="85"/>
      <c r="I23" s="85"/>
      <c r="J23" s="34"/>
      <c r="K23" s="32" t="str">
        <f t="shared" si="0"/>
        <v/>
      </c>
      <c r="L23" s="85"/>
      <c r="M23" s="149"/>
      <c r="N23" s="36"/>
      <c r="O23" s="36"/>
      <c r="P23" s="36" t="str">
        <f t="shared" si="1"/>
        <v/>
      </c>
      <c r="Q23" s="36" t="str">
        <f t="shared" si="2"/>
        <v/>
      </c>
      <c r="R23" s="37"/>
      <c r="S23" s="37"/>
    </row>
    <row r="24" s="14" customFormat="1" ht="15.75" customHeight="1" spans="1:19">
      <c r="A24" s="53"/>
      <c r="B24" s="33"/>
      <c r="C24" s="85"/>
      <c r="D24" s="40"/>
      <c r="E24" s="40"/>
      <c r="F24" s="40"/>
      <c r="G24" s="40"/>
      <c r="H24" s="85"/>
      <c r="I24" s="85"/>
      <c r="J24" s="34"/>
      <c r="K24" s="32" t="str">
        <f t="shared" si="0"/>
        <v/>
      </c>
      <c r="L24" s="85"/>
      <c r="M24" s="149"/>
      <c r="N24" s="36"/>
      <c r="O24" s="36"/>
      <c r="P24" s="36" t="str">
        <f t="shared" si="1"/>
        <v/>
      </c>
      <c r="Q24" s="36" t="str">
        <f t="shared" si="2"/>
        <v/>
      </c>
      <c r="R24" s="37"/>
      <c r="S24" s="37"/>
    </row>
    <row r="25" s="14" customFormat="1" ht="15.75" customHeight="1" spans="1:19">
      <c r="A25" s="53"/>
      <c r="B25" s="33"/>
      <c r="C25" s="85"/>
      <c r="D25" s="40"/>
      <c r="E25" s="40"/>
      <c r="F25" s="40"/>
      <c r="G25" s="40"/>
      <c r="H25" s="85"/>
      <c r="I25" s="85"/>
      <c r="J25" s="34"/>
      <c r="K25" s="32" t="str">
        <f t="shared" si="0"/>
        <v/>
      </c>
      <c r="L25" s="85"/>
      <c r="M25" s="149"/>
      <c r="N25" s="36"/>
      <c r="O25" s="36"/>
      <c r="P25" s="36" t="str">
        <f t="shared" si="1"/>
        <v/>
      </c>
      <c r="Q25" s="36" t="str">
        <f t="shared" si="2"/>
        <v/>
      </c>
      <c r="R25" s="37"/>
      <c r="S25" s="37"/>
    </row>
    <row r="26" s="14" customFormat="1" ht="15.75" customHeight="1" spans="1:19">
      <c r="A26" s="53"/>
      <c r="B26" s="33"/>
      <c r="C26" s="85"/>
      <c r="D26" s="40"/>
      <c r="E26" s="40"/>
      <c r="F26" s="40"/>
      <c r="G26" s="40"/>
      <c r="H26" s="85"/>
      <c r="I26" s="85"/>
      <c r="J26" s="34"/>
      <c r="K26" s="32" t="str">
        <f t="shared" si="0"/>
        <v/>
      </c>
      <c r="L26" s="85"/>
      <c r="M26" s="149"/>
      <c r="N26" s="36"/>
      <c r="O26" s="36"/>
      <c r="P26" s="36" t="str">
        <f t="shared" si="1"/>
        <v/>
      </c>
      <c r="Q26" s="36" t="str">
        <f t="shared" si="2"/>
        <v/>
      </c>
      <c r="R26" s="37"/>
      <c r="S26" s="37"/>
    </row>
    <row r="27" s="14" customFormat="1" ht="15.75" customHeight="1" spans="1:19">
      <c r="A27" s="53"/>
      <c r="B27" s="33"/>
      <c r="C27" s="85"/>
      <c r="D27" s="40"/>
      <c r="E27" s="40"/>
      <c r="F27" s="40"/>
      <c r="G27" s="40"/>
      <c r="H27" s="85"/>
      <c r="I27" s="85"/>
      <c r="J27" s="34"/>
      <c r="K27" s="32" t="str">
        <f t="shared" si="0"/>
        <v/>
      </c>
      <c r="L27" s="85"/>
      <c r="M27" s="149"/>
      <c r="N27" s="36"/>
      <c r="O27" s="36"/>
      <c r="P27" s="36" t="str">
        <f t="shared" si="1"/>
        <v/>
      </c>
      <c r="Q27" s="36" t="str">
        <f t="shared" si="2"/>
        <v/>
      </c>
      <c r="R27" s="37"/>
      <c r="S27" s="37"/>
    </row>
    <row r="28" s="14" customFormat="1" ht="15.75" customHeight="1" spans="1:19">
      <c r="A28" s="38" t="s">
        <v>2300</v>
      </c>
      <c r="B28" s="84"/>
      <c r="C28" s="84"/>
      <c r="D28" s="39"/>
      <c r="E28" s="40"/>
      <c r="F28" s="40"/>
      <c r="G28" s="40"/>
      <c r="H28" s="40"/>
      <c r="I28" s="40"/>
      <c r="J28" s="40"/>
      <c r="K28" s="40"/>
      <c r="L28" s="85"/>
      <c r="M28" s="149"/>
      <c r="N28" s="36">
        <f>SUM(N8:N27)</f>
        <v>0</v>
      </c>
      <c r="O28" s="36">
        <f>SUM(O8:O27)</f>
        <v>0</v>
      </c>
      <c r="P28" s="36" t="str">
        <f t="shared" si="1"/>
        <v/>
      </c>
      <c r="Q28" s="36" t="str">
        <f t="shared" si="2"/>
        <v/>
      </c>
      <c r="R28" s="37"/>
      <c r="S28" s="37"/>
    </row>
    <row r="29" s="14" customFormat="1" ht="15.75" customHeight="1" spans="1:19">
      <c r="A29" s="38" t="s">
        <v>2301</v>
      </c>
      <c r="B29" s="84"/>
      <c r="C29" s="84"/>
      <c r="D29" s="84"/>
      <c r="E29" s="282"/>
      <c r="F29" s="282"/>
      <c r="G29" s="282"/>
      <c r="H29" s="282"/>
      <c r="I29" s="282"/>
      <c r="J29" s="282"/>
      <c r="K29" s="282"/>
      <c r="L29" s="37"/>
      <c r="M29" s="283"/>
      <c r="N29" s="36"/>
      <c r="O29" s="36"/>
      <c r="P29" s="36"/>
      <c r="Q29" s="36"/>
      <c r="R29" s="37"/>
      <c r="S29" s="37"/>
    </row>
    <row r="30" s="14" customFormat="1" ht="15.75" customHeight="1" spans="1:19">
      <c r="A30" s="38" t="s">
        <v>423</v>
      </c>
      <c r="B30" s="84"/>
      <c r="C30" s="84"/>
      <c r="D30" s="84"/>
      <c r="E30" s="282"/>
      <c r="F30" s="282"/>
      <c r="G30" s="282"/>
      <c r="H30" s="282"/>
      <c r="I30" s="282"/>
      <c r="J30" s="282"/>
      <c r="K30" s="282"/>
      <c r="L30" s="37"/>
      <c r="M30" s="283"/>
      <c r="N30" s="36"/>
      <c r="O30" s="36">
        <f>N29</f>
        <v>0</v>
      </c>
      <c r="P30" s="36"/>
      <c r="Q30" s="36"/>
      <c r="R30" s="37"/>
      <c r="S30" s="37"/>
    </row>
    <row r="31" s="14" customFormat="1" ht="15.75" customHeight="1" spans="1:19">
      <c r="A31" s="38" t="s">
        <v>405</v>
      </c>
      <c r="B31" s="84"/>
      <c r="C31" s="84"/>
      <c r="D31" s="84"/>
      <c r="E31" s="40"/>
      <c r="F31" s="40"/>
      <c r="G31" s="40"/>
      <c r="H31" s="40"/>
      <c r="I31" s="40"/>
      <c r="J31" s="40"/>
      <c r="K31" s="40"/>
      <c r="L31" s="85"/>
      <c r="M31" s="149"/>
      <c r="N31" s="36">
        <f>N28-N29</f>
        <v>0</v>
      </c>
      <c r="O31" s="36">
        <f>O28-O30</f>
        <v>0</v>
      </c>
      <c r="P31" s="36" t="str">
        <f t="shared" si="1"/>
        <v/>
      </c>
      <c r="Q31" s="36" t="str">
        <f t="shared" si="2"/>
        <v/>
      </c>
      <c r="R31" s="37"/>
      <c r="S31" s="37"/>
    </row>
    <row r="32" s="14" customFormat="1" ht="15.75" customHeight="1" spans="1:19">
      <c r="A32" s="12" t="e">
        <f>'3-9-10消耗性生物资产'!A36</f>
        <v>#REF!</v>
      </c>
      <c r="B32" s="41"/>
      <c r="C32" s="41"/>
      <c r="D32" s="41"/>
      <c r="E32" s="150"/>
      <c r="F32" s="150"/>
      <c r="G32" s="150"/>
      <c r="H32" s="150"/>
      <c r="I32" s="150"/>
      <c r="J32" s="150"/>
      <c r="K32" s="150"/>
      <c r="L32" s="150"/>
      <c r="M32" s="150"/>
      <c r="O32" s="133" t="e">
        <f>'3-9-10消耗性生物资产'!P36</f>
        <v>#REF!</v>
      </c>
      <c r="P32" s="133"/>
      <c r="Q32" s="133"/>
      <c r="R32" s="138"/>
    </row>
    <row r="33" s="14" customFormat="1" ht="15.75" customHeight="1" spans="1:4">
      <c r="A33" s="12" t="e">
        <f>'3-9-10消耗性生物资产'!A37</f>
        <v>#REF!</v>
      </c>
      <c r="B33" s="12"/>
      <c r="C33" s="12"/>
      <c r="D33" s="12"/>
    </row>
    <row r="34" s="14" customFormat="1" ht="15.75" customHeight="1"/>
    <row r="35" s="14" customFormat="1" ht="15.75" customHeight="1"/>
    <row r="36" s="14" customFormat="1" ht="15.75" customHeight="1"/>
    <row r="37" s="14" customFormat="1" ht="15.75" customHeight="1"/>
    <row r="38" s="14" customFormat="1" ht="15.75" customHeight="1"/>
    <row r="39" s="14" customFormat="1" ht="15.75" customHeight="1"/>
    <row r="40" s="14" customFormat="1" ht="15.75" customHeight="1"/>
    <row r="41" s="14" customFormat="1" ht="15.75" customHeight="1"/>
    <row r="42" s="14" customFormat="1" ht="15.75" customHeight="1"/>
    <row r="43" s="14" customFormat="1" ht="15.75" customHeight="1"/>
  </sheetData>
  <sheetProtection formatCells="0" formatColumns="0" formatRows="0" insertRows="0" insertColumns="0" insertHyperlinks="0" deleteColumns="0" deleteRows="0" sort="0" autoFilter="0" pivotTables="0"/>
  <mergeCells count="7">
    <mergeCell ref="A2:R2"/>
    <mergeCell ref="A4:R4"/>
    <mergeCell ref="A28:D28"/>
    <mergeCell ref="A29:D29"/>
    <mergeCell ref="A30:C30"/>
    <mergeCell ref="A31:D31"/>
    <mergeCell ref="O32:Q32"/>
  </mergeCells>
  <hyperlinks>
    <hyperlink ref="A1" location="索引目录!A1" display="返回索引目录"/>
  </hyperlinks>
  <printOptions horizontalCentered="1"/>
  <pageMargins left="0.708661417322835" right="0.708661417322835" top="0.78740157480315" bottom="0.15748031496063" header="1.14173228346457" footer="0.196850393700787"/>
  <pageSetup paperSize="9" scale="62" fitToHeight="0" orientation="landscape"/>
  <headerFooter>
    <oddHeader>&amp;R&amp;"-,常规"&amp;10表3-10
共&amp;N页第&amp;P页
单位：人民币元</oddHeader>
  </headerFooter>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tabColor rgb="FF00B0F0"/>
    <pageSetUpPr fitToPage="1"/>
  </sheetPr>
  <dimension ref="A1:N35"/>
  <sheetViews>
    <sheetView showZeros="0" workbookViewId="0">
      <pane ySplit="8" topLeftCell="A9" activePane="bottomLeft" state="frozen"/>
      <selection/>
      <selection pane="bottomLeft" activeCell="B9" sqref="B9"/>
    </sheetView>
  </sheetViews>
  <sheetFormatPr defaultColWidth="9" defaultRowHeight="15.2"/>
  <cols>
    <col min="1" max="1" width="4.2" style="15" customWidth="1"/>
    <col min="2" max="2" width="9.8" style="15" customWidth="1"/>
    <col min="3" max="3" width="10" style="15" customWidth="1"/>
    <col min="4" max="4" width="8.7" style="211" customWidth="1"/>
    <col min="5" max="5" width="12.3" style="15" customWidth="1"/>
    <col min="6" max="6" width="7.5" style="15" customWidth="1"/>
    <col min="7" max="7" width="9.1" style="15" customWidth="1"/>
    <col min="8" max="8" width="8" style="15" customWidth="1"/>
    <col min="9" max="10" width="11" style="43" customWidth="1"/>
    <col min="11" max="11" width="11" style="43" hidden="1" customWidth="1" outlineLevel="1"/>
    <col min="12" max="12" width="7.7" style="43" hidden="1" customWidth="1" outlineLevel="1"/>
    <col min="13" max="13" width="5.5" style="15" customWidth="1" collapsed="1"/>
    <col min="14" max="16384" width="9" style="15"/>
  </cols>
  <sheetData>
    <row r="1" ht="15.75" customHeight="1" spans="1:14">
      <c r="A1" s="17" t="s">
        <v>257</v>
      </c>
    </row>
    <row r="2" s="11" customFormat="1" ht="30" customHeight="1" spans="1:14">
      <c r="A2" s="18" t="e">
        <f>"持有待售资产评估"&amp;#REF!</f>
        <v>#REF!</v>
      </c>
      <c r="B2" s="18"/>
      <c r="C2" s="19"/>
      <c r="D2" s="19"/>
      <c r="E2" s="19"/>
      <c r="F2" s="19"/>
      <c r="G2" s="19"/>
      <c r="H2" s="19"/>
      <c r="I2" s="19"/>
      <c r="J2" s="19"/>
      <c r="K2" s="19"/>
      <c r="L2" s="19"/>
      <c r="M2" s="19"/>
    </row>
    <row r="3" s="11" customFormat="1" ht="7.5" customHeight="1" spans="1:14">
      <c r="A3" s="18"/>
      <c r="B3" s="18"/>
      <c r="C3" s="19"/>
      <c r="D3" s="19"/>
      <c r="E3" s="19"/>
      <c r="F3" s="19"/>
      <c r="G3" s="19"/>
      <c r="H3" s="19"/>
      <c r="I3" s="51"/>
      <c r="J3" s="51"/>
      <c r="K3" s="51"/>
      <c r="L3" s="51"/>
      <c r="M3" s="19"/>
    </row>
    <row r="4" s="12" customFormat="1" ht="14.1" customHeight="1" spans="1:14">
      <c r="A4" s="21" t="e">
        <f>'4-8-4机器设备'!A4:AB4</f>
        <v>#REF!</v>
      </c>
      <c r="B4" s="21"/>
      <c r="C4" s="21"/>
      <c r="D4" s="21"/>
      <c r="E4" s="21"/>
      <c r="F4" s="21"/>
      <c r="G4" s="21"/>
      <c r="H4" s="21"/>
      <c r="I4" s="22"/>
      <c r="J4" s="22"/>
      <c r="K4" s="22"/>
      <c r="L4" s="22"/>
      <c r="M4" s="22"/>
    </row>
    <row r="5" s="12" customFormat="1" ht="14.1" customHeight="1" spans="1:14">
      <c r="A5" s="21"/>
      <c r="B5" s="21"/>
      <c r="C5" s="21"/>
      <c r="D5" s="21"/>
      <c r="E5" s="21"/>
      <c r="F5" s="21"/>
      <c r="G5" s="21"/>
      <c r="H5" s="21"/>
      <c r="I5" s="23"/>
      <c r="J5" s="23"/>
      <c r="K5" s="23"/>
      <c r="L5" s="23"/>
      <c r="M5" s="21"/>
    </row>
    <row r="6" s="12" customFormat="1" ht="15.75" customHeight="1" spans="1:14">
      <c r="A6" s="25" t="e">
        <f>'4-8-4机器设备'!A6</f>
        <v>#REF!</v>
      </c>
      <c r="B6" s="25"/>
      <c r="C6" s="25"/>
      <c r="D6" s="216"/>
      <c r="E6" s="25"/>
      <c r="F6" s="25"/>
      <c r="G6" s="25"/>
      <c r="H6" s="25"/>
      <c r="I6" s="26"/>
      <c r="J6" s="26"/>
      <c r="K6" s="26"/>
      <c r="L6" s="26"/>
      <c r="M6" s="27"/>
    </row>
    <row r="7" s="223" customFormat="1" ht="15.75" customHeight="1" spans="1:14">
      <c r="A7" s="28" t="s">
        <v>293</v>
      </c>
      <c r="B7" s="128" t="s">
        <v>2302</v>
      </c>
      <c r="C7" s="28" t="s">
        <v>445</v>
      </c>
      <c r="D7" s="77" t="s">
        <v>2303</v>
      </c>
      <c r="E7" s="128" t="s">
        <v>446</v>
      </c>
      <c r="F7" s="128" t="s">
        <v>450</v>
      </c>
      <c r="G7" s="128" t="s">
        <v>2304</v>
      </c>
      <c r="H7" s="128" t="s">
        <v>2305</v>
      </c>
      <c r="I7" s="212" t="s">
        <v>344</v>
      </c>
      <c r="J7" s="212"/>
      <c r="K7" s="131" t="s">
        <v>345</v>
      </c>
      <c r="L7" s="100" t="s">
        <v>347</v>
      </c>
      <c r="M7" s="128" t="s">
        <v>296</v>
      </c>
      <c r="N7" s="31" t="s">
        <v>348</v>
      </c>
    </row>
    <row r="8" s="223" customFormat="1" ht="15.75" customHeight="1" spans="1:14">
      <c r="A8" s="28"/>
      <c r="B8" s="28"/>
      <c r="C8" s="28"/>
      <c r="D8" s="80"/>
      <c r="E8" s="28"/>
      <c r="F8" s="28"/>
      <c r="G8" s="28"/>
      <c r="H8" s="28"/>
      <c r="I8" s="139" t="s">
        <v>2306</v>
      </c>
      <c r="J8" s="30" t="s">
        <v>2307</v>
      </c>
      <c r="K8" s="132"/>
      <c r="L8" s="30"/>
      <c r="M8" s="28"/>
      <c r="N8" s="31"/>
    </row>
    <row r="9" s="14" customFormat="1" ht="15.75" customHeight="1" spans="1:14">
      <c r="A9" s="32">
        <v>1</v>
      </c>
      <c r="B9" s="33"/>
      <c r="C9" s="32"/>
      <c r="D9" s="34">
        <v>43800</v>
      </c>
      <c r="E9" s="35"/>
      <c r="F9" s="32"/>
      <c r="G9" s="32"/>
      <c r="H9" s="35"/>
      <c r="I9" s="36"/>
      <c r="J9" s="36"/>
      <c r="K9" s="36"/>
      <c r="L9" s="36" t="str">
        <f t="shared" ref="L9:L30" si="0">IF(J9=0,"",(K9-J9)/(J9)*100)</f>
        <v/>
      </c>
      <c r="M9" s="37"/>
      <c r="N9" s="37"/>
    </row>
    <row r="10" s="14" customFormat="1" ht="15.75" customHeight="1" spans="1:14">
      <c r="A10" s="32"/>
      <c r="B10" s="33"/>
      <c r="C10" s="32"/>
      <c r="D10" s="34"/>
      <c r="E10" s="35"/>
      <c r="F10" s="32"/>
      <c r="G10" s="32"/>
      <c r="H10" s="35"/>
      <c r="I10" s="36"/>
      <c r="J10" s="36"/>
      <c r="K10" s="36"/>
      <c r="L10" s="36" t="str">
        <f t="shared" si="0"/>
        <v/>
      </c>
      <c r="M10" s="37"/>
      <c r="N10" s="37"/>
    </row>
    <row r="11" s="14" customFormat="1" ht="15.75" customHeight="1" spans="1:14">
      <c r="A11" s="32"/>
      <c r="B11" s="33"/>
      <c r="C11" s="32"/>
      <c r="D11" s="34"/>
      <c r="E11" s="35"/>
      <c r="F11" s="32"/>
      <c r="G11" s="32"/>
      <c r="H11" s="35"/>
      <c r="I11" s="36"/>
      <c r="J11" s="36"/>
      <c r="K11" s="36"/>
      <c r="L11" s="36" t="str">
        <f t="shared" si="0"/>
        <v/>
      </c>
      <c r="M11" s="37"/>
      <c r="N11" s="37"/>
    </row>
    <row r="12" s="14" customFormat="1" ht="15.75" customHeight="1" spans="1:14">
      <c r="A12" s="32"/>
      <c r="B12" s="33"/>
      <c r="C12" s="32"/>
      <c r="D12" s="34"/>
      <c r="E12" s="35"/>
      <c r="F12" s="32"/>
      <c r="G12" s="32"/>
      <c r="H12" s="35"/>
      <c r="I12" s="36"/>
      <c r="J12" s="36"/>
      <c r="K12" s="36"/>
      <c r="L12" s="36" t="str">
        <f t="shared" si="0"/>
        <v/>
      </c>
      <c r="M12" s="37"/>
      <c r="N12" s="37"/>
    </row>
    <row r="13" s="14" customFormat="1" ht="15.75" customHeight="1" spans="1:14">
      <c r="A13" s="32"/>
      <c r="B13" s="33"/>
      <c r="C13" s="32"/>
      <c r="D13" s="34"/>
      <c r="E13" s="35"/>
      <c r="F13" s="32"/>
      <c r="G13" s="32"/>
      <c r="H13" s="35">
        <v>0</v>
      </c>
      <c r="I13" s="36"/>
      <c r="J13" s="36"/>
      <c r="K13" s="36"/>
      <c r="L13" s="36" t="str">
        <f t="shared" si="0"/>
        <v/>
      </c>
      <c r="M13" s="37"/>
      <c r="N13" s="37"/>
    </row>
    <row r="14" s="14" customFormat="1" ht="15.75" customHeight="1" spans="1:14">
      <c r="A14" s="32"/>
      <c r="B14" s="33"/>
      <c r="C14" s="32"/>
      <c r="D14" s="34"/>
      <c r="E14" s="35"/>
      <c r="F14" s="32"/>
      <c r="G14" s="32"/>
      <c r="H14" s="35">
        <v>0</v>
      </c>
      <c r="I14" s="36"/>
      <c r="J14" s="36"/>
      <c r="K14" s="36"/>
      <c r="L14" s="36" t="str">
        <f t="shared" si="0"/>
        <v/>
      </c>
      <c r="M14" s="37"/>
      <c r="N14" s="37"/>
    </row>
    <row r="15" s="14" customFormat="1" ht="15.75" customHeight="1" spans="1:14">
      <c r="A15" s="32"/>
      <c r="B15" s="33"/>
      <c r="C15" s="32"/>
      <c r="D15" s="34"/>
      <c r="E15" s="35"/>
      <c r="F15" s="32"/>
      <c r="G15" s="32"/>
      <c r="H15" s="35"/>
      <c r="I15" s="36"/>
      <c r="J15" s="36"/>
      <c r="K15" s="36"/>
      <c r="L15" s="36" t="str">
        <f t="shared" si="0"/>
        <v/>
      </c>
      <c r="M15" s="37"/>
      <c r="N15" s="37"/>
    </row>
    <row r="16" s="14" customFormat="1" ht="15.75" customHeight="1" spans="1:14">
      <c r="A16" s="32"/>
      <c r="B16" s="33"/>
      <c r="C16" s="32"/>
      <c r="D16" s="34"/>
      <c r="E16" s="35"/>
      <c r="F16" s="32"/>
      <c r="G16" s="32"/>
      <c r="H16" s="35"/>
      <c r="I16" s="36"/>
      <c r="J16" s="36"/>
      <c r="K16" s="36"/>
      <c r="L16" s="36" t="str">
        <f t="shared" si="0"/>
        <v/>
      </c>
      <c r="M16" s="37"/>
      <c r="N16" s="37"/>
    </row>
    <row r="17" s="14" customFormat="1" ht="15.75" customHeight="1" spans="1:14">
      <c r="A17" s="32"/>
      <c r="B17" s="33"/>
      <c r="C17" s="32"/>
      <c r="D17" s="34"/>
      <c r="E17" s="35"/>
      <c r="F17" s="32"/>
      <c r="G17" s="32"/>
      <c r="H17" s="35"/>
      <c r="I17" s="36"/>
      <c r="J17" s="36"/>
      <c r="K17" s="36"/>
      <c r="L17" s="36" t="str">
        <f t="shared" si="0"/>
        <v/>
      </c>
      <c r="M17" s="37"/>
      <c r="N17" s="37"/>
    </row>
    <row r="18" s="14" customFormat="1" ht="15.75" customHeight="1" spans="1:14">
      <c r="A18" s="32"/>
      <c r="B18" s="33"/>
      <c r="C18" s="32"/>
      <c r="D18" s="34"/>
      <c r="E18" s="35"/>
      <c r="F18" s="32"/>
      <c r="G18" s="32"/>
      <c r="H18" s="35"/>
      <c r="I18" s="36"/>
      <c r="J18" s="36"/>
      <c r="K18" s="36"/>
      <c r="L18" s="36" t="str">
        <f t="shared" si="0"/>
        <v/>
      </c>
      <c r="M18" s="37"/>
      <c r="N18" s="37"/>
    </row>
    <row r="19" s="14" customFormat="1" ht="15.75" customHeight="1" spans="1:14">
      <c r="A19" s="32"/>
      <c r="B19" s="33"/>
      <c r="C19" s="32"/>
      <c r="D19" s="34"/>
      <c r="E19" s="35"/>
      <c r="F19" s="32"/>
      <c r="G19" s="32"/>
      <c r="H19" s="35"/>
      <c r="I19" s="36"/>
      <c r="J19" s="36"/>
      <c r="K19" s="36"/>
      <c r="L19" s="36" t="str">
        <f t="shared" si="0"/>
        <v/>
      </c>
      <c r="M19" s="37"/>
      <c r="N19" s="37"/>
    </row>
    <row r="20" s="14" customFormat="1" ht="15.75" customHeight="1" spans="1:14">
      <c r="A20" s="32"/>
      <c r="B20" s="33"/>
      <c r="C20" s="32"/>
      <c r="D20" s="34"/>
      <c r="E20" s="35"/>
      <c r="F20" s="32"/>
      <c r="G20" s="32"/>
      <c r="H20" s="35"/>
      <c r="I20" s="36"/>
      <c r="J20" s="36"/>
      <c r="K20" s="36"/>
      <c r="L20" s="36" t="str">
        <f t="shared" si="0"/>
        <v/>
      </c>
      <c r="M20" s="37"/>
      <c r="N20" s="37"/>
    </row>
    <row r="21" s="14" customFormat="1" ht="15.75" customHeight="1" spans="1:14">
      <c r="A21" s="32"/>
      <c r="B21" s="33"/>
      <c r="C21" s="32"/>
      <c r="D21" s="34"/>
      <c r="E21" s="35"/>
      <c r="F21" s="32"/>
      <c r="G21" s="32"/>
      <c r="H21" s="35"/>
      <c r="I21" s="36"/>
      <c r="J21" s="36"/>
      <c r="K21" s="36"/>
      <c r="L21" s="36" t="str">
        <f t="shared" si="0"/>
        <v/>
      </c>
      <c r="M21" s="37"/>
      <c r="N21" s="37"/>
    </row>
    <row r="22" s="14" customFormat="1" ht="15.75" customHeight="1" spans="1:14">
      <c r="A22" s="32"/>
      <c r="B22" s="33"/>
      <c r="C22" s="32"/>
      <c r="D22" s="34"/>
      <c r="E22" s="35"/>
      <c r="F22" s="32"/>
      <c r="G22" s="32"/>
      <c r="H22" s="35"/>
      <c r="I22" s="36"/>
      <c r="J22" s="36"/>
      <c r="K22" s="36"/>
      <c r="L22" s="36" t="str">
        <f t="shared" si="0"/>
        <v/>
      </c>
      <c r="M22" s="37"/>
      <c r="N22" s="37"/>
    </row>
    <row r="23" s="14" customFormat="1" ht="15.75" customHeight="1" spans="1:14">
      <c r="A23" s="32"/>
      <c r="B23" s="33"/>
      <c r="C23" s="32"/>
      <c r="D23" s="34"/>
      <c r="E23" s="35"/>
      <c r="F23" s="32"/>
      <c r="G23" s="32"/>
      <c r="H23" s="35"/>
      <c r="I23" s="36"/>
      <c r="J23" s="36"/>
      <c r="K23" s="36"/>
      <c r="L23" s="36" t="str">
        <f t="shared" si="0"/>
        <v/>
      </c>
      <c r="M23" s="37"/>
      <c r="N23" s="37"/>
    </row>
    <row r="24" s="14" customFormat="1" ht="15.75" customHeight="1" spans="1:14">
      <c r="A24" s="32"/>
      <c r="B24" s="33"/>
      <c r="C24" s="32"/>
      <c r="D24" s="34"/>
      <c r="E24" s="35"/>
      <c r="F24" s="32"/>
      <c r="G24" s="32"/>
      <c r="H24" s="35"/>
      <c r="I24" s="36"/>
      <c r="J24" s="36"/>
      <c r="K24" s="36"/>
      <c r="L24" s="36" t="str">
        <f t="shared" si="0"/>
        <v/>
      </c>
      <c r="M24" s="37"/>
      <c r="N24" s="37"/>
    </row>
    <row r="25" s="14" customFormat="1" ht="15.75" customHeight="1" spans="1:14">
      <c r="A25" s="32"/>
      <c r="B25" s="33"/>
      <c r="C25" s="32"/>
      <c r="D25" s="34"/>
      <c r="E25" s="35"/>
      <c r="F25" s="32"/>
      <c r="G25" s="32"/>
      <c r="H25" s="35"/>
      <c r="I25" s="36"/>
      <c r="J25" s="36"/>
      <c r="K25" s="36"/>
      <c r="L25" s="36" t="str">
        <f t="shared" si="0"/>
        <v/>
      </c>
      <c r="M25" s="37"/>
      <c r="N25" s="37"/>
    </row>
    <row r="26" s="14" customFormat="1" ht="15.75" customHeight="1" spans="1:14">
      <c r="A26" s="32"/>
      <c r="B26" s="33"/>
      <c r="C26" s="32"/>
      <c r="D26" s="34"/>
      <c r="E26" s="35"/>
      <c r="F26" s="32"/>
      <c r="G26" s="32"/>
      <c r="H26" s="35"/>
      <c r="I26" s="36"/>
      <c r="J26" s="36"/>
      <c r="K26" s="36"/>
      <c r="L26" s="36" t="str">
        <f t="shared" si="0"/>
        <v/>
      </c>
      <c r="M26" s="37"/>
      <c r="N26" s="37"/>
    </row>
    <row r="27" s="14" customFormat="1" ht="15.75" customHeight="1" spans="1:14">
      <c r="A27" s="32"/>
      <c r="B27" s="33"/>
      <c r="C27" s="32"/>
      <c r="D27" s="34"/>
      <c r="E27" s="35"/>
      <c r="F27" s="32"/>
      <c r="G27" s="32"/>
      <c r="H27" s="35"/>
      <c r="I27" s="36"/>
      <c r="J27" s="36"/>
      <c r="K27" s="36"/>
      <c r="L27" s="36" t="str">
        <f t="shared" si="0"/>
        <v/>
      </c>
      <c r="M27" s="37"/>
      <c r="N27" s="37"/>
    </row>
    <row r="28" s="14" customFormat="1" ht="15.75" customHeight="1" spans="1:14">
      <c r="A28" s="32"/>
      <c r="B28" s="33"/>
      <c r="C28" s="32"/>
      <c r="D28" s="34"/>
      <c r="E28" s="35"/>
      <c r="F28" s="32"/>
      <c r="G28" s="32"/>
      <c r="H28" s="35"/>
      <c r="I28" s="36"/>
      <c r="J28" s="36"/>
      <c r="K28" s="36"/>
      <c r="L28" s="36" t="str">
        <f t="shared" si="0"/>
        <v/>
      </c>
      <c r="M28" s="37"/>
      <c r="N28" s="37"/>
    </row>
    <row r="29" s="14" customFormat="1" ht="15.75" customHeight="1" spans="1:14">
      <c r="A29" s="32"/>
      <c r="B29" s="33"/>
      <c r="C29" s="32"/>
      <c r="D29" s="34"/>
      <c r="E29" s="35"/>
      <c r="F29" s="32"/>
      <c r="G29" s="32"/>
      <c r="H29" s="35"/>
      <c r="I29" s="36"/>
      <c r="J29" s="36"/>
      <c r="K29" s="36"/>
      <c r="L29" s="36" t="str">
        <f t="shared" si="0"/>
        <v/>
      </c>
      <c r="M29" s="37"/>
      <c r="N29" s="37"/>
    </row>
    <row r="30" s="14" customFormat="1" ht="15.75" customHeight="1" spans="1:14">
      <c r="A30" s="35" t="s">
        <v>339</v>
      </c>
      <c r="B30" s="35"/>
      <c r="C30" s="35"/>
      <c r="D30" s="35"/>
      <c r="E30" s="35"/>
      <c r="F30" s="32"/>
      <c r="G30" s="40"/>
      <c r="H30" s="244"/>
      <c r="I30" s="36">
        <f>SUM(I9:I29)</f>
        <v>0</v>
      </c>
      <c r="J30" s="36">
        <f>SUM(J9:J29)</f>
        <v>0</v>
      </c>
      <c r="K30" s="36">
        <f>SUM(K9:K29)</f>
        <v>0</v>
      </c>
      <c r="L30" s="36" t="str">
        <f t="shared" si="0"/>
        <v/>
      </c>
      <c r="M30" s="83"/>
      <c r="N30" s="53"/>
    </row>
    <row r="31" s="14" customFormat="1" ht="15.75" customHeight="1" spans="1:14">
      <c r="A31" s="242" t="s">
        <v>2301</v>
      </c>
      <c r="B31" s="242"/>
      <c r="C31" s="242"/>
      <c r="D31" s="242"/>
      <c r="E31" s="242"/>
      <c r="F31" s="86"/>
      <c r="G31" s="86"/>
      <c r="H31" s="36"/>
      <c r="I31" s="36"/>
      <c r="J31" s="36"/>
      <c r="K31" s="36"/>
      <c r="L31" s="36"/>
      <c r="M31" s="53"/>
      <c r="N31" s="53"/>
    </row>
    <row r="32" s="14" customFormat="1" ht="15.75" customHeight="1" spans="1:14">
      <c r="A32" s="35" t="s">
        <v>405</v>
      </c>
      <c r="B32" s="35"/>
      <c r="C32" s="35"/>
      <c r="D32" s="35"/>
      <c r="E32" s="35"/>
      <c r="F32" s="32"/>
      <c r="G32" s="40"/>
      <c r="H32" s="244"/>
      <c r="I32" s="36">
        <f>I30-I31</f>
        <v>0</v>
      </c>
      <c r="J32" s="36">
        <f>J30-J31</f>
        <v>0</v>
      </c>
      <c r="K32" s="36">
        <f>K30</f>
        <v>0</v>
      </c>
      <c r="L32" s="36" t="str">
        <f>IF(J32=0,"",(K32-J32)/(J32)*100)</f>
        <v/>
      </c>
      <c r="M32" s="83"/>
      <c r="N32" s="53"/>
    </row>
    <row r="33" s="14" customFormat="1" ht="15.75" customHeight="1" spans="1:13">
      <c r="A33" s="12" t="e">
        <f>'4-8-4机器设备'!A33</f>
        <v>#REF!</v>
      </c>
      <c r="B33" s="41"/>
      <c r="C33" s="41"/>
      <c r="D33" s="281"/>
      <c r="E33" s="41"/>
      <c r="F33" s="136"/>
      <c r="I33" s="43"/>
      <c r="J33" s="126"/>
      <c r="K33" s="133" t="e">
        <f>'3-12一年到期非流动资产'!H31</f>
        <v>#REF!</v>
      </c>
      <c r="L33" s="133"/>
      <c r="M33" s="138"/>
    </row>
    <row r="34" s="14" customFormat="1" ht="15.75" customHeight="1" spans="1:13">
      <c r="A34" s="12" t="e">
        <f>'4-8-4机器设备'!A34</f>
        <v>#REF!</v>
      </c>
      <c r="B34" s="87"/>
      <c r="C34" s="12"/>
      <c r="D34" s="44"/>
      <c r="E34" s="12"/>
      <c r="I34" s="43"/>
      <c r="J34" s="43"/>
      <c r="K34" s="43"/>
      <c r="L34" s="43"/>
    </row>
    <row r="35" s="14" customFormat="1" ht="15.75" customHeight="1" spans="1:13">
      <c r="D35" s="13"/>
      <c r="I35" s="43"/>
      <c r="J35" s="43"/>
      <c r="K35" s="43"/>
      <c r="L35" s="43"/>
    </row>
  </sheetData>
  <sheetProtection formatCells="0" formatColumns="0" formatRows="0" insertRows="0" insertColumns="0" insertHyperlinks="0" deleteColumns="0" deleteRows="0" sort="0" autoFilter="0" pivotTables="0"/>
  <mergeCells count="19">
    <mergeCell ref="A2:M2"/>
    <mergeCell ref="A4:M4"/>
    <mergeCell ref="I7:J7"/>
    <mergeCell ref="A30:E30"/>
    <mergeCell ref="A31:E31"/>
    <mergeCell ref="A32:E32"/>
    <mergeCell ref="K33:L33"/>
    <mergeCell ref="A7:A8"/>
    <mergeCell ref="B7:B8"/>
    <mergeCell ref="C7:C8"/>
    <mergeCell ref="D7:D8"/>
    <mergeCell ref="E7:E8"/>
    <mergeCell ref="F7:F8"/>
    <mergeCell ref="G7:G8"/>
    <mergeCell ref="H7:H8"/>
    <mergeCell ref="K7:K8"/>
    <mergeCell ref="L7:L8"/>
    <mergeCell ref="M7:M8"/>
    <mergeCell ref="N7:N8"/>
  </mergeCells>
  <dataValidations count="1">
    <dataValidation type="list" allowBlank="1" showInputMessage="1" showErrorMessage="1" sqref="H9:H29">
      <formula1>"正常使用,闲置,报废,盘亏,盘盈"</formula1>
    </dataValidation>
  </dataValidations>
  <hyperlinks>
    <hyperlink ref="A1" location="索引目录!A1" display="返回索引目录"/>
  </hyperlinks>
  <printOptions horizontalCentered="1"/>
  <pageMargins left="0.708661417322835" right="0.708661417322835" top="0.78740157480315" bottom="0.15748031496063" header="1.14173228346457" footer="0.196850393700787"/>
  <pageSetup paperSize="9" fitToHeight="0" orientation="landscape"/>
  <headerFooter>
    <oddHeader>&amp;R&amp;"-,常规"&amp;10表3-11
共&amp;N页第&amp;P页
单位：人民币元</oddHead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36">
    <tabColor indexed="35"/>
  </sheetPr>
  <dimension ref="A1:L42"/>
  <sheetViews>
    <sheetView showZeros="0" workbookViewId="0">
      <pane ySplit="7" topLeftCell="A8" activePane="bottomLeft" state="frozen"/>
      <selection/>
      <selection pane="bottomLeft" activeCell="B9" sqref="B9"/>
    </sheetView>
  </sheetViews>
  <sheetFormatPr defaultColWidth="9" defaultRowHeight="15.75" customHeight="1"/>
  <cols>
    <col min="1" max="1" width="5.7" style="15" customWidth="1"/>
    <col min="2" max="2" width="27.6" style="15" customWidth="1"/>
    <col min="3" max="3" width="7.7" style="15" customWidth="1"/>
    <col min="4" max="4" width="13.7" style="15" customWidth="1"/>
    <col min="5" max="6" width="13.7" style="15" customWidth="1" outlineLevel="1"/>
    <col min="7" max="7" width="13.1" style="14" customWidth="1"/>
    <col min="8" max="8" width="13.1" style="14" hidden="1" customWidth="1" outlineLevel="1"/>
    <col min="9" max="9" width="11.8" style="14" hidden="1" customWidth="1" outlineLevel="1"/>
    <col min="10" max="10" width="12.2" style="14" hidden="1" customWidth="1" outlineLevel="1"/>
    <col min="11" max="11" width="15.8" style="15" customWidth="1" collapsed="1"/>
    <col min="12" max="16384" width="9" style="15"/>
  </cols>
  <sheetData>
    <row r="1" customHeight="1" spans="1:12">
      <c r="A1" s="17" t="s">
        <v>257</v>
      </c>
    </row>
    <row r="2" s="11" customFormat="1" ht="30" customHeight="1" spans="1:12">
      <c r="A2" s="18" t="e">
        <f>"一年内到期的非流动资产评估"&amp;#REF!</f>
        <v>#REF!</v>
      </c>
      <c r="B2" s="19"/>
      <c r="C2" s="19"/>
      <c r="D2" s="19"/>
      <c r="E2" s="19"/>
      <c r="F2" s="19"/>
      <c r="G2" s="19"/>
      <c r="H2" s="19"/>
      <c r="I2" s="19"/>
      <c r="J2" s="19"/>
      <c r="K2" s="19"/>
    </row>
    <row r="3" s="11" customFormat="1" ht="6.75" customHeight="1" spans="1:12">
      <c r="A3" s="18"/>
      <c r="B3" s="19"/>
      <c r="C3" s="19"/>
      <c r="D3" s="19"/>
      <c r="E3" s="19"/>
      <c r="F3" s="19"/>
      <c r="G3" s="105"/>
      <c r="H3" s="105"/>
      <c r="I3" s="105"/>
      <c r="J3" s="105"/>
      <c r="K3" s="19"/>
    </row>
    <row r="4" s="12" customFormat="1" customHeight="1" spans="1:12">
      <c r="A4" s="21" t="e">
        <f>'3-9-10消耗性生物资产'!A4:U4</f>
        <v>#REF!</v>
      </c>
      <c r="B4" s="21"/>
      <c r="C4" s="21"/>
      <c r="D4" s="21"/>
      <c r="E4" s="21"/>
      <c r="F4" s="21"/>
      <c r="G4" s="21"/>
      <c r="H4" s="22"/>
      <c r="I4" s="22"/>
      <c r="J4" s="22"/>
      <c r="K4" s="22"/>
    </row>
    <row r="5" s="12" customFormat="1" ht="14.1" customHeight="1" spans="1:12">
      <c r="A5" s="21"/>
      <c r="B5" s="21"/>
      <c r="C5" s="21"/>
      <c r="D5" s="21"/>
      <c r="E5" s="21"/>
      <c r="F5" s="21"/>
      <c r="G5" s="21"/>
      <c r="H5" s="22"/>
      <c r="I5" s="22"/>
      <c r="J5" s="22"/>
      <c r="K5" s="24"/>
    </row>
    <row r="6" s="12" customFormat="1" customHeight="1" spans="1:12">
      <c r="A6" s="75" t="e">
        <f>'3-9-10消耗性生物资产'!A6</f>
        <v>#REF!</v>
      </c>
      <c r="K6" s="27"/>
    </row>
    <row r="7" s="223" customFormat="1" customHeight="1" spans="1:12">
      <c r="A7" s="28" t="s">
        <v>293</v>
      </c>
      <c r="B7" s="28" t="s">
        <v>2308</v>
      </c>
      <c r="C7" s="28" t="s">
        <v>410</v>
      </c>
      <c r="D7" s="28" t="s">
        <v>2309</v>
      </c>
      <c r="E7" s="28" t="s">
        <v>2310</v>
      </c>
      <c r="F7" s="28" t="s">
        <v>2311</v>
      </c>
      <c r="G7" s="128" t="s">
        <v>344</v>
      </c>
      <c r="H7" s="28" t="s">
        <v>345</v>
      </c>
      <c r="I7" s="28" t="s">
        <v>346</v>
      </c>
      <c r="J7" s="28" t="s">
        <v>347</v>
      </c>
      <c r="K7" s="28" t="s">
        <v>296</v>
      </c>
      <c r="L7" s="31" t="s">
        <v>348</v>
      </c>
    </row>
    <row r="8" s="14" customFormat="1" customHeight="1" spans="1:12">
      <c r="A8" s="32">
        <v>1</v>
      </c>
      <c r="B8" s="33"/>
      <c r="C8" s="34">
        <v>43800</v>
      </c>
      <c r="D8" s="35"/>
      <c r="E8" s="34">
        <v>43982</v>
      </c>
      <c r="F8" s="32"/>
      <c r="G8" s="36"/>
      <c r="H8" s="36"/>
      <c r="I8" s="36" t="str">
        <f>IF(G8=0,"",H8-G8)</f>
        <v/>
      </c>
      <c r="J8" s="36" t="str">
        <f>IF(G8=0,"",I8/G8*100)</f>
        <v/>
      </c>
      <c r="K8" s="37"/>
      <c r="L8" s="37"/>
    </row>
    <row r="9" s="14" customFormat="1" customHeight="1" spans="1:12">
      <c r="A9" s="53"/>
      <c r="B9" s="33"/>
      <c r="C9" s="34"/>
      <c r="D9" s="85"/>
      <c r="E9" s="34"/>
      <c r="F9" s="40"/>
      <c r="G9" s="36"/>
      <c r="H9" s="36"/>
      <c r="I9" s="36" t="str">
        <f t="shared" ref="I9:I30" si="0">IF(G9=0,"",H9-G9)</f>
        <v/>
      </c>
      <c r="J9" s="36" t="str">
        <f t="shared" ref="J9:J30" si="1">IF(G9=0,"",I9/G9*100)</f>
        <v/>
      </c>
      <c r="K9" s="37"/>
      <c r="L9" s="37"/>
    </row>
    <row r="10" s="14" customFormat="1" customHeight="1" spans="1:12">
      <c r="A10" s="53"/>
      <c r="B10" s="33"/>
      <c r="C10" s="34"/>
      <c r="D10" s="85"/>
      <c r="E10" s="34"/>
      <c r="F10" s="40"/>
      <c r="G10" s="36"/>
      <c r="H10" s="36"/>
      <c r="I10" s="36" t="str">
        <f t="shared" si="0"/>
        <v/>
      </c>
      <c r="J10" s="36" t="str">
        <f t="shared" si="1"/>
        <v/>
      </c>
      <c r="K10" s="37"/>
      <c r="L10" s="37"/>
    </row>
    <row r="11" s="14" customFormat="1" customHeight="1" spans="1:12">
      <c r="A11" s="53"/>
      <c r="B11" s="33"/>
      <c r="C11" s="34"/>
      <c r="D11" s="85"/>
      <c r="E11" s="34"/>
      <c r="F11" s="40"/>
      <c r="G11" s="36"/>
      <c r="H11" s="36"/>
      <c r="I11" s="36" t="str">
        <f t="shared" si="0"/>
        <v/>
      </c>
      <c r="J11" s="36" t="str">
        <f t="shared" si="1"/>
        <v/>
      </c>
      <c r="K11" s="37"/>
      <c r="L11" s="37"/>
    </row>
    <row r="12" s="14" customFormat="1" customHeight="1" spans="1:12">
      <c r="A12" s="53"/>
      <c r="B12" s="33"/>
      <c r="C12" s="34"/>
      <c r="D12" s="85"/>
      <c r="E12" s="34"/>
      <c r="F12" s="40"/>
      <c r="G12" s="36"/>
      <c r="H12" s="36"/>
      <c r="I12" s="36" t="str">
        <f t="shared" si="0"/>
        <v/>
      </c>
      <c r="J12" s="36" t="str">
        <f t="shared" si="1"/>
        <v/>
      </c>
      <c r="K12" s="37"/>
      <c r="L12" s="37"/>
    </row>
    <row r="13" s="14" customFormat="1" customHeight="1" spans="1:12">
      <c r="A13" s="53"/>
      <c r="B13" s="33"/>
      <c r="C13" s="34"/>
      <c r="D13" s="85"/>
      <c r="E13" s="34"/>
      <c r="F13" s="40"/>
      <c r="G13" s="36"/>
      <c r="H13" s="36">
        <v>0</v>
      </c>
      <c r="I13" s="36" t="str">
        <f t="shared" si="0"/>
        <v/>
      </c>
      <c r="J13" s="36" t="str">
        <f t="shared" si="1"/>
        <v/>
      </c>
      <c r="K13" s="37"/>
      <c r="L13" s="37"/>
    </row>
    <row r="14" s="14" customFormat="1" customHeight="1" spans="1:12">
      <c r="A14" s="53"/>
      <c r="B14" s="33"/>
      <c r="C14" s="34"/>
      <c r="D14" s="85"/>
      <c r="E14" s="34"/>
      <c r="F14" s="40"/>
      <c r="G14" s="36"/>
      <c r="H14" s="36">
        <v>0</v>
      </c>
      <c r="I14" s="36" t="str">
        <f t="shared" si="0"/>
        <v/>
      </c>
      <c r="J14" s="36" t="str">
        <f t="shared" si="1"/>
        <v/>
      </c>
      <c r="K14" s="37"/>
      <c r="L14" s="37"/>
    </row>
    <row r="15" s="14" customFormat="1" customHeight="1" spans="1:12">
      <c r="A15" s="53"/>
      <c r="B15" s="33"/>
      <c r="C15" s="34"/>
      <c r="D15" s="85"/>
      <c r="E15" s="34"/>
      <c r="F15" s="40"/>
      <c r="G15" s="36"/>
      <c r="H15" s="36"/>
      <c r="I15" s="36" t="str">
        <f t="shared" si="0"/>
        <v/>
      </c>
      <c r="J15" s="36" t="str">
        <f t="shared" si="1"/>
        <v/>
      </c>
      <c r="K15" s="37"/>
      <c r="L15" s="37"/>
    </row>
    <row r="16" s="14" customFormat="1" customHeight="1" spans="1:12">
      <c r="A16" s="53"/>
      <c r="B16" s="33"/>
      <c r="C16" s="34"/>
      <c r="D16" s="85"/>
      <c r="E16" s="34"/>
      <c r="F16" s="40"/>
      <c r="G16" s="36"/>
      <c r="H16" s="36"/>
      <c r="I16" s="36" t="str">
        <f t="shared" si="0"/>
        <v/>
      </c>
      <c r="J16" s="36" t="str">
        <f t="shared" si="1"/>
        <v/>
      </c>
      <c r="K16" s="37"/>
      <c r="L16" s="37"/>
    </row>
    <row r="17" s="14" customFormat="1" customHeight="1" spans="1:12">
      <c r="A17" s="53"/>
      <c r="B17" s="33"/>
      <c r="C17" s="34"/>
      <c r="D17" s="85"/>
      <c r="E17" s="34"/>
      <c r="F17" s="40"/>
      <c r="G17" s="36"/>
      <c r="H17" s="36"/>
      <c r="I17" s="36" t="str">
        <f t="shared" si="0"/>
        <v/>
      </c>
      <c r="J17" s="36" t="str">
        <f t="shared" si="1"/>
        <v/>
      </c>
      <c r="K17" s="37"/>
      <c r="L17" s="37"/>
    </row>
    <row r="18" s="14" customFormat="1" customHeight="1" spans="1:12">
      <c r="A18" s="53"/>
      <c r="B18" s="33"/>
      <c r="C18" s="34"/>
      <c r="D18" s="85"/>
      <c r="E18" s="34"/>
      <c r="F18" s="40"/>
      <c r="G18" s="36"/>
      <c r="H18" s="36"/>
      <c r="I18" s="36" t="str">
        <f t="shared" si="0"/>
        <v/>
      </c>
      <c r="J18" s="36" t="str">
        <f t="shared" si="1"/>
        <v/>
      </c>
      <c r="K18" s="37"/>
      <c r="L18" s="37"/>
    </row>
    <row r="19" s="14" customFormat="1" customHeight="1" spans="1:12">
      <c r="A19" s="53"/>
      <c r="B19" s="33"/>
      <c r="C19" s="34"/>
      <c r="D19" s="85"/>
      <c r="E19" s="34"/>
      <c r="F19" s="40"/>
      <c r="G19" s="36"/>
      <c r="H19" s="36"/>
      <c r="I19" s="36" t="str">
        <f t="shared" si="0"/>
        <v/>
      </c>
      <c r="J19" s="36" t="str">
        <f t="shared" si="1"/>
        <v/>
      </c>
      <c r="K19" s="37"/>
      <c r="L19" s="37"/>
    </row>
    <row r="20" s="14" customFormat="1" customHeight="1" spans="1:12">
      <c r="A20" s="53"/>
      <c r="B20" s="33"/>
      <c r="C20" s="34"/>
      <c r="D20" s="85"/>
      <c r="E20" s="34"/>
      <c r="F20" s="40"/>
      <c r="G20" s="36"/>
      <c r="H20" s="36"/>
      <c r="I20" s="36" t="str">
        <f t="shared" si="0"/>
        <v/>
      </c>
      <c r="J20" s="36" t="str">
        <f t="shared" si="1"/>
        <v/>
      </c>
      <c r="K20" s="37"/>
      <c r="L20" s="37"/>
    </row>
    <row r="21" s="14" customFormat="1" customHeight="1" spans="1:12">
      <c r="A21" s="53"/>
      <c r="B21" s="33"/>
      <c r="C21" s="34"/>
      <c r="D21" s="85"/>
      <c r="E21" s="34"/>
      <c r="F21" s="40"/>
      <c r="G21" s="36"/>
      <c r="H21" s="36"/>
      <c r="I21" s="36" t="str">
        <f t="shared" si="0"/>
        <v/>
      </c>
      <c r="J21" s="36" t="str">
        <f t="shared" si="1"/>
        <v/>
      </c>
      <c r="K21" s="37"/>
      <c r="L21" s="37"/>
    </row>
    <row r="22" s="14" customFormat="1" customHeight="1" spans="1:12">
      <c r="A22" s="53"/>
      <c r="B22" s="33"/>
      <c r="C22" s="34"/>
      <c r="D22" s="85"/>
      <c r="E22" s="34"/>
      <c r="F22" s="40"/>
      <c r="G22" s="36"/>
      <c r="H22" s="36"/>
      <c r="I22" s="36" t="str">
        <f t="shared" si="0"/>
        <v/>
      </c>
      <c r="J22" s="36" t="str">
        <f t="shared" si="1"/>
        <v/>
      </c>
      <c r="K22" s="37"/>
      <c r="L22" s="37"/>
    </row>
    <row r="23" s="14" customFormat="1" customHeight="1" spans="1:12">
      <c r="A23" s="53"/>
      <c r="B23" s="33"/>
      <c r="C23" s="34"/>
      <c r="D23" s="85"/>
      <c r="E23" s="34"/>
      <c r="F23" s="40"/>
      <c r="G23" s="36"/>
      <c r="H23" s="36"/>
      <c r="I23" s="36" t="str">
        <f t="shared" si="0"/>
        <v/>
      </c>
      <c r="J23" s="36" t="str">
        <f t="shared" si="1"/>
        <v/>
      </c>
      <c r="K23" s="37"/>
      <c r="L23" s="37"/>
    </row>
    <row r="24" s="14" customFormat="1" customHeight="1" spans="1:12">
      <c r="A24" s="53"/>
      <c r="B24" s="33"/>
      <c r="C24" s="34"/>
      <c r="D24" s="85"/>
      <c r="E24" s="34"/>
      <c r="F24" s="40"/>
      <c r="G24" s="36"/>
      <c r="H24" s="36"/>
      <c r="I24" s="36" t="str">
        <f t="shared" si="0"/>
        <v/>
      </c>
      <c r="J24" s="36" t="str">
        <f t="shared" si="1"/>
        <v/>
      </c>
      <c r="K24" s="37"/>
      <c r="L24" s="37"/>
    </row>
    <row r="25" s="14" customFormat="1" customHeight="1" spans="1:12">
      <c r="A25" s="53"/>
      <c r="B25" s="33"/>
      <c r="C25" s="34"/>
      <c r="D25" s="85"/>
      <c r="E25" s="34"/>
      <c r="F25" s="40"/>
      <c r="G25" s="36"/>
      <c r="H25" s="36"/>
      <c r="I25" s="36" t="str">
        <f t="shared" si="0"/>
        <v/>
      </c>
      <c r="J25" s="36" t="str">
        <f t="shared" si="1"/>
        <v/>
      </c>
      <c r="K25" s="37"/>
      <c r="L25" s="37"/>
    </row>
    <row r="26" s="14" customFormat="1" customHeight="1" spans="1:12">
      <c r="A26" s="53"/>
      <c r="B26" s="33"/>
      <c r="C26" s="34"/>
      <c r="D26" s="85"/>
      <c r="E26" s="34"/>
      <c r="F26" s="40"/>
      <c r="G26" s="36"/>
      <c r="H26" s="36"/>
      <c r="I26" s="36" t="str">
        <f t="shared" si="0"/>
        <v/>
      </c>
      <c r="J26" s="36" t="str">
        <f t="shared" si="1"/>
        <v/>
      </c>
      <c r="K26" s="37"/>
      <c r="L26" s="37"/>
    </row>
    <row r="27" s="14" customFormat="1" customHeight="1" spans="1:12">
      <c r="A27" s="53"/>
      <c r="B27" s="33"/>
      <c r="C27" s="34"/>
      <c r="D27" s="85"/>
      <c r="E27" s="34"/>
      <c r="F27" s="40"/>
      <c r="G27" s="36"/>
      <c r="H27" s="36"/>
      <c r="I27" s="36" t="str">
        <f t="shared" si="0"/>
        <v/>
      </c>
      <c r="J27" s="36" t="str">
        <f t="shared" si="1"/>
        <v/>
      </c>
      <c r="K27" s="37"/>
      <c r="L27" s="37"/>
    </row>
    <row r="28" s="14" customFormat="1" customHeight="1" spans="1:12">
      <c r="A28" s="53"/>
      <c r="B28" s="33"/>
      <c r="C28" s="34"/>
      <c r="D28" s="85"/>
      <c r="E28" s="34"/>
      <c r="F28" s="40"/>
      <c r="G28" s="36"/>
      <c r="H28" s="36"/>
      <c r="I28" s="36" t="str">
        <f t="shared" si="0"/>
        <v/>
      </c>
      <c r="J28" s="36" t="str">
        <f t="shared" si="1"/>
        <v/>
      </c>
      <c r="K28" s="37"/>
      <c r="L28" s="37"/>
    </row>
    <row r="29" s="14" customFormat="1" customHeight="1" spans="1:12">
      <c r="A29" s="53"/>
      <c r="B29" s="33"/>
      <c r="C29" s="34"/>
      <c r="D29" s="85"/>
      <c r="E29" s="34"/>
      <c r="F29" s="40"/>
      <c r="G29" s="36"/>
      <c r="H29" s="36"/>
      <c r="I29" s="36" t="str">
        <f t="shared" si="0"/>
        <v/>
      </c>
      <c r="J29" s="36" t="str">
        <f t="shared" si="1"/>
        <v/>
      </c>
      <c r="K29" s="37"/>
      <c r="L29" s="37"/>
    </row>
    <row r="30" s="14" customFormat="1" customHeight="1" spans="1:12">
      <c r="A30" s="38" t="s">
        <v>405</v>
      </c>
      <c r="B30" s="39"/>
      <c r="C30" s="40"/>
      <c r="D30" s="85"/>
      <c r="E30" s="40"/>
      <c r="F30" s="40"/>
      <c r="G30" s="36">
        <f>SUM(G8:G29)</f>
        <v>0</v>
      </c>
      <c r="H30" s="36">
        <f>SUM(H8:H29)</f>
        <v>0</v>
      </c>
      <c r="I30" s="36" t="str">
        <f t="shared" si="0"/>
        <v/>
      </c>
      <c r="J30" s="36" t="str">
        <f t="shared" si="1"/>
        <v/>
      </c>
      <c r="K30" s="37"/>
      <c r="L30" s="37"/>
    </row>
    <row r="31" s="14" customFormat="1" customHeight="1" spans="1:12">
      <c r="A31" s="12" t="e">
        <f>'3-9-10消耗性生物资产'!A36</f>
        <v>#REF!</v>
      </c>
      <c r="B31" s="41"/>
      <c r="C31" s="136"/>
      <c r="D31" s="136"/>
      <c r="E31" s="150"/>
      <c r="F31" s="150"/>
      <c r="H31" s="133" t="e">
        <f>'3-9-10消耗性生物资产'!P36</f>
        <v>#REF!</v>
      </c>
      <c r="I31" s="133"/>
      <c r="J31" s="133"/>
      <c r="K31" s="138"/>
    </row>
    <row r="32" s="14" customFormat="1" customHeight="1" spans="1:12">
      <c r="A32" s="12" t="e">
        <f>'3-9-10消耗性生物资产'!A37</f>
        <v>#REF!</v>
      </c>
      <c r="B32" s="12"/>
    </row>
    <row r="33" s="14" customFormat="1" customHeight="1"/>
    <row r="34" s="14" customFormat="1" customHeight="1"/>
    <row r="35" s="14" customFormat="1" customHeight="1"/>
    <row r="36" s="14" customFormat="1" customHeight="1"/>
    <row r="37" s="14" customFormat="1" customHeight="1"/>
    <row r="38" s="14" customFormat="1" customHeight="1"/>
    <row r="39" s="14" customFormat="1" customHeight="1"/>
    <row r="40" s="14" customFormat="1" customHeight="1"/>
    <row r="41" s="14" customFormat="1" customHeight="1"/>
    <row r="42" s="14" customFormat="1" customHeight="1"/>
  </sheetData>
  <sheetProtection formatCells="0" formatColumns="0" formatRows="0" insertRows="0" insertColumns="0" insertHyperlinks="0" deleteColumns="0" deleteRows="0" sort="0" autoFilter="0" pivotTables="0"/>
  <mergeCells count="4">
    <mergeCell ref="A2:K2"/>
    <mergeCell ref="A4:K4"/>
    <mergeCell ref="A30:B30"/>
    <mergeCell ref="H31:J31"/>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fitToHeight="0" orientation="landscape"/>
  <headerFooter scaleWithDoc="0">
    <oddHeader>&amp;R&amp;"宋体,常规"&amp;10表3-12
共&amp;N页第&amp;P页
 单位：人民币元</oddHeader>
  </headerFooter>
  <legacy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
    <tabColor indexed="35"/>
  </sheetPr>
  <dimension ref="A1:K43"/>
  <sheetViews>
    <sheetView showZeros="0" workbookViewId="0">
      <pane ySplit="7" topLeftCell="A8" activePane="bottomLeft" state="frozen"/>
      <selection/>
      <selection pane="bottomLeft" activeCell="B9" sqref="B9"/>
    </sheetView>
  </sheetViews>
  <sheetFormatPr defaultColWidth="9" defaultRowHeight="15.75" customHeight="1"/>
  <cols>
    <col min="1" max="1" width="5.5" style="15" customWidth="1"/>
    <col min="2" max="2" width="24.2" style="15" customWidth="1"/>
    <col min="3" max="3" width="9.8" style="211" customWidth="1"/>
    <col min="4" max="4" width="12.6" style="15" customWidth="1"/>
    <col min="5" max="5" width="11.3" style="15" customWidth="1"/>
    <col min="6" max="6" width="12.8" style="14" customWidth="1"/>
    <col min="7" max="7" width="12.8" style="14" hidden="1" customWidth="1" outlineLevel="1"/>
    <col min="8" max="8" width="8.8" style="14" hidden="1" customWidth="1" outlineLevel="1"/>
    <col min="9" max="9" width="9.7" style="14" hidden="1" customWidth="1" outlineLevel="1"/>
    <col min="10" max="10" width="13.2" style="15" customWidth="1" collapsed="1"/>
    <col min="11" max="16384" width="9" style="15"/>
  </cols>
  <sheetData>
    <row r="1" customHeight="1" spans="1:11">
      <c r="A1" s="17" t="s">
        <v>257</v>
      </c>
    </row>
    <row r="2" s="11" customFormat="1" ht="30" customHeight="1" spans="1:11">
      <c r="A2" s="18" t="e">
        <f>"其他流动资产评估"&amp;#REF!</f>
        <v>#REF!</v>
      </c>
      <c r="B2" s="19"/>
      <c r="C2" s="19"/>
      <c r="D2" s="19"/>
      <c r="E2" s="19"/>
      <c r="F2" s="19"/>
      <c r="G2" s="19"/>
      <c r="H2" s="19"/>
      <c r="I2" s="19"/>
      <c r="J2" s="19"/>
    </row>
    <row r="3" s="11" customFormat="1" ht="6.75" customHeight="1" spans="1:11">
      <c r="A3" s="18"/>
      <c r="B3" s="19"/>
      <c r="C3" s="19"/>
      <c r="D3" s="19"/>
      <c r="E3" s="19"/>
      <c r="F3" s="105"/>
      <c r="G3" s="105"/>
      <c r="H3" s="105"/>
      <c r="I3" s="105"/>
      <c r="J3" s="19"/>
    </row>
    <row r="4" s="12" customFormat="1" customHeight="1" spans="1:11">
      <c r="A4" s="21" t="e">
        <f>'3-12一年到期非流动资产'!A4:K4</f>
        <v>#REF!</v>
      </c>
      <c r="B4" s="21"/>
      <c r="C4" s="21"/>
      <c r="D4" s="21"/>
      <c r="E4" s="21"/>
      <c r="F4" s="21"/>
      <c r="G4" s="21"/>
      <c r="H4" s="21"/>
      <c r="I4" s="21"/>
      <c r="J4" s="21"/>
    </row>
    <row r="5" s="12" customFormat="1" ht="14.1" customHeight="1" spans="1:11">
      <c r="A5" s="21"/>
      <c r="B5" s="21"/>
      <c r="C5" s="21"/>
      <c r="D5" s="21"/>
      <c r="E5" s="21"/>
      <c r="F5" s="21"/>
      <c r="G5" s="21"/>
      <c r="H5" s="21"/>
      <c r="I5" s="21"/>
      <c r="J5" s="74"/>
    </row>
    <row r="6" s="12" customFormat="1" customHeight="1" spans="1:11">
      <c r="A6" s="75" t="e">
        <f>'3-12一年到期非流动资产'!A6</f>
        <v>#REF!</v>
      </c>
      <c r="C6" s="44"/>
      <c r="J6" s="27"/>
    </row>
    <row r="7" s="223" customFormat="1" customHeight="1" spans="1:11">
      <c r="A7" s="28" t="s">
        <v>293</v>
      </c>
      <c r="B7" s="28" t="s">
        <v>2308</v>
      </c>
      <c r="C7" s="28" t="s">
        <v>410</v>
      </c>
      <c r="D7" s="28" t="s">
        <v>2309</v>
      </c>
      <c r="E7" s="28" t="s">
        <v>381</v>
      </c>
      <c r="F7" s="128" t="s">
        <v>344</v>
      </c>
      <c r="G7" s="28" t="s">
        <v>345</v>
      </c>
      <c r="H7" s="28" t="s">
        <v>346</v>
      </c>
      <c r="I7" s="28" t="s">
        <v>347</v>
      </c>
      <c r="J7" s="28" t="s">
        <v>296</v>
      </c>
      <c r="K7" s="31" t="s">
        <v>348</v>
      </c>
    </row>
    <row r="8" s="14" customFormat="1" customHeight="1" spans="1:11">
      <c r="A8" s="32">
        <v>1</v>
      </c>
      <c r="B8" s="33"/>
      <c r="C8" s="34">
        <v>43800</v>
      </c>
      <c r="D8" s="35"/>
      <c r="E8" s="36"/>
      <c r="F8" s="36"/>
      <c r="G8" s="36"/>
      <c r="H8" s="36" t="str">
        <f>IF(F8=0,"",G8-F8)</f>
        <v/>
      </c>
      <c r="I8" s="36" t="str">
        <f>IF(F8=0,"",H8/F8*100)</f>
        <v/>
      </c>
      <c r="J8" s="37"/>
      <c r="K8" s="37"/>
    </row>
    <row r="9" s="14" customFormat="1" customHeight="1" spans="1:11">
      <c r="A9" s="32"/>
      <c r="B9" s="33"/>
      <c r="C9" s="34"/>
      <c r="D9" s="35"/>
      <c r="E9" s="36"/>
      <c r="F9" s="36"/>
      <c r="G9" s="36"/>
      <c r="H9" s="36" t="str">
        <f t="shared" ref="H9:H31" si="0">IF(F9=0,"",G9-F9)</f>
        <v/>
      </c>
      <c r="I9" s="36" t="str">
        <f t="shared" ref="I9:I31" si="1">IF(F9=0,"",H9/F9*100)</f>
        <v/>
      </c>
      <c r="J9" s="37"/>
      <c r="K9" s="37"/>
    </row>
    <row r="10" s="14" customFormat="1" customHeight="1" spans="1:11">
      <c r="A10" s="32"/>
      <c r="B10" s="33"/>
      <c r="C10" s="34"/>
      <c r="D10" s="35"/>
      <c r="E10" s="36"/>
      <c r="F10" s="36"/>
      <c r="G10" s="36"/>
      <c r="H10" s="36" t="str">
        <f t="shared" si="0"/>
        <v/>
      </c>
      <c r="I10" s="36" t="str">
        <f t="shared" si="1"/>
        <v/>
      </c>
      <c r="J10" s="37"/>
      <c r="K10" s="37"/>
    </row>
    <row r="11" s="14" customFormat="1" customHeight="1" spans="1:11">
      <c r="A11" s="32"/>
      <c r="B11" s="33"/>
      <c r="C11" s="34"/>
      <c r="D11" s="35"/>
      <c r="E11" s="36"/>
      <c r="F11" s="36"/>
      <c r="G11" s="36"/>
      <c r="H11" s="36" t="str">
        <f t="shared" si="0"/>
        <v/>
      </c>
      <c r="I11" s="36" t="str">
        <f t="shared" si="1"/>
        <v/>
      </c>
      <c r="J11" s="37"/>
      <c r="K11" s="37"/>
    </row>
    <row r="12" s="14" customFormat="1" customHeight="1" spans="1:11">
      <c r="A12" s="32"/>
      <c r="B12" s="33"/>
      <c r="C12" s="34"/>
      <c r="D12" s="35"/>
      <c r="E12" s="36"/>
      <c r="F12" s="36"/>
      <c r="G12" s="36"/>
      <c r="H12" s="36" t="str">
        <f t="shared" si="0"/>
        <v/>
      </c>
      <c r="I12" s="36" t="str">
        <f t="shared" si="1"/>
        <v/>
      </c>
      <c r="J12" s="37"/>
      <c r="K12" s="37"/>
    </row>
    <row r="13" s="14" customFormat="1" customHeight="1" spans="1:11">
      <c r="A13" s="32"/>
      <c r="B13" s="33"/>
      <c r="C13" s="34"/>
      <c r="D13" s="35"/>
      <c r="E13" s="36"/>
      <c r="F13" s="36"/>
      <c r="G13" s="36"/>
      <c r="H13" s="36">
        <v>0</v>
      </c>
      <c r="I13" s="36" t="str">
        <f t="shared" si="1"/>
        <v/>
      </c>
      <c r="J13" s="37"/>
      <c r="K13" s="37"/>
    </row>
    <row r="14" s="14" customFormat="1" customHeight="1" spans="1:11">
      <c r="A14" s="32"/>
      <c r="B14" s="33"/>
      <c r="C14" s="34"/>
      <c r="D14" s="35"/>
      <c r="E14" s="36"/>
      <c r="F14" s="36"/>
      <c r="G14" s="36"/>
      <c r="H14" s="36">
        <v>0</v>
      </c>
      <c r="I14" s="36" t="str">
        <f t="shared" si="1"/>
        <v/>
      </c>
      <c r="J14" s="37"/>
      <c r="K14" s="37"/>
    </row>
    <row r="15" s="14" customFormat="1" customHeight="1" spans="1:11">
      <c r="A15" s="32"/>
      <c r="B15" s="33"/>
      <c r="C15" s="34"/>
      <c r="D15" s="35"/>
      <c r="E15" s="36"/>
      <c r="F15" s="36"/>
      <c r="G15" s="36"/>
      <c r="H15" s="36" t="str">
        <f t="shared" si="0"/>
        <v/>
      </c>
      <c r="I15" s="36" t="str">
        <f t="shared" si="1"/>
        <v/>
      </c>
      <c r="J15" s="37"/>
      <c r="K15" s="37"/>
    </row>
    <row r="16" s="14" customFormat="1" customHeight="1" spans="1:11">
      <c r="A16" s="32"/>
      <c r="B16" s="33"/>
      <c r="C16" s="34"/>
      <c r="D16" s="35"/>
      <c r="E16" s="36"/>
      <c r="F16" s="36"/>
      <c r="G16" s="36"/>
      <c r="H16" s="36" t="str">
        <f t="shared" si="0"/>
        <v/>
      </c>
      <c r="I16" s="36" t="str">
        <f t="shared" si="1"/>
        <v/>
      </c>
      <c r="J16" s="37"/>
      <c r="K16" s="37"/>
    </row>
    <row r="17" s="14" customFormat="1" customHeight="1" spans="1:11">
      <c r="A17" s="32"/>
      <c r="B17" s="33"/>
      <c r="C17" s="34"/>
      <c r="D17" s="35"/>
      <c r="E17" s="36"/>
      <c r="F17" s="36"/>
      <c r="G17" s="36"/>
      <c r="H17" s="36" t="str">
        <f t="shared" si="0"/>
        <v/>
      </c>
      <c r="I17" s="36" t="str">
        <f t="shared" si="1"/>
        <v/>
      </c>
      <c r="J17" s="37"/>
      <c r="K17" s="37"/>
    </row>
    <row r="18" s="14" customFormat="1" customHeight="1" spans="1:11">
      <c r="A18" s="32"/>
      <c r="B18" s="33"/>
      <c r="C18" s="34"/>
      <c r="D18" s="35"/>
      <c r="E18" s="36"/>
      <c r="F18" s="36"/>
      <c r="G18" s="36"/>
      <c r="H18" s="36" t="str">
        <f t="shared" si="0"/>
        <v/>
      </c>
      <c r="I18" s="36" t="str">
        <f t="shared" si="1"/>
        <v/>
      </c>
      <c r="J18" s="37"/>
      <c r="K18" s="37"/>
    </row>
    <row r="19" s="14" customFormat="1" customHeight="1" spans="1:11">
      <c r="A19" s="32"/>
      <c r="B19" s="33"/>
      <c r="C19" s="34"/>
      <c r="D19" s="35"/>
      <c r="E19" s="36"/>
      <c r="F19" s="36"/>
      <c r="G19" s="36"/>
      <c r="H19" s="36" t="str">
        <f t="shared" si="0"/>
        <v/>
      </c>
      <c r="I19" s="36" t="str">
        <f t="shared" si="1"/>
        <v/>
      </c>
      <c r="J19" s="37"/>
      <c r="K19" s="37"/>
    </row>
    <row r="20" s="14" customFormat="1" customHeight="1" spans="1:11">
      <c r="A20" s="32"/>
      <c r="B20" s="33"/>
      <c r="C20" s="34"/>
      <c r="D20" s="35"/>
      <c r="E20" s="36"/>
      <c r="F20" s="36"/>
      <c r="G20" s="36"/>
      <c r="H20" s="36" t="str">
        <f t="shared" si="0"/>
        <v/>
      </c>
      <c r="I20" s="36" t="str">
        <f t="shared" si="1"/>
        <v/>
      </c>
      <c r="J20" s="37"/>
      <c r="K20" s="37"/>
    </row>
    <row r="21" s="14" customFormat="1" customHeight="1" spans="1:11">
      <c r="A21" s="32"/>
      <c r="B21" s="33"/>
      <c r="C21" s="34"/>
      <c r="D21" s="35"/>
      <c r="E21" s="36"/>
      <c r="F21" s="36"/>
      <c r="G21" s="36"/>
      <c r="H21" s="36" t="str">
        <f t="shared" si="0"/>
        <v/>
      </c>
      <c r="I21" s="36" t="str">
        <f t="shared" si="1"/>
        <v/>
      </c>
      <c r="J21" s="37"/>
      <c r="K21" s="37"/>
    </row>
    <row r="22" s="14" customFormat="1" customHeight="1" spans="1:11">
      <c r="A22" s="32"/>
      <c r="B22" s="33"/>
      <c r="C22" s="34"/>
      <c r="D22" s="35"/>
      <c r="E22" s="36"/>
      <c r="F22" s="36"/>
      <c r="G22" s="36"/>
      <c r="H22" s="36" t="str">
        <f t="shared" si="0"/>
        <v/>
      </c>
      <c r="I22" s="36" t="str">
        <f t="shared" si="1"/>
        <v/>
      </c>
      <c r="J22" s="37"/>
      <c r="K22" s="37"/>
    </row>
    <row r="23" s="14" customFormat="1" customHeight="1" spans="1:11">
      <c r="A23" s="32"/>
      <c r="B23" s="33"/>
      <c r="C23" s="34"/>
      <c r="D23" s="35"/>
      <c r="E23" s="36"/>
      <c r="F23" s="36"/>
      <c r="G23" s="36"/>
      <c r="H23" s="36" t="str">
        <f t="shared" si="0"/>
        <v/>
      </c>
      <c r="I23" s="36" t="str">
        <f t="shared" si="1"/>
        <v/>
      </c>
      <c r="J23" s="37"/>
      <c r="K23" s="37"/>
    </row>
    <row r="24" s="14" customFormat="1" customHeight="1" spans="1:11">
      <c r="A24" s="32"/>
      <c r="B24" s="33"/>
      <c r="C24" s="34"/>
      <c r="D24" s="35"/>
      <c r="E24" s="36"/>
      <c r="F24" s="36"/>
      <c r="G24" s="36"/>
      <c r="H24" s="36" t="str">
        <f t="shared" si="0"/>
        <v/>
      </c>
      <c r="I24" s="36" t="str">
        <f t="shared" si="1"/>
        <v/>
      </c>
      <c r="J24" s="37"/>
      <c r="K24" s="37"/>
    </row>
    <row r="25" s="14" customFormat="1" customHeight="1" spans="1:11">
      <c r="A25" s="32"/>
      <c r="B25" s="33"/>
      <c r="C25" s="34"/>
      <c r="D25" s="35"/>
      <c r="E25" s="36"/>
      <c r="F25" s="36"/>
      <c r="G25" s="36"/>
      <c r="H25" s="36" t="str">
        <f t="shared" si="0"/>
        <v/>
      </c>
      <c r="I25" s="36" t="str">
        <f t="shared" si="1"/>
        <v/>
      </c>
      <c r="J25" s="37"/>
      <c r="K25" s="37"/>
    </row>
    <row r="26" s="14" customFormat="1" customHeight="1" spans="1:11">
      <c r="A26" s="32"/>
      <c r="B26" s="33"/>
      <c r="C26" s="34"/>
      <c r="D26" s="35"/>
      <c r="E26" s="36"/>
      <c r="F26" s="36"/>
      <c r="G26" s="36"/>
      <c r="H26" s="36" t="str">
        <f t="shared" si="0"/>
        <v/>
      </c>
      <c r="I26" s="36" t="str">
        <f t="shared" si="1"/>
        <v/>
      </c>
      <c r="J26" s="37"/>
      <c r="K26" s="37"/>
    </row>
    <row r="27" s="14" customFormat="1" customHeight="1" spans="1:11">
      <c r="A27" s="32"/>
      <c r="B27" s="33"/>
      <c r="C27" s="34"/>
      <c r="D27" s="35"/>
      <c r="E27" s="36"/>
      <c r="F27" s="36"/>
      <c r="G27" s="36"/>
      <c r="H27" s="36" t="str">
        <f t="shared" si="0"/>
        <v/>
      </c>
      <c r="I27" s="36" t="str">
        <f t="shared" si="1"/>
        <v/>
      </c>
      <c r="J27" s="37"/>
      <c r="K27" s="37"/>
    </row>
    <row r="28" s="14" customFormat="1" customHeight="1" spans="1:11">
      <c r="A28" s="32"/>
      <c r="B28" s="33"/>
      <c r="C28" s="34"/>
      <c r="D28" s="35"/>
      <c r="E28" s="36"/>
      <c r="F28" s="36"/>
      <c r="G28" s="36"/>
      <c r="H28" s="36" t="str">
        <f t="shared" si="0"/>
        <v/>
      </c>
      <c r="I28" s="36" t="str">
        <f t="shared" si="1"/>
        <v/>
      </c>
      <c r="J28" s="37"/>
      <c r="K28" s="37"/>
    </row>
    <row r="29" s="14" customFormat="1" customHeight="1" spans="1:11">
      <c r="A29" s="32"/>
      <c r="B29" s="33"/>
      <c r="C29" s="34"/>
      <c r="D29" s="35"/>
      <c r="E29" s="36"/>
      <c r="F29" s="36"/>
      <c r="G29" s="36"/>
      <c r="H29" s="36" t="str">
        <f t="shared" si="0"/>
        <v/>
      </c>
      <c r="I29" s="36" t="str">
        <f t="shared" si="1"/>
        <v/>
      </c>
      <c r="J29" s="37"/>
      <c r="K29" s="37"/>
    </row>
    <row r="30" s="14" customFormat="1" customHeight="1" spans="1:11">
      <c r="A30" s="32"/>
      <c r="B30" s="33"/>
      <c r="C30" s="34"/>
      <c r="D30" s="35"/>
      <c r="E30" s="36"/>
      <c r="F30" s="36"/>
      <c r="G30" s="36"/>
      <c r="H30" s="36" t="str">
        <f t="shared" si="0"/>
        <v/>
      </c>
      <c r="I30" s="36" t="str">
        <f t="shared" si="1"/>
        <v/>
      </c>
      <c r="J30" s="37"/>
      <c r="K30" s="37"/>
    </row>
    <row r="31" s="14" customFormat="1" customHeight="1" spans="1:11">
      <c r="A31" s="38" t="s">
        <v>405</v>
      </c>
      <c r="B31" s="39"/>
      <c r="C31" s="32"/>
      <c r="D31" s="32"/>
      <c r="E31" s="36"/>
      <c r="F31" s="36">
        <f>SUM(F8:F30)</f>
        <v>0</v>
      </c>
      <c r="G31" s="36">
        <f>SUM(G8:G30)</f>
        <v>0</v>
      </c>
      <c r="H31" s="36" t="str">
        <f t="shared" si="0"/>
        <v/>
      </c>
      <c r="I31" s="36" t="str">
        <f t="shared" si="1"/>
        <v/>
      </c>
      <c r="J31" s="37"/>
      <c r="K31" s="37"/>
    </row>
    <row r="32" s="14" customFormat="1" customHeight="1" spans="1:11">
      <c r="A32" s="12" t="e">
        <f>'3-12一年到期非流动资产'!A31</f>
        <v>#REF!</v>
      </c>
      <c r="B32" s="41"/>
      <c r="C32" s="220"/>
      <c r="D32" s="136"/>
      <c r="G32" s="133" t="e">
        <f>'3-12一年到期非流动资产'!H31</f>
        <v>#REF!</v>
      </c>
      <c r="H32" s="133"/>
      <c r="I32" s="133"/>
      <c r="J32" s="138"/>
    </row>
    <row r="33" s="14" customFormat="1" customHeight="1" spans="1:3">
      <c r="A33" s="12" t="e">
        <f>'3-12一年到期非流动资产'!A32</f>
        <v>#REF!</v>
      </c>
      <c r="B33" s="12"/>
      <c r="C33" s="13"/>
    </row>
    <row r="34" s="14" customFormat="1" customHeight="1" spans="1:3">
      <c r="C34" s="13"/>
    </row>
    <row r="35" s="14" customFormat="1" customHeight="1" spans="1:3">
      <c r="C35" s="13"/>
    </row>
    <row r="36" s="14" customFormat="1" customHeight="1" spans="1:3">
      <c r="C36" s="13"/>
    </row>
    <row r="37" s="14" customFormat="1" customHeight="1" spans="1:3">
      <c r="C37" s="13"/>
    </row>
    <row r="38" s="14" customFormat="1" customHeight="1" spans="1:3">
      <c r="C38" s="13"/>
    </row>
    <row r="39" s="14" customFormat="1" customHeight="1" spans="1:3">
      <c r="C39" s="13"/>
    </row>
    <row r="40" s="14" customFormat="1" customHeight="1" spans="1:3">
      <c r="C40" s="13"/>
    </row>
    <row r="41" s="14" customFormat="1" customHeight="1" spans="1:3">
      <c r="C41" s="13"/>
    </row>
    <row r="42" s="14" customFormat="1" customHeight="1" spans="1:3">
      <c r="C42" s="13"/>
    </row>
    <row r="43" s="14" customFormat="1" customHeight="1" spans="1:3">
      <c r="C43" s="13"/>
    </row>
  </sheetData>
  <sheetProtection formatCells="0" formatColumns="0" formatRows="0" insertRows="0" insertColumns="0" insertHyperlinks="0" deleteColumns="0" deleteRows="0" sort="0" autoFilter="0" pivotTables="0"/>
  <mergeCells count="4">
    <mergeCell ref="A2:J2"/>
    <mergeCell ref="A4:J4"/>
    <mergeCell ref="A31:B31"/>
    <mergeCell ref="G32:I32"/>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&amp;R&amp;"宋体,常规"&amp;10表3-13
共&amp;N页第&amp;P页
 单位：人民币元</oddHeader>
  </headerFooter>
  <legacy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tabColor indexed="53"/>
    <pageSetUpPr fitToPage="1"/>
  </sheetPr>
  <dimension ref="A1:H52"/>
  <sheetViews>
    <sheetView showZeros="0" workbookViewId="0">
      <pane ySplit="7" topLeftCell="A8" activePane="bottomLeft" state="frozen"/>
      <selection/>
      <selection pane="bottomLeft" activeCell="B9" sqref="B9"/>
    </sheetView>
  </sheetViews>
  <sheetFormatPr defaultColWidth="9" defaultRowHeight="15.75" customHeight="1" outlineLevelCol="7"/>
  <cols>
    <col min="1" max="1" width="5.3" style="15" customWidth="1"/>
    <col min="2" max="2" width="28" style="15" customWidth="1"/>
    <col min="3" max="3" width="29" style="14" customWidth="1"/>
    <col min="4" max="4" width="25.8" style="14" customWidth="1"/>
    <col min="5" max="5" width="25.6" style="14" customWidth="1"/>
    <col min="6" max="6" width="24.8" style="14" customWidth="1"/>
    <col min="7" max="16384" width="9" style="15"/>
  </cols>
  <sheetData>
    <row r="1" customHeight="1" spans="1:8">
      <c r="A1" s="277" t="s">
        <v>290</v>
      </c>
    </row>
    <row r="2" s="11" customFormat="1" ht="30" customHeight="1" spans="1:8">
      <c r="A2" s="18" t="s">
        <v>2312</v>
      </c>
      <c r="B2" s="19"/>
      <c r="C2" s="19"/>
      <c r="D2" s="19"/>
      <c r="E2" s="19"/>
      <c r="F2" s="19"/>
    </row>
    <row r="3" s="11" customFormat="1" ht="9.75" customHeight="1" spans="1:8">
      <c r="A3" s="18"/>
      <c r="B3" s="19"/>
      <c r="C3" s="105"/>
      <c r="D3" s="105"/>
      <c r="E3" s="105"/>
      <c r="F3" s="105"/>
    </row>
    <row r="4" s="12" customFormat="1" customHeight="1" spans="1:8">
      <c r="A4" s="21" t="e">
        <f>'3-13其他流动资产'!A4:J4</f>
        <v>#REF!</v>
      </c>
      <c r="B4" s="21"/>
      <c r="C4" s="21"/>
      <c r="D4" s="21"/>
      <c r="E4" s="21"/>
      <c r="F4" s="21"/>
    </row>
    <row r="5" s="12" customFormat="1" ht="14.1" customHeight="1" spans="1:8">
      <c r="A5" s="21"/>
      <c r="B5" s="21"/>
      <c r="C5" s="21"/>
      <c r="D5" s="21"/>
      <c r="E5" s="21"/>
      <c r="F5" s="74"/>
    </row>
    <row r="6" s="12" customFormat="1" customHeight="1" spans="1:8">
      <c r="A6" s="75" t="e">
        <f>'3-13其他流动资产'!A6</f>
        <v>#REF!</v>
      </c>
      <c r="F6" s="278"/>
    </row>
    <row r="7" s="223" customFormat="1" customHeight="1" spans="1:8">
      <c r="A7" s="121" t="s">
        <v>361</v>
      </c>
      <c r="B7" s="121" t="s">
        <v>362</v>
      </c>
      <c r="C7" s="121" t="s">
        <v>344</v>
      </c>
      <c r="D7" s="121" t="s">
        <v>345</v>
      </c>
      <c r="E7" s="279" t="s">
        <v>346</v>
      </c>
      <c r="F7" s="121" t="s">
        <v>347</v>
      </c>
    </row>
    <row r="8" s="14" customFormat="1" customHeight="1" spans="1:8">
      <c r="A8" s="122" t="s">
        <v>2313</v>
      </c>
      <c r="B8" s="280" t="s">
        <v>307</v>
      </c>
      <c r="C8" s="36">
        <f>'4-1债权投资'!J29</f>
        <v>0</v>
      </c>
      <c r="D8" s="36"/>
      <c r="E8" s="36"/>
      <c r="F8" s="36"/>
    </row>
    <row r="9" s="14" customFormat="1" customHeight="1" spans="1:8">
      <c r="A9" s="122"/>
      <c r="B9" s="280" t="s">
        <v>2301</v>
      </c>
      <c r="C9" s="36">
        <f>'4-1债权投资'!J30</f>
        <v>0</v>
      </c>
      <c r="D9" s="36"/>
      <c r="E9" s="36"/>
      <c r="F9" s="36"/>
    </row>
    <row r="10" s="14" customFormat="1" customHeight="1" spans="1:8">
      <c r="A10" s="122"/>
      <c r="B10" s="280" t="s">
        <v>2314</v>
      </c>
      <c r="C10" s="36">
        <f>'4-1债权投资'!J31</f>
        <v>0</v>
      </c>
      <c r="D10" s="36">
        <f>'4-1债权投资'!K31</f>
        <v>0</v>
      </c>
      <c r="E10" s="36">
        <f>D10-C10</f>
        <v>0</v>
      </c>
      <c r="F10" s="36" t="str">
        <f>IF(C10=0,"",E10/C10*100)</f>
        <v/>
      </c>
    </row>
    <row r="11" s="14" customFormat="1" customHeight="1" spans="1:8">
      <c r="A11" s="122" t="s">
        <v>2315</v>
      </c>
      <c r="B11" s="280" t="s">
        <v>308</v>
      </c>
      <c r="C11" s="36">
        <f>'4-2其他债权投资'!J29</f>
        <v>0</v>
      </c>
      <c r="D11" s="36">
        <f>'4-2其他债权投资'!K29</f>
        <v>0</v>
      </c>
      <c r="E11" s="36">
        <f>D11-C11</f>
        <v>0</v>
      </c>
      <c r="F11" s="36" t="str">
        <f>IF(C11=0,"",E11/C11*100)</f>
        <v/>
      </c>
    </row>
    <row r="12" s="14" customFormat="1" customHeight="1" spans="1:8">
      <c r="A12" s="122" t="s">
        <v>2316</v>
      </c>
      <c r="B12" s="280" t="s">
        <v>2317</v>
      </c>
      <c r="C12" s="36">
        <f>'4-3长期应收款'!H27</f>
        <v>0</v>
      </c>
      <c r="D12" s="36"/>
      <c r="E12" s="36"/>
      <c r="F12" s="36"/>
    </row>
    <row r="13" s="14" customFormat="1" customHeight="1" spans="1:8">
      <c r="A13" s="122"/>
      <c r="B13" s="280" t="s">
        <v>2301</v>
      </c>
      <c r="C13" s="36">
        <f>'4-3长期应收款'!H28</f>
        <v>0</v>
      </c>
      <c r="D13" s="36"/>
      <c r="E13" s="36"/>
      <c r="F13" s="36"/>
      <c r="H13" s="14">
        <v>0</v>
      </c>
    </row>
    <row r="14" s="14" customFormat="1" customHeight="1" spans="1:8">
      <c r="A14" s="122"/>
      <c r="B14" s="280" t="s">
        <v>2318</v>
      </c>
      <c r="C14" s="36">
        <f>'4-3长期应收款'!H29</f>
        <v>0</v>
      </c>
      <c r="D14" s="36">
        <f>'4-3长期应收款'!I29</f>
        <v>0</v>
      </c>
      <c r="E14" s="36">
        <f>D14-C14</f>
        <v>0</v>
      </c>
      <c r="F14" s="36" t="str">
        <f>IF(C14=0,"",E14/C14*100)</f>
        <v/>
      </c>
      <c r="H14" s="14">
        <v>0</v>
      </c>
    </row>
    <row r="15" s="14" customFormat="1" customHeight="1" spans="1:8">
      <c r="A15" s="122" t="s">
        <v>2319</v>
      </c>
      <c r="B15" s="280" t="s">
        <v>2320</v>
      </c>
      <c r="C15" s="36">
        <f>'4-4长期股权投资'!M29</f>
        <v>0</v>
      </c>
      <c r="D15" s="36"/>
      <c r="E15" s="36"/>
      <c r="F15" s="36"/>
    </row>
    <row r="16" s="14" customFormat="1" customHeight="1" spans="1:8">
      <c r="A16" s="122"/>
      <c r="B16" s="280" t="s">
        <v>2301</v>
      </c>
      <c r="C16" s="36">
        <f>'4-4长期股权投资'!M30</f>
        <v>0</v>
      </c>
      <c r="D16" s="36"/>
      <c r="E16" s="36"/>
      <c r="F16" s="36"/>
    </row>
    <row r="17" s="14" customFormat="1" customHeight="1" spans="1:6">
      <c r="A17" s="122"/>
      <c r="B17" s="280" t="s">
        <v>2321</v>
      </c>
      <c r="C17" s="36">
        <f>'4-4长期股权投资'!M31</f>
        <v>0</v>
      </c>
      <c r="D17" s="36">
        <f>'4-4长期股权投资'!N31</f>
        <v>0</v>
      </c>
      <c r="E17" s="36">
        <f>D17-C17</f>
        <v>0</v>
      </c>
      <c r="F17" s="36" t="str">
        <f>IF(C17=0,"",E17/C17*100)</f>
        <v/>
      </c>
    </row>
    <row r="18" s="14" customFormat="1" customHeight="1" spans="1:6">
      <c r="A18" s="122" t="s">
        <v>2322</v>
      </c>
      <c r="B18" s="280" t="s">
        <v>67</v>
      </c>
      <c r="C18" s="36">
        <f>'4-5其他权益工具投资'!K29</f>
        <v>0</v>
      </c>
      <c r="D18" s="36">
        <f>'4-5其他权益工具投资'!L29</f>
        <v>0</v>
      </c>
      <c r="E18" s="36">
        <f>D18-C18</f>
        <v>0</v>
      </c>
      <c r="F18" s="36" t="str">
        <f>IF(C18=0,"",E18/C18*100)</f>
        <v/>
      </c>
    </row>
    <row r="19" s="14" customFormat="1" customHeight="1" spans="1:6">
      <c r="A19" s="122" t="s">
        <v>2323</v>
      </c>
      <c r="B19" s="280" t="s">
        <v>2324</v>
      </c>
      <c r="C19" s="36">
        <f>'4-6其他非流动性金融资产'!M29</f>
        <v>0</v>
      </c>
      <c r="D19" s="36"/>
      <c r="E19" s="36"/>
      <c r="F19" s="36"/>
    </row>
    <row r="20" s="14" customFormat="1" customHeight="1" spans="1:6">
      <c r="A20" s="122"/>
      <c r="B20" s="280" t="s">
        <v>2301</v>
      </c>
      <c r="C20" s="36">
        <f>'4-6其他非流动性金融资产'!M30</f>
        <v>0</v>
      </c>
      <c r="D20" s="36"/>
      <c r="E20" s="36"/>
      <c r="F20" s="36"/>
    </row>
    <row r="21" s="14" customFormat="1" customHeight="1" spans="1:6">
      <c r="A21" s="122"/>
      <c r="B21" s="280" t="s">
        <v>2325</v>
      </c>
      <c r="C21" s="36">
        <f>'4-6其他非流动性金融资产'!M31</f>
        <v>0</v>
      </c>
      <c r="D21" s="36">
        <f>'4-6其他非流动性金融资产'!N31</f>
        <v>0</v>
      </c>
      <c r="E21" s="36">
        <f>D21-C21</f>
        <v>0</v>
      </c>
      <c r="F21" s="36" t="str">
        <f>IF(C21=0,"",E21/C21*100)</f>
        <v/>
      </c>
    </row>
    <row r="22" s="14" customFormat="1" customHeight="1" spans="1:6">
      <c r="A22" s="122" t="s">
        <v>2326</v>
      </c>
      <c r="B22" s="280" t="s">
        <v>2327</v>
      </c>
      <c r="C22" s="36">
        <f>'4-7投资性房地产汇总'!C26</f>
        <v>0</v>
      </c>
      <c r="D22" s="36"/>
      <c r="E22" s="36"/>
      <c r="F22" s="36"/>
    </row>
    <row r="23" s="14" customFormat="1" customHeight="1" spans="1:6">
      <c r="A23" s="122"/>
      <c r="B23" s="280" t="s">
        <v>2301</v>
      </c>
      <c r="C23" s="36">
        <f>'4-7投资性房地产汇总'!C27</f>
        <v>0</v>
      </c>
      <c r="D23" s="36"/>
      <c r="E23" s="36"/>
      <c r="F23" s="36"/>
    </row>
    <row r="24" s="14" customFormat="1" customHeight="1" spans="1:6">
      <c r="A24" s="122"/>
      <c r="B24" s="280" t="s">
        <v>2328</v>
      </c>
      <c r="C24" s="36">
        <f>'4-7投资性房地产汇总'!C28</f>
        <v>0</v>
      </c>
      <c r="D24" s="36">
        <f>'4-7投资性房地产汇总'!D28</f>
        <v>0</v>
      </c>
      <c r="E24" s="36">
        <f>D24-C24</f>
        <v>0</v>
      </c>
      <c r="F24" s="36" t="str">
        <f>IF(C24=0,"",E24/C24*100)</f>
        <v/>
      </c>
    </row>
    <row r="25" s="14" customFormat="1" customHeight="1" spans="1:6">
      <c r="A25" s="122" t="s">
        <v>2329</v>
      </c>
      <c r="B25" s="280" t="s">
        <v>2330</v>
      </c>
      <c r="C25" s="36">
        <f>'4-8固定资产汇总'!D26</f>
        <v>0</v>
      </c>
      <c r="D25" s="36"/>
      <c r="E25" s="36"/>
      <c r="F25" s="36"/>
    </row>
    <row r="26" s="14" customFormat="1" customHeight="1" spans="1:6">
      <c r="A26" s="122"/>
      <c r="B26" s="280" t="s">
        <v>2301</v>
      </c>
      <c r="C26" s="36">
        <f>'4-8固定资产汇总'!D27</f>
        <v>0</v>
      </c>
      <c r="D26" s="36"/>
      <c r="E26" s="36"/>
      <c r="F26" s="36"/>
    </row>
    <row r="27" s="14" customFormat="1" customHeight="1" spans="1:6">
      <c r="A27" s="122"/>
      <c r="B27" s="280" t="s">
        <v>2331</v>
      </c>
      <c r="C27" s="36">
        <f>'4-8固定资产汇总'!D28</f>
        <v>0</v>
      </c>
      <c r="D27" s="36">
        <f>'4-8固定资产汇总'!G28</f>
        <v>0</v>
      </c>
      <c r="E27" s="36">
        <f>D27-C27</f>
        <v>0</v>
      </c>
      <c r="F27" s="36" t="str">
        <f>IF(C27=0,"",E27/C27*100)</f>
        <v/>
      </c>
    </row>
    <row r="28" s="14" customFormat="1" customHeight="1" spans="1:6">
      <c r="A28" s="122" t="s">
        <v>2332</v>
      </c>
      <c r="B28" s="280" t="s">
        <v>2333</v>
      </c>
      <c r="C28" s="36">
        <f>'4-9在建工程汇总'!C28</f>
        <v>0</v>
      </c>
      <c r="D28" s="36"/>
      <c r="E28" s="36"/>
      <c r="F28" s="36"/>
    </row>
    <row r="29" s="14" customFormat="1" customHeight="1" spans="1:6">
      <c r="A29" s="122"/>
      <c r="B29" s="280" t="s">
        <v>2301</v>
      </c>
      <c r="C29" s="36">
        <f>'4-9在建工程汇总'!C29</f>
        <v>0</v>
      </c>
      <c r="D29" s="36"/>
      <c r="E29" s="36"/>
      <c r="F29" s="36"/>
    </row>
    <row r="30" s="14" customFormat="1" customHeight="1" spans="1:6">
      <c r="A30" s="122"/>
      <c r="B30" s="280" t="s">
        <v>2334</v>
      </c>
      <c r="C30" s="36">
        <f>'4-9在建工程汇总'!C30</f>
        <v>0</v>
      </c>
      <c r="D30" s="36">
        <f>'4-9在建工程汇总'!D30</f>
        <v>0</v>
      </c>
      <c r="E30" s="36">
        <f>D30-C30</f>
        <v>0</v>
      </c>
      <c r="F30" s="36" t="str">
        <f>IF(C30=0,"",E30/C30*100)</f>
        <v/>
      </c>
    </row>
    <row r="31" s="14" customFormat="1" customHeight="1" spans="1:6">
      <c r="A31" s="122" t="s">
        <v>2335</v>
      </c>
      <c r="B31" s="280" t="s">
        <v>2336</v>
      </c>
      <c r="C31" s="36">
        <f>'4-10生产性生物资产'!H29</f>
        <v>0</v>
      </c>
      <c r="D31" s="36"/>
      <c r="E31" s="36"/>
      <c r="F31" s="36"/>
    </row>
    <row r="32" s="14" customFormat="1" customHeight="1" spans="1:6">
      <c r="A32" s="122"/>
      <c r="B32" s="280" t="s">
        <v>2301</v>
      </c>
      <c r="C32" s="36">
        <f>'4-10生产性生物资产'!H30</f>
        <v>0</v>
      </c>
      <c r="D32" s="36"/>
      <c r="E32" s="36"/>
      <c r="F32" s="36"/>
    </row>
    <row r="33" s="14" customFormat="1" customHeight="1" spans="1:6">
      <c r="A33" s="122"/>
      <c r="B33" s="280" t="s">
        <v>2337</v>
      </c>
      <c r="C33" s="36">
        <f>'4-10生产性生物资产'!H31</f>
        <v>0</v>
      </c>
      <c r="D33" s="36">
        <f>'4-10生产性生物资产'!K31</f>
        <v>0</v>
      </c>
      <c r="E33" s="36">
        <f>D33-C33</f>
        <v>0</v>
      </c>
      <c r="F33" s="36" t="str">
        <f>IF(C33=0,"",E33/C33*100)</f>
        <v/>
      </c>
    </row>
    <row r="34" s="14" customFormat="1" customHeight="1" spans="1:6">
      <c r="A34" s="122" t="s">
        <v>2338</v>
      </c>
      <c r="B34" s="280" t="s">
        <v>2339</v>
      </c>
      <c r="C34" s="36">
        <f>'4-11油气资产'!I29</f>
        <v>0</v>
      </c>
      <c r="D34" s="36"/>
      <c r="E34" s="36"/>
      <c r="F34" s="36"/>
    </row>
    <row r="35" s="14" customFormat="1" customHeight="1" spans="1:6">
      <c r="A35" s="122"/>
      <c r="B35" s="280" t="s">
        <v>2301</v>
      </c>
      <c r="C35" s="36">
        <f>'4-11油气资产'!I30</f>
        <v>0</v>
      </c>
      <c r="D35" s="36"/>
      <c r="E35" s="36"/>
      <c r="F35" s="36"/>
    </row>
    <row r="36" s="14" customFormat="1" customHeight="1" spans="1:6">
      <c r="A36" s="122"/>
      <c r="B36" s="280" t="s">
        <v>2340</v>
      </c>
      <c r="C36" s="36">
        <f>'4-11油气资产'!I31</f>
        <v>0</v>
      </c>
      <c r="D36" s="36">
        <f>'4-11油气资产'!L31</f>
        <v>0</v>
      </c>
      <c r="E36" s="36">
        <f>D36-C36</f>
        <v>0</v>
      </c>
      <c r="F36" s="36" t="str">
        <f>IF(C36=0,"",E36/C36*100)</f>
        <v/>
      </c>
    </row>
    <row r="37" s="14" customFormat="1" customHeight="1" spans="1:6">
      <c r="A37" s="122" t="s">
        <v>2341</v>
      </c>
      <c r="B37" s="280" t="s">
        <v>89</v>
      </c>
      <c r="C37" s="36">
        <f>'4-12使用权资产'!N30</f>
        <v>0</v>
      </c>
      <c r="D37" s="36"/>
      <c r="E37" s="36"/>
      <c r="F37" s="36"/>
    </row>
    <row r="38" s="14" customFormat="1" customHeight="1" spans="1:6">
      <c r="A38" s="122"/>
      <c r="B38" s="280" t="s">
        <v>2301</v>
      </c>
      <c r="C38" s="36">
        <f>'4-12使用权资产'!N31</f>
        <v>0</v>
      </c>
      <c r="D38" s="36"/>
      <c r="E38" s="36"/>
      <c r="F38" s="36"/>
    </row>
    <row r="39" s="14" customFormat="1" customHeight="1" spans="1:6">
      <c r="A39" s="122"/>
      <c r="B39" s="280" t="s">
        <v>2342</v>
      </c>
      <c r="C39" s="36">
        <f>'4-12使用权资产'!N32</f>
        <v>0</v>
      </c>
      <c r="D39" s="36">
        <f>'4-12使用权资产'!O32</f>
        <v>0</v>
      </c>
      <c r="E39" s="36">
        <f>D39-C39</f>
        <v>0</v>
      </c>
      <c r="F39" s="36" t="str">
        <f>IF(C39=0,"",E39/C39*100)</f>
        <v/>
      </c>
    </row>
    <row r="40" s="14" customFormat="1" customHeight="1" spans="1:6">
      <c r="A40" s="122" t="s">
        <v>2343</v>
      </c>
      <c r="B40" s="280" t="s">
        <v>2344</v>
      </c>
      <c r="C40" s="36">
        <f>'4-13无形资产汇总'!C28</f>
        <v>0</v>
      </c>
      <c r="D40" s="36"/>
      <c r="E40" s="36"/>
      <c r="F40" s="36"/>
    </row>
    <row r="41" s="14" customFormat="1" customHeight="1" spans="1:6">
      <c r="A41" s="122"/>
      <c r="B41" s="280" t="s">
        <v>2301</v>
      </c>
      <c r="C41" s="36">
        <f>'4-13无形资产汇总'!C29</f>
        <v>0</v>
      </c>
      <c r="D41" s="36"/>
      <c r="E41" s="36"/>
      <c r="F41" s="36"/>
    </row>
    <row r="42" s="14" customFormat="1" customHeight="1" spans="1:6">
      <c r="A42" s="122"/>
      <c r="B42" s="280" t="s">
        <v>2345</v>
      </c>
      <c r="C42" s="36">
        <f>'4-13无形资产汇总'!C30</f>
        <v>0</v>
      </c>
      <c r="D42" s="36">
        <f>'4-13无形资产汇总'!D30</f>
        <v>0</v>
      </c>
      <c r="E42" s="36">
        <f t="shared" ref="E42:E47" si="0">D42-C42</f>
        <v>0</v>
      </c>
      <c r="F42" s="36" t="str">
        <f t="shared" ref="F42:F47" si="1">IF(C42=0,"",E42/C42*100)</f>
        <v/>
      </c>
    </row>
    <row r="43" s="14" customFormat="1" customHeight="1" spans="1:6">
      <c r="A43" s="122" t="s">
        <v>2346</v>
      </c>
      <c r="B43" s="280" t="s">
        <v>311</v>
      </c>
      <c r="C43" s="36">
        <f>'4-14开发支出'!K31</f>
        <v>0</v>
      </c>
      <c r="D43" s="36">
        <f>'4-14开发支出'!L31</f>
        <v>0</v>
      </c>
      <c r="E43" s="36">
        <f t="shared" si="0"/>
        <v>0</v>
      </c>
      <c r="F43" s="36" t="str">
        <f t="shared" si="1"/>
        <v/>
      </c>
    </row>
    <row r="44" s="14" customFormat="1" customHeight="1" spans="1:6">
      <c r="A44" s="122" t="s">
        <v>2347</v>
      </c>
      <c r="B44" s="280" t="s">
        <v>94</v>
      </c>
      <c r="C44" s="36">
        <f>'4-15商誉'!F31</f>
        <v>0</v>
      </c>
      <c r="D44" s="36">
        <f>'4-15商誉'!G29</f>
        <v>0</v>
      </c>
      <c r="E44" s="36">
        <f t="shared" si="0"/>
        <v>0</v>
      </c>
      <c r="F44" s="36" t="str">
        <f t="shared" si="1"/>
        <v/>
      </c>
    </row>
    <row r="45" s="14" customFormat="1" customHeight="1" spans="1:6">
      <c r="A45" s="122" t="s">
        <v>2348</v>
      </c>
      <c r="B45" s="280" t="s">
        <v>95</v>
      </c>
      <c r="C45" s="36">
        <f>'4-16长期待摊费用'!G31</f>
        <v>0</v>
      </c>
      <c r="D45" s="36">
        <f>'4-16长期待摊费用'!H31</f>
        <v>0</v>
      </c>
      <c r="E45" s="36">
        <f t="shared" si="0"/>
        <v>0</v>
      </c>
      <c r="F45" s="36" t="str">
        <f t="shared" si="1"/>
        <v/>
      </c>
    </row>
    <row r="46" s="14" customFormat="1" customHeight="1" spans="1:6">
      <c r="A46" s="122" t="s">
        <v>2349</v>
      </c>
      <c r="B46" s="280" t="s">
        <v>96</v>
      </c>
      <c r="C46" s="36">
        <f>'4-17递延所得税资产'!D31</f>
        <v>0</v>
      </c>
      <c r="D46" s="36">
        <f>'4-17递延所得税资产'!E31</f>
        <v>0</v>
      </c>
      <c r="E46" s="36">
        <f t="shared" si="0"/>
        <v>0</v>
      </c>
      <c r="F46" s="36" t="str">
        <f t="shared" si="1"/>
        <v/>
      </c>
    </row>
    <row r="47" s="14" customFormat="1" customHeight="1" spans="1:6">
      <c r="A47" s="122" t="s">
        <v>2350</v>
      </c>
      <c r="B47" s="280" t="s">
        <v>97</v>
      </c>
      <c r="C47" s="36">
        <f>'4-18其他非流动资产'!D31</f>
        <v>0</v>
      </c>
      <c r="D47" s="36">
        <f>'4-18其他非流动资产'!E31</f>
        <v>0</v>
      </c>
      <c r="E47" s="36">
        <f t="shared" si="0"/>
        <v>0</v>
      </c>
      <c r="F47" s="36" t="str">
        <f t="shared" si="1"/>
        <v/>
      </c>
    </row>
    <row r="48" s="14" customFormat="1" customHeight="1" spans="1:6">
      <c r="A48" s="122"/>
      <c r="B48" s="280"/>
      <c r="C48" s="36"/>
      <c r="D48" s="36"/>
      <c r="E48" s="36"/>
      <c r="F48" s="36"/>
    </row>
    <row r="49" s="14" customFormat="1" customHeight="1" spans="1:6">
      <c r="A49" s="122"/>
      <c r="B49" s="148"/>
      <c r="C49" s="36"/>
      <c r="D49" s="36"/>
      <c r="E49" s="36"/>
      <c r="F49" s="36"/>
    </row>
    <row r="50" s="14" customFormat="1" customHeight="1" spans="1:6">
      <c r="A50" s="38" t="s">
        <v>405</v>
      </c>
      <c r="B50" s="39"/>
      <c r="C50" s="36">
        <f>C10+C11+C14+C17+C18+C21+C24+C27+C30+C33+C36++C39+C42+C43+C44+C45+C46+C47</f>
        <v>0</v>
      </c>
      <c r="D50" s="36">
        <f>D10+D11+D14+D17+D18+D21+D24+D27+D30+D33+D36++D39+D42+D43+D44+D45+D46+D47</f>
        <v>0</v>
      </c>
      <c r="E50" s="36">
        <f>E10+E11+E14+E17+E18+E21+E24+E27+E30+E33+E36++E39+E42+E43+E44+E45+E46+E47</f>
        <v>0</v>
      </c>
      <c r="F50" s="36" t="str">
        <f>IF(C50=0,"",E50/C50*100)</f>
        <v/>
      </c>
    </row>
    <row r="51" s="14" customFormat="1" customHeight="1" spans="1:6">
      <c r="A51" s="125"/>
      <c r="D51" s="204"/>
      <c r="E51" s="204"/>
      <c r="F51" s="204"/>
    </row>
    <row r="52" customHeight="1" spans="1:6">
      <c r="A52" s="127"/>
    </row>
  </sheetData>
  <sheetProtection formatCells="0" formatColumns="0" formatRows="0" insertRows="0" insertColumns="0" insertHyperlinks="0" deleteColumns="0" deleteRows="0" sort="0" autoFilter="0" pivotTables="0"/>
  <mergeCells count="3">
    <mergeCell ref="A2:F2"/>
    <mergeCell ref="A4:F4"/>
    <mergeCell ref="A50:B50"/>
  </mergeCells>
  <hyperlinks>
    <hyperlink ref="A1" location="索引目录!A1" display="返回索引目录"/>
  </hyperlinks>
  <printOptions horizontalCentered="1"/>
  <pageMargins left="0.31496062992126" right="0.393700787401575" top="0.78740157480315" bottom="0.15748031496063" header="1.14173228346457" footer="0.196850393700787"/>
  <pageSetup paperSize="9" scale="95" fitToHeight="0" orientation="landscape"/>
  <headerFooter scaleWithDoc="0">
    <oddHeader>&amp;R&amp;"宋体,常规"&amp;10表4
共&amp;N页第&amp;P页
 单位：人民币元</oddHead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tabColor rgb="FF00B0F0"/>
    <pageSetUpPr fitToPage="1"/>
  </sheetPr>
  <dimension ref="A1:O34"/>
  <sheetViews>
    <sheetView showZeros="0" workbookViewId="0">
      <pane ySplit="7" topLeftCell="A8" activePane="bottomLeft" state="frozen"/>
      <selection/>
      <selection pane="bottomLeft" activeCell="B9" sqref="B9"/>
    </sheetView>
  </sheetViews>
  <sheetFormatPr defaultColWidth="9" defaultRowHeight="15.2"/>
  <cols>
    <col min="1" max="1" width="7" style="15" customWidth="1"/>
    <col min="2" max="2" width="17.2" style="15" customWidth="1"/>
    <col min="3" max="4" width="8.2" style="15" customWidth="1"/>
    <col min="5" max="5" width="7.8" style="15" customWidth="1"/>
    <col min="6" max="6" width="9" style="15"/>
    <col min="7" max="8" width="9.3" style="15" customWidth="1"/>
    <col min="9" max="9" width="13.1" style="15" customWidth="1"/>
    <col min="10" max="10" width="11.7" style="43" customWidth="1"/>
    <col min="11" max="11" width="12.1" style="43" hidden="1" customWidth="1" outlineLevel="1"/>
    <col min="12" max="13" width="8.6" style="43" hidden="1" customWidth="1" outlineLevel="1"/>
    <col min="14" max="14" width="9.7" style="15" customWidth="1" collapsed="1"/>
    <col min="15" max="16384" width="9" style="15"/>
  </cols>
  <sheetData>
    <row r="1" ht="15.75" customHeight="1" spans="1:15">
      <c r="A1" s="17" t="s">
        <v>257</v>
      </c>
    </row>
    <row r="2" s="11" customFormat="1" ht="30" customHeight="1" spans="1:15">
      <c r="A2" s="18" t="e">
        <f>"债权投资评估"&amp;#REF!</f>
        <v>#REF!</v>
      </c>
      <c r="B2" s="19"/>
      <c r="C2" s="19"/>
      <c r="D2" s="19"/>
      <c r="E2" s="19"/>
      <c r="F2" s="19"/>
      <c r="G2" s="19"/>
      <c r="H2" s="19"/>
      <c r="I2" s="19"/>
      <c r="J2" s="19"/>
      <c r="K2" s="19"/>
      <c r="L2" s="19"/>
      <c r="M2" s="19"/>
      <c r="N2" s="19"/>
    </row>
    <row r="3" s="104" customFormat="1" ht="12.75" customHeight="1" spans="1:15">
      <c r="A3" s="105"/>
      <c r="B3" s="105"/>
      <c r="C3" s="105"/>
      <c r="D3" s="105"/>
      <c r="E3" s="105"/>
      <c r="F3" s="105"/>
      <c r="G3" s="105"/>
      <c r="H3" s="105"/>
      <c r="I3" s="105"/>
      <c r="J3" s="51"/>
      <c r="K3" s="51"/>
      <c r="L3" s="51"/>
      <c r="M3" s="51"/>
      <c r="N3" s="105"/>
    </row>
    <row r="4" s="12" customFormat="1" ht="14.1" customHeight="1" spans="1:15">
      <c r="A4" s="21" t="e">
        <f>'3-13其他流动资产'!A4:J4</f>
        <v>#REF!</v>
      </c>
      <c r="B4" s="21"/>
      <c r="C4" s="21"/>
      <c r="D4" s="21"/>
      <c r="E4" s="21"/>
      <c r="F4" s="21"/>
      <c r="G4" s="21"/>
      <c r="H4" s="21"/>
      <c r="I4" s="21"/>
      <c r="J4" s="21"/>
      <c r="K4" s="22"/>
      <c r="L4" s="22"/>
      <c r="M4" s="22"/>
      <c r="N4" s="22"/>
      <c r="O4" s="22"/>
    </row>
    <row r="5" s="12" customFormat="1" ht="14.1" customHeight="1" spans="1:15">
      <c r="A5" s="21"/>
      <c r="B5" s="21"/>
      <c r="C5" s="21"/>
      <c r="D5" s="21"/>
      <c r="E5" s="21"/>
      <c r="F5" s="21"/>
      <c r="G5" s="21"/>
      <c r="H5" s="21"/>
      <c r="I5" s="21"/>
      <c r="J5" s="23"/>
      <c r="K5" s="23"/>
      <c r="L5" s="23"/>
      <c r="M5" s="23"/>
      <c r="N5" s="24"/>
      <c r="O5" s="22"/>
    </row>
    <row r="6" s="12" customFormat="1" ht="15.75" customHeight="1" spans="1:15">
      <c r="A6" s="75" t="e">
        <f>'3-13其他流动资产'!A6</f>
        <v>#REF!</v>
      </c>
      <c r="J6" s="26"/>
      <c r="K6" s="26"/>
      <c r="L6" s="26"/>
      <c r="M6" s="26"/>
      <c r="N6" s="27"/>
    </row>
    <row r="7" s="223" customFormat="1" ht="15.75" customHeight="1" spans="1:15">
      <c r="A7" s="28" t="s">
        <v>293</v>
      </c>
      <c r="B7" s="28" t="s">
        <v>2351</v>
      </c>
      <c r="C7" s="28" t="s">
        <v>2352</v>
      </c>
      <c r="D7" s="28" t="s">
        <v>2353</v>
      </c>
      <c r="E7" s="28" t="s">
        <v>379</v>
      </c>
      <c r="F7" s="28" t="s">
        <v>2310</v>
      </c>
      <c r="G7" s="28" t="s">
        <v>380</v>
      </c>
      <c r="H7" s="28" t="s">
        <v>2354</v>
      </c>
      <c r="I7" s="28" t="s">
        <v>2355</v>
      </c>
      <c r="J7" s="100" t="s">
        <v>344</v>
      </c>
      <c r="K7" s="30" t="s">
        <v>345</v>
      </c>
      <c r="L7" s="30" t="s">
        <v>346</v>
      </c>
      <c r="M7" s="30" t="s">
        <v>347</v>
      </c>
      <c r="N7" s="28" t="s">
        <v>296</v>
      </c>
      <c r="O7" s="31" t="s">
        <v>348</v>
      </c>
    </row>
    <row r="8" s="14" customFormat="1" ht="15.75" customHeight="1" spans="1:15">
      <c r="A8" s="32">
        <v>1</v>
      </c>
      <c r="B8" s="33"/>
      <c r="C8" s="35"/>
      <c r="D8" s="32"/>
      <c r="E8" s="40">
        <v>43800</v>
      </c>
      <c r="F8" s="40">
        <v>44531</v>
      </c>
      <c r="G8" s="32"/>
      <c r="H8" s="35"/>
      <c r="I8" s="36"/>
      <c r="J8" s="36"/>
      <c r="K8" s="36"/>
      <c r="L8" s="36" t="str">
        <f>IF(J8=0,"",K8-J8)</f>
        <v/>
      </c>
      <c r="M8" s="36" t="str">
        <f>IF(J8=0,"",L8/J8*100)</f>
        <v/>
      </c>
      <c r="N8" s="37"/>
      <c r="O8" s="37"/>
    </row>
    <row r="9" s="14" customFormat="1" ht="15.75" customHeight="1" spans="1:15">
      <c r="A9" s="32"/>
      <c r="B9" s="33"/>
      <c r="C9" s="35"/>
      <c r="D9" s="32"/>
      <c r="E9" s="40"/>
      <c r="F9" s="40"/>
      <c r="G9" s="32"/>
      <c r="H9" s="35"/>
      <c r="I9" s="36"/>
      <c r="J9" s="36"/>
      <c r="K9" s="36"/>
      <c r="L9" s="36" t="str">
        <f t="shared" ref="L9:L31" si="0">IF(J9=0,"",K9-J9)</f>
        <v/>
      </c>
      <c r="M9" s="36" t="str">
        <f t="shared" ref="M9:M31" si="1">IF(J9=0,"",L9/J9*100)</f>
        <v/>
      </c>
      <c r="N9" s="37"/>
      <c r="O9" s="37"/>
    </row>
    <row r="10" s="14" customFormat="1" ht="15.75" customHeight="1" spans="1:15">
      <c r="A10" s="32"/>
      <c r="B10" s="33"/>
      <c r="C10" s="35"/>
      <c r="D10" s="32"/>
      <c r="E10" s="40"/>
      <c r="F10" s="40"/>
      <c r="G10" s="32"/>
      <c r="H10" s="35"/>
      <c r="I10" s="36"/>
      <c r="J10" s="36"/>
      <c r="K10" s="36"/>
      <c r="L10" s="36" t="str">
        <f t="shared" si="0"/>
        <v/>
      </c>
      <c r="M10" s="36" t="str">
        <f t="shared" si="1"/>
        <v/>
      </c>
      <c r="N10" s="37"/>
      <c r="O10" s="37"/>
    </row>
    <row r="11" s="14" customFormat="1" ht="15.75" customHeight="1" spans="1:15">
      <c r="A11" s="32"/>
      <c r="B11" s="33"/>
      <c r="C11" s="35"/>
      <c r="D11" s="32"/>
      <c r="E11" s="40"/>
      <c r="F11" s="40"/>
      <c r="G11" s="32"/>
      <c r="H11" s="35"/>
      <c r="I11" s="36"/>
      <c r="J11" s="36"/>
      <c r="K11" s="36"/>
      <c r="L11" s="36" t="str">
        <f t="shared" si="0"/>
        <v/>
      </c>
      <c r="M11" s="36" t="str">
        <f t="shared" si="1"/>
        <v/>
      </c>
      <c r="N11" s="37"/>
      <c r="O11" s="37"/>
    </row>
    <row r="12" s="14" customFormat="1" ht="15.75" customHeight="1" spans="1:15">
      <c r="A12" s="32"/>
      <c r="B12" s="33"/>
      <c r="C12" s="35"/>
      <c r="D12" s="32"/>
      <c r="E12" s="40"/>
      <c r="F12" s="40"/>
      <c r="G12" s="32"/>
      <c r="H12" s="35"/>
      <c r="I12" s="36"/>
      <c r="J12" s="36"/>
      <c r="K12" s="36"/>
      <c r="L12" s="36" t="str">
        <f t="shared" si="0"/>
        <v/>
      </c>
      <c r="M12" s="36" t="str">
        <f t="shared" si="1"/>
        <v/>
      </c>
      <c r="N12" s="37"/>
      <c r="O12" s="37"/>
    </row>
    <row r="13" s="14" customFormat="1" ht="15.75" customHeight="1" spans="1:15">
      <c r="A13" s="32"/>
      <c r="B13" s="33"/>
      <c r="C13" s="35"/>
      <c r="D13" s="32"/>
      <c r="E13" s="40"/>
      <c r="F13" s="40"/>
      <c r="G13" s="32"/>
      <c r="H13" s="35">
        <v>0</v>
      </c>
      <c r="I13" s="36"/>
      <c r="J13" s="36"/>
      <c r="K13" s="36"/>
      <c r="L13" s="36" t="str">
        <f t="shared" si="0"/>
        <v/>
      </c>
      <c r="M13" s="36" t="str">
        <f t="shared" si="1"/>
        <v/>
      </c>
      <c r="N13" s="37"/>
      <c r="O13" s="37"/>
    </row>
    <row r="14" s="14" customFormat="1" ht="15.75" customHeight="1" spans="1:15">
      <c r="A14" s="32"/>
      <c r="B14" s="33"/>
      <c r="C14" s="35"/>
      <c r="D14" s="32"/>
      <c r="E14" s="40"/>
      <c r="F14" s="40"/>
      <c r="G14" s="32"/>
      <c r="H14" s="35">
        <v>0</v>
      </c>
      <c r="I14" s="36"/>
      <c r="J14" s="36"/>
      <c r="K14" s="36"/>
      <c r="L14" s="36" t="str">
        <f t="shared" si="0"/>
        <v/>
      </c>
      <c r="M14" s="36" t="str">
        <f t="shared" si="1"/>
        <v/>
      </c>
      <c r="N14" s="37"/>
      <c r="O14" s="37"/>
    </row>
    <row r="15" s="14" customFormat="1" ht="15.75" customHeight="1" spans="1:15">
      <c r="A15" s="32"/>
      <c r="B15" s="33"/>
      <c r="C15" s="35"/>
      <c r="D15" s="32"/>
      <c r="E15" s="40"/>
      <c r="F15" s="40"/>
      <c r="G15" s="32"/>
      <c r="H15" s="35"/>
      <c r="I15" s="36"/>
      <c r="J15" s="36"/>
      <c r="K15" s="36"/>
      <c r="L15" s="36" t="str">
        <f t="shared" si="0"/>
        <v/>
      </c>
      <c r="M15" s="36" t="str">
        <f t="shared" si="1"/>
        <v/>
      </c>
      <c r="N15" s="37"/>
      <c r="O15" s="37"/>
    </row>
    <row r="16" s="14" customFormat="1" ht="15.75" customHeight="1" spans="1:15">
      <c r="A16" s="32"/>
      <c r="B16" s="33"/>
      <c r="C16" s="35"/>
      <c r="D16" s="32"/>
      <c r="E16" s="40"/>
      <c r="F16" s="40"/>
      <c r="G16" s="32"/>
      <c r="H16" s="35"/>
      <c r="I16" s="36"/>
      <c r="J16" s="36"/>
      <c r="K16" s="36"/>
      <c r="L16" s="36" t="str">
        <f t="shared" si="0"/>
        <v/>
      </c>
      <c r="M16" s="36" t="str">
        <f t="shared" si="1"/>
        <v/>
      </c>
      <c r="N16" s="37"/>
      <c r="O16" s="37"/>
    </row>
    <row r="17" s="14" customFormat="1" ht="15.75" customHeight="1" spans="1:15">
      <c r="A17" s="32"/>
      <c r="B17" s="33"/>
      <c r="C17" s="35"/>
      <c r="D17" s="32"/>
      <c r="E17" s="40"/>
      <c r="F17" s="40"/>
      <c r="G17" s="32"/>
      <c r="H17" s="35"/>
      <c r="I17" s="36"/>
      <c r="J17" s="36"/>
      <c r="K17" s="36"/>
      <c r="L17" s="36" t="str">
        <f t="shared" si="0"/>
        <v/>
      </c>
      <c r="M17" s="36" t="str">
        <f t="shared" si="1"/>
        <v/>
      </c>
      <c r="N17" s="37"/>
      <c r="O17" s="37"/>
    </row>
    <row r="18" s="14" customFormat="1" ht="15.75" customHeight="1" spans="1:15">
      <c r="A18" s="32"/>
      <c r="B18" s="33"/>
      <c r="C18" s="35"/>
      <c r="D18" s="32"/>
      <c r="E18" s="40"/>
      <c r="F18" s="40"/>
      <c r="G18" s="32"/>
      <c r="H18" s="35"/>
      <c r="I18" s="36"/>
      <c r="J18" s="36"/>
      <c r="K18" s="36"/>
      <c r="L18" s="36" t="str">
        <f t="shared" si="0"/>
        <v/>
      </c>
      <c r="M18" s="36" t="str">
        <f t="shared" si="1"/>
        <v/>
      </c>
      <c r="N18" s="37"/>
      <c r="O18" s="37"/>
    </row>
    <row r="19" s="14" customFormat="1" ht="15.75" customHeight="1" spans="1:15">
      <c r="A19" s="32"/>
      <c r="B19" s="33"/>
      <c r="C19" s="35"/>
      <c r="D19" s="32"/>
      <c r="E19" s="40"/>
      <c r="F19" s="40"/>
      <c r="G19" s="32"/>
      <c r="H19" s="35"/>
      <c r="I19" s="36"/>
      <c r="J19" s="36"/>
      <c r="K19" s="36"/>
      <c r="L19" s="36" t="str">
        <f t="shared" si="0"/>
        <v/>
      </c>
      <c r="M19" s="36" t="str">
        <f t="shared" si="1"/>
        <v/>
      </c>
      <c r="N19" s="37"/>
      <c r="O19" s="37"/>
    </row>
    <row r="20" s="14" customFormat="1" ht="15.75" customHeight="1" spans="1:15">
      <c r="A20" s="32"/>
      <c r="B20" s="33"/>
      <c r="C20" s="35"/>
      <c r="D20" s="32"/>
      <c r="E20" s="40"/>
      <c r="F20" s="40"/>
      <c r="G20" s="32"/>
      <c r="H20" s="35"/>
      <c r="I20" s="36"/>
      <c r="J20" s="36"/>
      <c r="K20" s="36"/>
      <c r="L20" s="36" t="str">
        <f t="shared" si="0"/>
        <v/>
      </c>
      <c r="M20" s="36" t="str">
        <f t="shared" si="1"/>
        <v/>
      </c>
      <c r="N20" s="37"/>
      <c r="O20" s="37"/>
    </row>
    <row r="21" s="14" customFormat="1" ht="15.75" customHeight="1" spans="1:15">
      <c r="A21" s="32"/>
      <c r="B21" s="33"/>
      <c r="C21" s="35"/>
      <c r="D21" s="32"/>
      <c r="E21" s="40"/>
      <c r="F21" s="40"/>
      <c r="G21" s="32"/>
      <c r="H21" s="35"/>
      <c r="I21" s="36"/>
      <c r="J21" s="36"/>
      <c r="K21" s="36"/>
      <c r="L21" s="36" t="str">
        <f t="shared" si="0"/>
        <v/>
      </c>
      <c r="M21" s="36" t="str">
        <f t="shared" si="1"/>
        <v/>
      </c>
      <c r="N21" s="37"/>
      <c r="O21" s="37"/>
    </row>
    <row r="22" s="14" customFormat="1" ht="15.75" customHeight="1" spans="1:15">
      <c r="A22" s="32"/>
      <c r="B22" s="33"/>
      <c r="C22" s="35"/>
      <c r="D22" s="32"/>
      <c r="E22" s="40"/>
      <c r="F22" s="40"/>
      <c r="G22" s="32"/>
      <c r="H22" s="35"/>
      <c r="I22" s="36"/>
      <c r="J22" s="36"/>
      <c r="K22" s="36"/>
      <c r="L22" s="36" t="str">
        <f t="shared" si="0"/>
        <v/>
      </c>
      <c r="M22" s="36" t="str">
        <f t="shared" si="1"/>
        <v/>
      </c>
      <c r="N22" s="37"/>
      <c r="O22" s="37"/>
    </row>
    <row r="23" s="14" customFormat="1" ht="15.75" customHeight="1" spans="1:15">
      <c r="A23" s="32"/>
      <c r="B23" s="33"/>
      <c r="C23" s="35"/>
      <c r="D23" s="32"/>
      <c r="E23" s="40"/>
      <c r="F23" s="40"/>
      <c r="G23" s="32"/>
      <c r="H23" s="35"/>
      <c r="I23" s="36"/>
      <c r="J23" s="36"/>
      <c r="K23" s="36"/>
      <c r="L23" s="36" t="str">
        <f t="shared" si="0"/>
        <v/>
      </c>
      <c r="M23" s="36" t="str">
        <f t="shared" si="1"/>
        <v/>
      </c>
      <c r="N23" s="37"/>
      <c r="O23" s="37"/>
    </row>
    <row r="24" s="14" customFormat="1" ht="15.75" customHeight="1" spans="1:15">
      <c r="A24" s="32"/>
      <c r="B24" s="33"/>
      <c r="C24" s="35"/>
      <c r="D24" s="32"/>
      <c r="E24" s="40"/>
      <c r="F24" s="40"/>
      <c r="G24" s="32"/>
      <c r="H24" s="35"/>
      <c r="I24" s="36"/>
      <c r="J24" s="36"/>
      <c r="K24" s="36"/>
      <c r="L24" s="36" t="str">
        <f t="shared" si="0"/>
        <v/>
      </c>
      <c r="M24" s="36" t="str">
        <f t="shared" si="1"/>
        <v/>
      </c>
      <c r="N24" s="37"/>
      <c r="O24" s="37"/>
    </row>
    <row r="25" s="14" customFormat="1" ht="15.75" customHeight="1" spans="1:15">
      <c r="A25" s="32"/>
      <c r="B25" s="33"/>
      <c r="C25" s="35"/>
      <c r="D25" s="32"/>
      <c r="E25" s="40"/>
      <c r="F25" s="40"/>
      <c r="G25" s="32"/>
      <c r="H25" s="35"/>
      <c r="I25" s="36"/>
      <c r="J25" s="36"/>
      <c r="K25" s="36"/>
      <c r="L25" s="36" t="str">
        <f t="shared" si="0"/>
        <v/>
      </c>
      <c r="M25" s="36" t="str">
        <f t="shared" si="1"/>
        <v/>
      </c>
      <c r="N25" s="37"/>
      <c r="O25" s="37"/>
    </row>
    <row r="26" s="14" customFormat="1" ht="15.75" customHeight="1" spans="1:15">
      <c r="A26" s="32"/>
      <c r="B26" s="33"/>
      <c r="C26" s="35"/>
      <c r="D26" s="32"/>
      <c r="E26" s="40"/>
      <c r="F26" s="40"/>
      <c r="G26" s="32"/>
      <c r="H26" s="35"/>
      <c r="I26" s="36"/>
      <c r="J26" s="36"/>
      <c r="K26" s="36"/>
      <c r="L26" s="36" t="str">
        <f t="shared" si="0"/>
        <v/>
      </c>
      <c r="M26" s="36" t="str">
        <f t="shared" si="1"/>
        <v/>
      </c>
      <c r="N26" s="37"/>
      <c r="O26" s="37"/>
    </row>
    <row r="27" s="14" customFormat="1" ht="15.75" customHeight="1" spans="1:15">
      <c r="A27" s="32"/>
      <c r="B27" s="33"/>
      <c r="C27" s="35"/>
      <c r="D27" s="32"/>
      <c r="E27" s="40"/>
      <c r="F27" s="40"/>
      <c r="G27" s="32"/>
      <c r="H27" s="35"/>
      <c r="I27" s="36"/>
      <c r="J27" s="36"/>
      <c r="K27" s="36"/>
      <c r="L27" s="36" t="str">
        <f t="shared" si="0"/>
        <v/>
      </c>
      <c r="M27" s="36" t="str">
        <f t="shared" si="1"/>
        <v/>
      </c>
      <c r="N27" s="37"/>
      <c r="O27" s="37"/>
    </row>
    <row r="28" s="14" customFormat="1" ht="15.75" customHeight="1" spans="1:15">
      <c r="A28" s="32"/>
      <c r="B28" s="33"/>
      <c r="C28" s="35"/>
      <c r="D28" s="32"/>
      <c r="E28" s="40"/>
      <c r="F28" s="40"/>
      <c r="G28" s="32"/>
      <c r="H28" s="35"/>
      <c r="I28" s="36"/>
      <c r="J28" s="36"/>
      <c r="K28" s="36"/>
      <c r="L28" s="36" t="str">
        <f t="shared" si="0"/>
        <v/>
      </c>
      <c r="M28" s="36" t="str">
        <f t="shared" si="1"/>
        <v/>
      </c>
      <c r="N28" s="37"/>
      <c r="O28" s="37"/>
    </row>
    <row r="29" s="14" customFormat="1" ht="15.75" customHeight="1" spans="1:15">
      <c r="A29" s="188" t="s">
        <v>2289</v>
      </c>
      <c r="B29" s="189"/>
      <c r="C29" s="274"/>
      <c r="D29" s="274"/>
      <c r="E29" s="86"/>
      <c r="F29" s="86"/>
      <c r="G29" s="275" t="s">
        <v>2269</v>
      </c>
      <c r="H29" s="275"/>
      <c r="I29" s="36"/>
      <c r="J29" s="36">
        <f>SUM(J8:J28)</f>
        <v>0</v>
      </c>
      <c r="K29" s="36">
        <f>SUM(K8:K28)</f>
        <v>0</v>
      </c>
      <c r="L29" s="36" t="str">
        <f t="shared" si="0"/>
        <v/>
      </c>
      <c r="M29" s="36" t="str">
        <f t="shared" si="1"/>
        <v/>
      </c>
      <c r="N29" s="37"/>
      <c r="O29" s="37"/>
    </row>
    <row r="30" s="14" customFormat="1" ht="15.75" customHeight="1" spans="1:15">
      <c r="A30" s="188" t="s">
        <v>2356</v>
      </c>
      <c r="B30" s="189"/>
      <c r="C30" s="274"/>
      <c r="D30" s="274"/>
      <c r="E30" s="86"/>
      <c r="F30" s="86"/>
      <c r="G30" s="275" t="s">
        <v>2269</v>
      </c>
      <c r="H30" s="275"/>
      <c r="I30" s="36"/>
      <c r="J30" s="36"/>
      <c r="K30" s="36"/>
      <c r="L30" s="36" t="str">
        <f t="shared" si="0"/>
        <v/>
      </c>
      <c r="M30" s="36" t="str">
        <f t="shared" si="1"/>
        <v/>
      </c>
      <c r="N30" s="37"/>
      <c r="O30" s="37"/>
    </row>
    <row r="31" s="14" customFormat="1" ht="15.75" customHeight="1" spans="1:15">
      <c r="A31" s="188" t="s">
        <v>2289</v>
      </c>
      <c r="B31" s="189"/>
      <c r="C31" s="274"/>
      <c r="D31" s="274"/>
      <c r="E31" s="86"/>
      <c r="F31" s="86"/>
      <c r="G31" s="275" t="s">
        <v>2269</v>
      </c>
      <c r="H31" s="275"/>
      <c r="I31" s="36"/>
      <c r="J31" s="36">
        <f>J29-J30</f>
        <v>0</v>
      </c>
      <c r="K31" s="36">
        <f>K29</f>
        <v>0</v>
      </c>
      <c r="L31" s="36" t="str">
        <f t="shared" si="0"/>
        <v/>
      </c>
      <c r="M31" s="36" t="str">
        <f t="shared" si="1"/>
        <v/>
      </c>
      <c r="N31" s="37"/>
      <c r="O31" s="37"/>
    </row>
    <row r="32" s="14" customFormat="1" ht="15.75" customHeight="1" spans="1:15">
      <c r="A32" s="12" t="e">
        <f>'3-13其他流动资产'!A32</f>
        <v>#REF!</v>
      </c>
      <c r="B32" s="41"/>
      <c r="C32" s="136"/>
      <c r="D32" s="136"/>
      <c r="E32" s="136"/>
      <c r="J32" s="205"/>
      <c r="K32" s="133" t="e">
        <f>"评估人员："&amp;#REF!</f>
        <v>#REF!</v>
      </c>
      <c r="L32" s="133"/>
      <c r="M32" s="133"/>
      <c r="N32" s="138"/>
    </row>
    <row r="33" s="14" customFormat="1" ht="15.75" customHeight="1" spans="1:13">
      <c r="A33" s="12" t="e">
        <f>'3-13其他流动资产'!A33</f>
        <v>#REF!</v>
      </c>
      <c r="B33" s="12"/>
      <c r="J33" s="43"/>
      <c r="K33" s="43"/>
      <c r="L33" s="43"/>
      <c r="M33" s="43"/>
    </row>
    <row r="34" s="14" customFormat="1" ht="15.75" customHeight="1" spans="1:13">
      <c r="J34" s="43"/>
      <c r="K34" s="43"/>
      <c r="L34" s="43"/>
      <c r="M34" s="43"/>
    </row>
  </sheetData>
  <sheetProtection formatCells="0" formatColumns="0" formatRows="0" insertRows="0" insertColumns="0" insertHyperlinks="0" deleteColumns="0" deleteRows="0" sort="0" autoFilter="0" pivotTables="0"/>
  <mergeCells count="6">
    <mergeCell ref="A2:N2"/>
    <mergeCell ref="A4:N4"/>
    <mergeCell ref="A29:B29"/>
    <mergeCell ref="A30:B30"/>
    <mergeCell ref="A31:B31"/>
    <mergeCell ref="K32:M32"/>
  </mergeCells>
  <hyperlinks>
    <hyperlink ref="A1" location="索引目录!A1" display="返回索引目录"/>
  </hyperlinks>
  <printOptions horizontalCentered="1"/>
  <pageMargins left="0.708661417322835" right="0.708661417322835" top="0.78740157480315" bottom="0.196850393700787" header="1.14173228346457" footer="0.15748031496063"/>
  <pageSetup paperSize="9" fitToHeight="0" orientation="landscape"/>
  <headerFooter>
    <oddHeader>&amp;R&amp;"-,常规"&amp;10表4-1
共&amp;N页第&amp;P页
单位：人民币元</oddHeader>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9">
    <tabColor rgb="FF00B0F0"/>
    <pageSetUpPr fitToPage="1"/>
  </sheetPr>
  <dimension ref="A1:O32"/>
  <sheetViews>
    <sheetView showZeros="0" workbookViewId="0">
      <pane ySplit="7" topLeftCell="A8" activePane="bottomLeft" state="frozen"/>
      <selection/>
      <selection pane="bottomLeft" activeCell="B9" sqref="B9"/>
    </sheetView>
  </sheetViews>
  <sheetFormatPr defaultColWidth="9" defaultRowHeight="15.2"/>
  <cols>
    <col min="1" max="1" width="6" style="15" customWidth="1"/>
    <col min="2" max="2" width="17.2" style="15" customWidth="1"/>
    <col min="3" max="4" width="8.2" style="15" customWidth="1"/>
    <col min="5" max="5" width="7.8" style="15" customWidth="1"/>
    <col min="6" max="6" width="9" style="15"/>
    <col min="7" max="8" width="9.3" style="15" customWidth="1"/>
    <col min="9" max="9" width="13.1" style="15" customWidth="1"/>
    <col min="10" max="10" width="11.7" style="43" customWidth="1"/>
    <col min="11" max="11" width="12.1" style="43" hidden="1" customWidth="1" outlineLevel="1"/>
    <col min="12" max="13" width="8.6" style="43" hidden="1" customWidth="1" outlineLevel="1"/>
    <col min="14" max="14" width="9.7" style="15" customWidth="1" collapsed="1"/>
    <col min="15" max="16384" width="9" style="15"/>
  </cols>
  <sheetData>
    <row r="1" ht="15.75" customHeight="1" spans="1:15">
      <c r="A1" s="17" t="s">
        <v>257</v>
      </c>
    </row>
    <row r="2" s="11" customFormat="1" ht="30" customHeight="1" spans="1:15">
      <c r="A2" s="18" t="e">
        <f>"其他债权投资评估"&amp;#REF!</f>
        <v>#REF!</v>
      </c>
      <c r="B2" s="19"/>
      <c r="C2" s="19"/>
      <c r="D2" s="19"/>
      <c r="E2" s="19"/>
      <c r="F2" s="19"/>
      <c r="G2" s="19"/>
      <c r="H2" s="19"/>
      <c r="I2" s="19"/>
      <c r="J2" s="19"/>
      <c r="K2" s="19"/>
      <c r="L2" s="19"/>
      <c r="M2" s="19"/>
      <c r="N2" s="19"/>
    </row>
    <row r="3" s="104" customFormat="1" ht="12.75" customHeight="1" spans="1:15">
      <c r="A3" s="105"/>
      <c r="B3" s="105"/>
      <c r="C3" s="105"/>
      <c r="D3" s="105"/>
      <c r="E3" s="105"/>
      <c r="F3" s="105"/>
      <c r="G3" s="105"/>
      <c r="H3" s="105"/>
      <c r="I3" s="105"/>
      <c r="J3" s="51"/>
      <c r="K3" s="51"/>
      <c r="L3" s="51"/>
      <c r="M3" s="51"/>
      <c r="N3" s="105"/>
    </row>
    <row r="4" s="12" customFormat="1" ht="14.1" customHeight="1" spans="1:15">
      <c r="A4" s="21" t="e">
        <f>'4-1债权投资'!A4:N4</f>
        <v>#REF!</v>
      </c>
      <c r="B4" s="21"/>
      <c r="C4" s="21"/>
      <c r="D4" s="21"/>
      <c r="E4" s="21"/>
      <c r="F4" s="21"/>
      <c r="G4" s="21"/>
      <c r="H4" s="21"/>
      <c r="I4" s="21"/>
      <c r="J4" s="21"/>
      <c r="K4" s="22"/>
      <c r="L4" s="22"/>
      <c r="M4" s="22"/>
      <c r="N4" s="22"/>
      <c r="O4" s="22"/>
    </row>
    <row r="5" s="12" customFormat="1" ht="14.1" customHeight="1" spans="1:15">
      <c r="A5" s="21"/>
      <c r="B5" s="21"/>
      <c r="C5" s="21"/>
      <c r="D5" s="21"/>
      <c r="E5" s="21"/>
      <c r="F5" s="21"/>
      <c r="G5" s="21"/>
      <c r="H5" s="21"/>
      <c r="I5" s="21"/>
      <c r="J5" s="23"/>
      <c r="K5" s="23"/>
      <c r="L5" s="23"/>
      <c r="M5" s="23"/>
      <c r="N5" s="24"/>
      <c r="O5" s="22"/>
    </row>
    <row r="6" s="12" customFormat="1" ht="15.75" customHeight="1" spans="1:15">
      <c r="A6" s="75" t="e">
        <f>'4-1债权投资'!A6</f>
        <v>#REF!</v>
      </c>
      <c r="J6" s="26"/>
      <c r="K6" s="26"/>
      <c r="L6" s="26"/>
      <c r="M6" s="26"/>
      <c r="N6" s="27"/>
    </row>
    <row r="7" s="223" customFormat="1" ht="15.75" customHeight="1" spans="1:15">
      <c r="A7" s="28" t="s">
        <v>293</v>
      </c>
      <c r="B7" s="28" t="s">
        <v>2351</v>
      </c>
      <c r="C7" s="28" t="s">
        <v>2352</v>
      </c>
      <c r="D7" s="28" t="s">
        <v>2353</v>
      </c>
      <c r="E7" s="28" t="s">
        <v>379</v>
      </c>
      <c r="F7" s="28" t="s">
        <v>2310</v>
      </c>
      <c r="G7" s="28" t="s">
        <v>380</v>
      </c>
      <c r="H7" s="28" t="s">
        <v>2354</v>
      </c>
      <c r="I7" s="28" t="s">
        <v>2355</v>
      </c>
      <c r="J7" s="100" t="s">
        <v>344</v>
      </c>
      <c r="K7" s="30" t="s">
        <v>345</v>
      </c>
      <c r="L7" s="30" t="s">
        <v>346</v>
      </c>
      <c r="M7" s="30" t="s">
        <v>347</v>
      </c>
      <c r="N7" s="28" t="s">
        <v>296</v>
      </c>
      <c r="O7" s="31" t="s">
        <v>348</v>
      </c>
    </row>
    <row r="8" s="14" customFormat="1" ht="15.75" customHeight="1" spans="1:15">
      <c r="A8" s="32">
        <v>1</v>
      </c>
      <c r="B8" s="33"/>
      <c r="C8" s="35"/>
      <c r="D8" s="32"/>
      <c r="E8" s="40">
        <v>43800</v>
      </c>
      <c r="F8" s="40">
        <v>44531</v>
      </c>
      <c r="G8" s="32"/>
      <c r="H8" s="35"/>
      <c r="I8" s="36"/>
      <c r="J8" s="36"/>
      <c r="K8" s="36"/>
      <c r="L8" s="36" t="str">
        <f>IF(J8=0,"",K8-J8)</f>
        <v/>
      </c>
      <c r="M8" s="36" t="str">
        <f>IF(J8=0,"",L8/J8*100)</f>
        <v/>
      </c>
      <c r="N8" s="37"/>
      <c r="O8" s="37"/>
    </row>
    <row r="9" s="14" customFormat="1" ht="15.75" customHeight="1" spans="1:15">
      <c r="A9" s="32"/>
      <c r="B9" s="33"/>
      <c r="C9" s="35"/>
      <c r="D9" s="32"/>
      <c r="E9" s="40"/>
      <c r="F9" s="40"/>
      <c r="G9" s="32"/>
      <c r="H9" s="35"/>
      <c r="I9" s="36"/>
      <c r="J9" s="36"/>
      <c r="K9" s="36"/>
      <c r="L9" s="36" t="str">
        <f t="shared" ref="L9:L29" si="0">IF(J9=0,"",K9-J9)</f>
        <v/>
      </c>
      <c r="M9" s="36" t="str">
        <f t="shared" ref="M9:M29" si="1">IF(J9=0,"",L9/J9*100)</f>
        <v/>
      </c>
      <c r="N9" s="37"/>
      <c r="O9" s="37"/>
    </row>
    <row r="10" s="14" customFormat="1" ht="15.75" customHeight="1" spans="1:15">
      <c r="A10" s="32"/>
      <c r="B10" s="33"/>
      <c r="C10" s="35"/>
      <c r="D10" s="32"/>
      <c r="E10" s="40"/>
      <c r="F10" s="40"/>
      <c r="G10" s="32"/>
      <c r="H10" s="35"/>
      <c r="I10" s="36"/>
      <c r="J10" s="36"/>
      <c r="K10" s="36"/>
      <c r="L10" s="36" t="str">
        <f t="shared" si="0"/>
        <v/>
      </c>
      <c r="M10" s="36" t="str">
        <f t="shared" si="1"/>
        <v/>
      </c>
      <c r="N10" s="37"/>
      <c r="O10" s="37"/>
    </row>
    <row r="11" s="14" customFormat="1" ht="15.75" customHeight="1" spans="1:15">
      <c r="A11" s="32"/>
      <c r="B11" s="33"/>
      <c r="C11" s="35"/>
      <c r="D11" s="32"/>
      <c r="E11" s="40"/>
      <c r="F11" s="40"/>
      <c r="G11" s="32"/>
      <c r="H11" s="35"/>
      <c r="I11" s="36"/>
      <c r="J11" s="36"/>
      <c r="K11" s="36"/>
      <c r="L11" s="36" t="str">
        <f t="shared" si="0"/>
        <v/>
      </c>
      <c r="M11" s="36" t="str">
        <f t="shared" si="1"/>
        <v/>
      </c>
      <c r="N11" s="37"/>
      <c r="O11" s="37"/>
    </row>
    <row r="12" s="14" customFormat="1" ht="15.75" customHeight="1" spans="1:15">
      <c r="A12" s="32"/>
      <c r="B12" s="33"/>
      <c r="C12" s="35"/>
      <c r="D12" s="32"/>
      <c r="E12" s="40"/>
      <c r="F12" s="40"/>
      <c r="G12" s="32"/>
      <c r="H12" s="35"/>
      <c r="I12" s="36"/>
      <c r="J12" s="36"/>
      <c r="K12" s="36"/>
      <c r="L12" s="36" t="str">
        <f t="shared" si="0"/>
        <v/>
      </c>
      <c r="M12" s="36" t="str">
        <f t="shared" si="1"/>
        <v/>
      </c>
      <c r="N12" s="37"/>
      <c r="O12" s="37"/>
    </row>
    <row r="13" s="14" customFormat="1" ht="15.75" customHeight="1" spans="1:15">
      <c r="A13" s="32"/>
      <c r="B13" s="33"/>
      <c r="C13" s="35"/>
      <c r="D13" s="32"/>
      <c r="E13" s="40"/>
      <c r="F13" s="40"/>
      <c r="G13" s="32"/>
      <c r="H13" s="35">
        <v>0</v>
      </c>
      <c r="I13" s="36"/>
      <c r="J13" s="36"/>
      <c r="K13" s="36"/>
      <c r="L13" s="36" t="str">
        <f t="shared" si="0"/>
        <v/>
      </c>
      <c r="M13" s="36" t="str">
        <f t="shared" si="1"/>
        <v/>
      </c>
      <c r="N13" s="37"/>
      <c r="O13" s="37"/>
    </row>
    <row r="14" s="14" customFormat="1" ht="15.75" customHeight="1" spans="1:15">
      <c r="A14" s="32"/>
      <c r="B14" s="33"/>
      <c r="C14" s="35"/>
      <c r="D14" s="32"/>
      <c r="E14" s="40"/>
      <c r="F14" s="40"/>
      <c r="G14" s="32"/>
      <c r="H14" s="35">
        <v>0</v>
      </c>
      <c r="I14" s="36"/>
      <c r="J14" s="36"/>
      <c r="K14" s="36"/>
      <c r="L14" s="36" t="str">
        <f t="shared" si="0"/>
        <v/>
      </c>
      <c r="M14" s="36" t="str">
        <f t="shared" si="1"/>
        <v/>
      </c>
      <c r="N14" s="37"/>
      <c r="O14" s="37"/>
    </row>
    <row r="15" s="14" customFormat="1" ht="15.75" customHeight="1" spans="1:15">
      <c r="A15" s="32"/>
      <c r="B15" s="33"/>
      <c r="C15" s="35"/>
      <c r="D15" s="32"/>
      <c r="E15" s="40"/>
      <c r="F15" s="40"/>
      <c r="G15" s="32"/>
      <c r="H15" s="35"/>
      <c r="I15" s="36"/>
      <c r="J15" s="36"/>
      <c r="K15" s="36"/>
      <c r="L15" s="36" t="str">
        <f t="shared" si="0"/>
        <v/>
      </c>
      <c r="M15" s="36" t="str">
        <f t="shared" si="1"/>
        <v/>
      </c>
      <c r="N15" s="37"/>
      <c r="O15" s="37"/>
    </row>
    <row r="16" s="14" customFormat="1" ht="15.75" customHeight="1" spans="1:15">
      <c r="A16" s="32"/>
      <c r="B16" s="33"/>
      <c r="C16" s="35"/>
      <c r="D16" s="32"/>
      <c r="E16" s="40"/>
      <c r="F16" s="40"/>
      <c r="G16" s="32"/>
      <c r="H16" s="35"/>
      <c r="I16" s="36"/>
      <c r="J16" s="36"/>
      <c r="K16" s="36"/>
      <c r="L16" s="36" t="str">
        <f t="shared" si="0"/>
        <v/>
      </c>
      <c r="M16" s="36" t="str">
        <f t="shared" si="1"/>
        <v/>
      </c>
      <c r="N16" s="37"/>
      <c r="O16" s="37"/>
    </row>
    <row r="17" s="14" customFormat="1" ht="15.75" customHeight="1" spans="1:15">
      <c r="A17" s="32"/>
      <c r="B17" s="33"/>
      <c r="C17" s="35"/>
      <c r="D17" s="32"/>
      <c r="E17" s="40"/>
      <c r="F17" s="40"/>
      <c r="G17" s="32"/>
      <c r="H17" s="35"/>
      <c r="I17" s="36"/>
      <c r="J17" s="36"/>
      <c r="K17" s="36"/>
      <c r="L17" s="36" t="str">
        <f t="shared" si="0"/>
        <v/>
      </c>
      <c r="M17" s="36" t="str">
        <f t="shared" si="1"/>
        <v/>
      </c>
      <c r="N17" s="37"/>
      <c r="O17" s="37"/>
    </row>
    <row r="18" s="14" customFormat="1" ht="15.75" customHeight="1" spans="1:15">
      <c r="A18" s="32"/>
      <c r="B18" s="33"/>
      <c r="C18" s="35"/>
      <c r="D18" s="32"/>
      <c r="E18" s="40"/>
      <c r="F18" s="40"/>
      <c r="G18" s="32"/>
      <c r="H18" s="35"/>
      <c r="I18" s="36"/>
      <c r="J18" s="36"/>
      <c r="K18" s="36"/>
      <c r="L18" s="36" t="str">
        <f t="shared" si="0"/>
        <v/>
      </c>
      <c r="M18" s="36" t="str">
        <f t="shared" si="1"/>
        <v/>
      </c>
      <c r="N18" s="37"/>
      <c r="O18" s="37"/>
    </row>
    <row r="19" s="14" customFormat="1" ht="15.75" customHeight="1" spans="1:15">
      <c r="A19" s="32"/>
      <c r="B19" s="33"/>
      <c r="C19" s="35"/>
      <c r="D19" s="32"/>
      <c r="E19" s="40"/>
      <c r="F19" s="40"/>
      <c r="G19" s="32"/>
      <c r="H19" s="35"/>
      <c r="I19" s="36"/>
      <c r="J19" s="36"/>
      <c r="K19" s="36"/>
      <c r="L19" s="36" t="str">
        <f t="shared" si="0"/>
        <v/>
      </c>
      <c r="M19" s="36" t="str">
        <f t="shared" si="1"/>
        <v/>
      </c>
      <c r="N19" s="37"/>
      <c r="O19" s="37"/>
    </row>
    <row r="20" s="14" customFormat="1" ht="15.75" customHeight="1" spans="1:15">
      <c r="A20" s="32"/>
      <c r="B20" s="33"/>
      <c r="C20" s="35"/>
      <c r="D20" s="32"/>
      <c r="E20" s="40"/>
      <c r="F20" s="40"/>
      <c r="G20" s="32"/>
      <c r="H20" s="35"/>
      <c r="I20" s="36"/>
      <c r="J20" s="36"/>
      <c r="K20" s="36"/>
      <c r="L20" s="36" t="str">
        <f t="shared" si="0"/>
        <v/>
      </c>
      <c r="M20" s="36" t="str">
        <f t="shared" si="1"/>
        <v/>
      </c>
      <c r="N20" s="37"/>
      <c r="O20" s="37"/>
    </row>
    <row r="21" s="14" customFormat="1" ht="15.75" customHeight="1" spans="1:15">
      <c r="A21" s="32"/>
      <c r="B21" s="33"/>
      <c r="C21" s="35"/>
      <c r="D21" s="32"/>
      <c r="E21" s="40"/>
      <c r="F21" s="40"/>
      <c r="G21" s="32"/>
      <c r="H21" s="35"/>
      <c r="I21" s="36"/>
      <c r="J21" s="36"/>
      <c r="K21" s="36"/>
      <c r="L21" s="36" t="str">
        <f t="shared" si="0"/>
        <v/>
      </c>
      <c r="M21" s="36" t="str">
        <f t="shared" si="1"/>
        <v/>
      </c>
      <c r="N21" s="37"/>
      <c r="O21" s="37"/>
    </row>
    <row r="22" s="14" customFormat="1" ht="15.75" customHeight="1" spans="1:15">
      <c r="A22" s="32"/>
      <c r="B22" s="33"/>
      <c r="C22" s="35"/>
      <c r="D22" s="32"/>
      <c r="E22" s="40"/>
      <c r="F22" s="40"/>
      <c r="G22" s="32"/>
      <c r="H22" s="35"/>
      <c r="I22" s="36"/>
      <c r="J22" s="36"/>
      <c r="K22" s="36"/>
      <c r="L22" s="36" t="str">
        <f t="shared" si="0"/>
        <v/>
      </c>
      <c r="M22" s="36" t="str">
        <f t="shared" si="1"/>
        <v/>
      </c>
      <c r="N22" s="37"/>
      <c r="O22" s="37"/>
    </row>
    <row r="23" s="14" customFormat="1" ht="15.75" customHeight="1" spans="1:15">
      <c r="A23" s="32"/>
      <c r="B23" s="33"/>
      <c r="C23" s="35"/>
      <c r="D23" s="32"/>
      <c r="E23" s="40"/>
      <c r="F23" s="40"/>
      <c r="G23" s="32"/>
      <c r="H23" s="35"/>
      <c r="I23" s="36"/>
      <c r="J23" s="36"/>
      <c r="K23" s="36"/>
      <c r="L23" s="36" t="str">
        <f t="shared" si="0"/>
        <v/>
      </c>
      <c r="M23" s="36" t="str">
        <f t="shared" si="1"/>
        <v/>
      </c>
      <c r="N23" s="37"/>
      <c r="O23" s="37"/>
    </row>
    <row r="24" s="14" customFormat="1" ht="15.75" customHeight="1" spans="1:15">
      <c r="A24" s="32"/>
      <c r="B24" s="33"/>
      <c r="C24" s="35"/>
      <c r="D24" s="32"/>
      <c r="E24" s="40"/>
      <c r="F24" s="40"/>
      <c r="G24" s="32"/>
      <c r="H24" s="35"/>
      <c r="I24" s="36"/>
      <c r="J24" s="36"/>
      <c r="K24" s="36"/>
      <c r="L24" s="36" t="str">
        <f t="shared" si="0"/>
        <v/>
      </c>
      <c r="M24" s="36" t="str">
        <f t="shared" si="1"/>
        <v/>
      </c>
      <c r="N24" s="37"/>
      <c r="O24" s="37"/>
    </row>
    <row r="25" s="14" customFormat="1" ht="15.75" customHeight="1" spans="1:15">
      <c r="A25" s="32"/>
      <c r="B25" s="33"/>
      <c r="C25" s="35"/>
      <c r="D25" s="32"/>
      <c r="E25" s="40"/>
      <c r="F25" s="40"/>
      <c r="G25" s="32"/>
      <c r="H25" s="35"/>
      <c r="I25" s="36"/>
      <c r="J25" s="36"/>
      <c r="K25" s="36"/>
      <c r="L25" s="36" t="str">
        <f t="shared" si="0"/>
        <v/>
      </c>
      <c r="M25" s="36" t="str">
        <f t="shared" si="1"/>
        <v/>
      </c>
      <c r="N25" s="37"/>
      <c r="O25" s="37"/>
    </row>
    <row r="26" s="14" customFormat="1" ht="15.75" customHeight="1" spans="1:15">
      <c r="A26" s="32"/>
      <c r="B26" s="33"/>
      <c r="C26" s="35"/>
      <c r="D26" s="32"/>
      <c r="E26" s="40"/>
      <c r="F26" s="40"/>
      <c r="G26" s="32"/>
      <c r="H26" s="35"/>
      <c r="I26" s="36"/>
      <c r="J26" s="36"/>
      <c r="K26" s="36"/>
      <c r="L26" s="36" t="str">
        <f t="shared" si="0"/>
        <v/>
      </c>
      <c r="M26" s="36" t="str">
        <f t="shared" si="1"/>
        <v/>
      </c>
      <c r="N26" s="37"/>
      <c r="O26" s="37"/>
    </row>
    <row r="27" s="14" customFormat="1" ht="15.75" customHeight="1" spans="1:15">
      <c r="A27" s="32"/>
      <c r="B27" s="33"/>
      <c r="C27" s="35"/>
      <c r="D27" s="32"/>
      <c r="E27" s="40"/>
      <c r="F27" s="40"/>
      <c r="G27" s="32"/>
      <c r="H27" s="35"/>
      <c r="I27" s="36"/>
      <c r="J27" s="36"/>
      <c r="K27" s="36"/>
      <c r="L27" s="36" t="str">
        <f t="shared" si="0"/>
        <v/>
      </c>
      <c r="M27" s="36" t="str">
        <f t="shared" si="1"/>
        <v/>
      </c>
      <c r="N27" s="37"/>
      <c r="O27" s="37"/>
    </row>
    <row r="28" s="14" customFormat="1" ht="15.75" customHeight="1" spans="1:15">
      <c r="A28" s="32"/>
      <c r="B28" s="33"/>
      <c r="C28" s="35"/>
      <c r="D28" s="32"/>
      <c r="E28" s="40"/>
      <c r="F28" s="40"/>
      <c r="G28" s="32"/>
      <c r="H28" s="35"/>
      <c r="I28" s="36"/>
      <c r="J28" s="36"/>
      <c r="K28" s="36"/>
      <c r="L28" s="36" t="str">
        <f t="shared" si="0"/>
        <v/>
      </c>
      <c r="M28" s="36" t="str">
        <f t="shared" si="1"/>
        <v/>
      </c>
      <c r="N28" s="37"/>
      <c r="O28" s="37"/>
    </row>
    <row r="29" s="14" customFormat="1" ht="15.75" customHeight="1" spans="1:15">
      <c r="A29" s="188" t="s">
        <v>2289</v>
      </c>
      <c r="B29" s="189"/>
      <c r="C29" s="274"/>
      <c r="D29" s="274"/>
      <c r="E29" s="86"/>
      <c r="F29" s="86"/>
      <c r="G29" s="275" t="s">
        <v>2269</v>
      </c>
      <c r="H29" s="275"/>
      <c r="I29" s="36"/>
      <c r="J29" s="36">
        <f>SUM(J8:J28)</f>
        <v>0</v>
      </c>
      <c r="K29" s="36">
        <f>SUM(K8:K28)</f>
        <v>0</v>
      </c>
      <c r="L29" s="36" t="str">
        <f t="shared" si="0"/>
        <v/>
      </c>
      <c r="M29" s="36" t="str">
        <f t="shared" si="1"/>
        <v/>
      </c>
      <c r="N29" s="37"/>
      <c r="O29" s="37"/>
    </row>
    <row r="30" s="14" customFormat="1" ht="15.75" customHeight="1" spans="1:15">
      <c r="A30" s="12" t="e">
        <f>'4-1债权投资'!A32</f>
        <v>#REF!</v>
      </c>
      <c r="B30" s="41"/>
      <c r="C30" s="136"/>
      <c r="D30" s="136"/>
      <c r="E30" s="136"/>
      <c r="J30" s="205"/>
      <c r="K30" s="133" t="e">
        <f>'4-1债权投资'!K32:M32</f>
        <v>#REF!</v>
      </c>
      <c r="L30" s="133"/>
      <c r="M30" s="133"/>
      <c r="N30" s="138"/>
    </row>
    <row r="31" s="14" customFormat="1" ht="15.75" customHeight="1" spans="1:15">
      <c r="A31" s="12" t="e">
        <f>'4-1债权投资'!A33</f>
        <v>#REF!</v>
      </c>
      <c r="B31" s="12"/>
      <c r="J31" s="43"/>
      <c r="K31" s="43"/>
      <c r="L31" s="43"/>
      <c r="M31" s="43"/>
    </row>
    <row r="32" s="14" customFormat="1" ht="15.75" customHeight="1" spans="1:15">
      <c r="J32" s="43"/>
      <c r="K32" s="43"/>
      <c r="L32" s="43"/>
      <c r="M32" s="43"/>
    </row>
  </sheetData>
  <sheetProtection formatCells="0" formatColumns="0" formatRows="0" insertRows="0" insertColumns="0" insertHyperlinks="0" deleteColumns="0" deleteRows="0" sort="0" autoFilter="0" pivotTables="0"/>
  <mergeCells count="4">
    <mergeCell ref="A2:N2"/>
    <mergeCell ref="A4:N4"/>
    <mergeCell ref="A29:B29"/>
    <mergeCell ref="K30:M30"/>
  </mergeCells>
  <hyperlinks>
    <hyperlink ref="A1" location="索引目录!A1" display="返回索引目录"/>
  </hyperlinks>
  <printOptions horizontalCentered="1"/>
  <pageMargins left="0.708661417322835" right="0.708661417322835" top="0.78740157480315" bottom="0.196850393700787" header="1.14173228346457" footer="0.15748031496063"/>
  <pageSetup paperSize="9" fitToHeight="0" orientation="landscape"/>
  <headerFooter>
    <oddHeader>&amp;R&amp;"-,常规"&amp;10表4-2
共&amp;N页第&amp;P页
单位：人民币元</oddHeader>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tabColor indexed="35"/>
  </sheetPr>
  <dimension ref="A1:M31"/>
  <sheetViews>
    <sheetView showZeros="0" workbookViewId="0">
      <pane ySplit="7" topLeftCell="A8" activePane="bottomLeft" state="frozen"/>
      <selection/>
      <selection pane="bottomLeft" activeCell="B9" sqref="B9"/>
    </sheetView>
  </sheetViews>
  <sheetFormatPr defaultColWidth="9" defaultRowHeight="15.75" customHeight="1"/>
  <cols>
    <col min="1" max="1" width="5.2" style="15" customWidth="1"/>
    <col min="2" max="2" width="23.2" style="15" customWidth="1"/>
    <col min="3" max="3" width="17.2" style="15" customWidth="1"/>
    <col min="4" max="4" width="12.2" style="15" customWidth="1"/>
    <col min="5" max="5" width="9.8" style="15" customWidth="1" outlineLevel="1"/>
    <col min="6" max="7" width="10.2" style="15" customWidth="1" outlineLevel="1"/>
    <col min="8" max="8" width="16.8" style="43" customWidth="1"/>
    <col min="9" max="9" width="16.1" style="43" hidden="1" customWidth="1" outlineLevel="1"/>
    <col min="10" max="10" width="10.7" style="43" hidden="1" customWidth="1" outlineLevel="1"/>
    <col min="11" max="11" width="9.6" style="43" hidden="1" customWidth="1" outlineLevel="1"/>
    <col min="12" max="12" width="11.6" style="15" customWidth="1" collapsed="1"/>
    <col min="13" max="16384" width="9" style="15"/>
  </cols>
  <sheetData>
    <row r="1" customHeight="1" spans="1:13">
      <c r="A1" s="17" t="s">
        <v>257</v>
      </c>
    </row>
    <row r="2" s="11" customFormat="1" ht="30" customHeight="1" spans="1:13">
      <c r="A2" s="18" t="e">
        <f>"长期应收款评估"&amp;#REF!</f>
        <v>#REF!</v>
      </c>
      <c r="B2" s="19"/>
      <c r="C2" s="19"/>
      <c r="D2" s="19"/>
      <c r="E2" s="19"/>
      <c r="F2" s="19"/>
      <c r="G2" s="19"/>
      <c r="H2" s="19"/>
      <c r="I2" s="19"/>
      <c r="J2" s="19"/>
      <c r="K2" s="19"/>
      <c r="L2" s="19"/>
    </row>
    <row r="3" s="104" customFormat="1" ht="11.25" customHeight="1" spans="1:13">
      <c r="A3" s="105"/>
      <c r="B3" s="105"/>
      <c r="C3" s="105"/>
      <c r="D3" s="105"/>
      <c r="E3" s="105"/>
      <c r="F3" s="105"/>
      <c r="G3" s="105"/>
      <c r="H3" s="51"/>
      <c r="I3" s="51"/>
      <c r="J3" s="51"/>
      <c r="K3" s="51"/>
      <c r="L3" s="105"/>
    </row>
    <row r="4" s="12" customFormat="1" ht="14.1" customHeight="1" spans="1:13">
      <c r="A4" s="21" t="e">
        <f>'4-2其他债权投资'!A4:N4</f>
        <v>#REF!</v>
      </c>
      <c r="B4" s="21"/>
      <c r="C4" s="21"/>
      <c r="D4" s="21"/>
      <c r="E4" s="21"/>
      <c r="F4" s="21"/>
      <c r="G4" s="21"/>
      <c r="H4" s="22"/>
      <c r="I4" s="22"/>
      <c r="J4" s="22"/>
      <c r="K4" s="22"/>
      <c r="L4" s="22"/>
    </row>
    <row r="5" s="12" customFormat="1" ht="13.5" customHeight="1" spans="1:13">
      <c r="A5" s="21"/>
      <c r="B5" s="21"/>
      <c r="C5" s="21"/>
      <c r="D5" s="21"/>
      <c r="E5" s="21"/>
      <c r="F5" s="21"/>
      <c r="G5" s="21"/>
      <c r="H5" s="23"/>
      <c r="I5" s="23"/>
      <c r="J5" s="23"/>
      <c r="K5" s="24"/>
      <c r="L5" s="24"/>
    </row>
    <row r="6" s="12" customFormat="1" customHeight="1" spans="1:13">
      <c r="A6" s="75" t="e">
        <f>'4-2其他债权投资'!A6</f>
        <v>#REF!</v>
      </c>
      <c r="H6" s="276"/>
      <c r="I6" s="26"/>
      <c r="J6" s="26"/>
      <c r="K6" s="76"/>
      <c r="L6" s="76"/>
    </row>
    <row r="7" s="223" customFormat="1" ht="31" spans="1:13">
      <c r="A7" s="28" t="s">
        <v>293</v>
      </c>
      <c r="B7" s="28" t="s">
        <v>408</v>
      </c>
      <c r="C7" s="28" t="s">
        <v>409</v>
      </c>
      <c r="D7" s="28" t="s">
        <v>410</v>
      </c>
      <c r="E7" s="128" t="s">
        <v>2357</v>
      </c>
      <c r="F7" s="128" t="s">
        <v>2358</v>
      </c>
      <c r="G7" s="128" t="s">
        <v>2359</v>
      </c>
      <c r="H7" s="30" t="s">
        <v>344</v>
      </c>
      <c r="I7" s="30" t="s">
        <v>345</v>
      </c>
      <c r="J7" s="30" t="s">
        <v>346</v>
      </c>
      <c r="K7" s="30" t="s">
        <v>347</v>
      </c>
      <c r="L7" s="28" t="s">
        <v>296</v>
      </c>
      <c r="M7" s="31" t="s">
        <v>348</v>
      </c>
    </row>
    <row r="8" s="14" customFormat="1" customHeight="1" spans="1:13">
      <c r="A8" s="32">
        <v>1</v>
      </c>
      <c r="B8" s="33"/>
      <c r="C8" s="35"/>
      <c r="D8" s="34">
        <v>43800</v>
      </c>
      <c r="E8" s="40"/>
      <c r="F8" s="85"/>
      <c r="G8" s="40"/>
      <c r="H8" s="36"/>
      <c r="I8" s="36"/>
      <c r="J8" s="36" t="str">
        <f>IF(H8=0,"",I8-H8)</f>
        <v/>
      </c>
      <c r="K8" s="36" t="str">
        <f>IF(H8=0,"",J8/(H8)*100)</f>
        <v/>
      </c>
      <c r="L8" s="37"/>
      <c r="M8" s="37"/>
    </row>
    <row r="9" s="14" customFormat="1" customHeight="1" spans="1:13">
      <c r="A9" s="32"/>
      <c r="B9" s="33"/>
      <c r="C9" s="35"/>
      <c r="D9" s="34"/>
      <c r="E9" s="40"/>
      <c r="F9" s="85"/>
      <c r="G9" s="40"/>
      <c r="H9" s="36"/>
      <c r="I9" s="36"/>
      <c r="J9" s="36" t="str">
        <f t="shared" ref="J9:J29" si="0">IF(H9=0,"",I9-H9)</f>
        <v/>
      </c>
      <c r="K9" s="36" t="str">
        <f t="shared" ref="K9:K29" si="1">IF(H9=0,"",J9/(H9)*100)</f>
        <v/>
      </c>
      <c r="L9" s="37"/>
      <c r="M9" s="37"/>
    </row>
    <row r="10" s="14" customFormat="1" customHeight="1" spans="1:13">
      <c r="A10" s="32"/>
      <c r="B10" s="33"/>
      <c r="C10" s="35"/>
      <c r="D10" s="34"/>
      <c r="E10" s="40"/>
      <c r="F10" s="85"/>
      <c r="G10" s="40"/>
      <c r="H10" s="36"/>
      <c r="I10" s="36"/>
      <c r="J10" s="36" t="str">
        <f t="shared" si="0"/>
        <v/>
      </c>
      <c r="K10" s="36" t="str">
        <f t="shared" si="1"/>
        <v/>
      </c>
      <c r="L10" s="37"/>
      <c r="M10" s="37"/>
    </row>
    <row r="11" s="14" customFormat="1" customHeight="1" spans="1:13">
      <c r="A11" s="32"/>
      <c r="B11" s="33"/>
      <c r="C11" s="35"/>
      <c r="D11" s="34"/>
      <c r="E11" s="40"/>
      <c r="F11" s="85"/>
      <c r="G11" s="40"/>
      <c r="H11" s="36"/>
      <c r="I11" s="36"/>
      <c r="J11" s="36" t="str">
        <f t="shared" si="0"/>
        <v/>
      </c>
      <c r="K11" s="36" t="str">
        <f t="shared" si="1"/>
        <v/>
      </c>
      <c r="L11" s="37"/>
      <c r="M11" s="37"/>
    </row>
    <row r="12" s="14" customFormat="1" customHeight="1" spans="1:13">
      <c r="A12" s="32"/>
      <c r="B12" s="33"/>
      <c r="C12" s="35"/>
      <c r="D12" s="34"/>
      <c r="E12" s="40"/>
      <c r="F12" s="85"/>
      <c r="G12" s="40"/>
      <c r="H12" s="36"/>
      <c r="I12" s="36"/>
      <c r="J12" s="36" t="str">
        <f t="shared" si="0"/>
        <v/>
      </c>
      <c r="K12" s="36" t="str">
        <f t="shared" si="1"/>
        <v/>
      </c>
      <c r="L12" s="37"/>
      <c r="M12" s="37"/>
    </row>
    <row r="13" s="14" customFormat="1" customHeight="1" spans="1:13">
      <c r="A13" s="32"/>
      <c r="B13" s="33"/>
      <c r="C13" s="35"/>
      <c r="D13" s="34"/>
      <c r="E13" s="40"/>
      <c r="F13" s="85"/>
      <c r="G13" s="40"/>
      <c r="H13" s="36">
        <v>0</v>
      </c>
      <c r="I13" s="36"/>
      <c r="J13" s="36" t="str">
        <f t="shared" si="0"/>
        <v/>
      </c>
      <c r="K13" s="36" t="str">
        <f t="shared" si="1"/>
        <v/>
      </c>
      <c r="L13" s="37"/>
      <c r="M13" s="37"/>
    </row>
    <row r="14" s="14" customFormat="1" customHeight="1" spans="1:13">
      <c r="A14" s="32"/>
      <c r="B14" s="33"/>
      <c r="C14" s="35"/>
      <c r="D14" s="34"/>
      <c r="E14" s="40"/>
      <c r="F14" s="85"/>
      <c r="G14" s="40"/>
      <c r="H14" s="36">
        <v>0</v>
      </c>
      <c r="I14" s="36"/>
      <c r="J14" s="36" t="str">
        <f t="shared" si="0"/>
        <v/>
      </c>
      <c r="K14" s="36" t="str">
        <f t="shared" si="1"/>
        <v/>
      </c>
      <c r="L14" s="37"/>
      <c r="M14" s="37"/>
    </row>
    <row r="15" s="14" customFormat="1" customHeight="1" spans="1:13">
      <c r="A15" s="32"/>
      <c r="B15" s="33"/>
      <c r="C15" s="35"/>
      <c r="D15" s="34"/>
      <c r="E15" s="40"/>
      <c r="F15" s="85"/>
      <c r="G15" s="40"/>
      <c r="H15" s="36"/>
      <c r="I15" s="36"/>
      <c r="J15" s="36" t="str">
        <f t="shared" si="0"/>
        <v/>
      </c>
      <c r="K15" s="36" t="str">
        <f t="shared" si="1"/>
        <v/>
      </c>
      <c r="L15" s="37"/>
      <c r="M15" s="37"/>
    </row>
    <row r="16" s="14" customFormat="1" customHeight="1" spans="1:13">
      <c r="A16" s="32"/>
      <c r="B16" s="33"/>
      <c r="C16" s="35"/>
      <c r="D16" s="34"/>
      <c r="E16" s="40"/>
      <c r="F16" s="85"/>
      <c r="G16" s="40"/>
      <c r="H16" s="36"/>
      <c r="I16" s="36"/>
      <c r="J16" s="36" t="str">
        <f t="shared" si="0"/>
        <v/>
      </c>
      <c r="K16" s="36" t="str">
        <f t="shared" si="1"/>
        <v/>
      </c>
      <c r="L16" s="37"/>
      <c r="M16" s="37"/>
    </row>
    <row r="17" s="14" customFormat="1" customHeight="1" spans="1:13">
      <c r="A17" s="32"/>
      <c r="B17" s="33"/>
      <c r="C17" s="35"/>
      <c r="D17" s="34"/>
      <c r="E17" s="40"/>
      <c r="F17" s="85"/>
      <c r="G17" s="40"/>
      <c r="H17" s="36"/>
      <c r="I17" s="36"/>
      <c r="J17" s="36" t="str">
        <f t="shared" si="0"/>
        <v/>
      </c>
      <c r="K17" s="36" t="str">
        <f t="shared" si="1"/>
        <v/>
      </c>
      <c r="L17" s="37"/>
      <c r="M17" s="37"/>
    </row>
    <row r="18" s="14" customFormat="1" customHeight="1" spans="1:13">
      <c r="A18" s="32"/>
      <c r="B18" s="33"/>
      <c r="C18" s="35"/>
      <c r="D18" s="34"/>
      <c r="E18" s="40"/>
      <c r="F18" s="85"/>
      <c r="G18" s="40"/>
      <c r="H18" s="36"/>
      <c r="I18" s="36"/>
      <c r="J18" s="36" t="str">
        <f t="shared" si="0"/>
        <v/>
      </c>
      <c r="K18" s="36" t="str">
        <f t="shared" si="1"/>
        <v/>
      </c>
      <c r="L18" s="37"/>
      <c r="M18" s="37"/>
    </row>
    <row r="19" s="14" customFormat="1" customHeight="1" spans="1:13">
      <c r="A19" s="32"/>
      <c r="B19" s="33"/>
      <c r="C19" s="35"/>
      <c r="D19" s="34"/>
      <c r="E19" s="40"/>
      <c r="F19" s="85"/>
      <c r="G19" s="40"/>
      <c r="H19" s="36"/>
      <c r="I19" s="36"/>
      <c r="J19" s="36" t="str">
        <f t="shared" si="0"/>
        <v/>
      </c>
      <c r="K19" s="36" t="str">
        <f t="shared" si="1"/>
        <v/>
      </c>
      <c r="L19" s="37"/>
      <c r="M19" s="37"/>
    </row>
    <row r="20" s="14" customFormat="1" customHeight="1" spans="1:13">
      <c r="A20" s="32"/>
      <c r="B20" s="33"/>
      <c r="C20" s="35"/>
      <c r="D20" s="34"/>
      <c r="E20" s="40"/>
      <c r="F20" s="85"/>
      <c r="G20" s="40"/>
      <c r="H20" s="36"/>
      <c r="I20" s="36"/>
      <c r="J20" s="36" t="str">
        <f t="shared" si="0"/>
        <v/>
      </c>
      <c r="K20" s="36" t="str">
        <f t="shared" si="1"/>
        <v/>
      </c>
      <c r="L20" s="37"/>
      <c r="M20" s="37"/>
    </row>
    <row r="21" s="14" customFormat="1" customHeight="1" spans="1:13">
      <c r="A21" s="32"/>
      <c r="B21" s="33"/>
      <c r="C21" s="35"/>
      <c r="D21" s="34"/>
      <c r="E21" s="40"/>
      <c r="F21" s="85"/>
      <c r="G21" s="40"/>
      <c r="H21" s="36"/>
      <c r="I21" s="36"/>
      <c r="J21" s="36" t="str">
        <f t="shared" si="0"/>
        <v/>
      </c>
      <c r="K21" s="36" t="str">
        <f t="shared" si="1"/>
        <v/>
      </c>
      <c r="L21" s="37"/>
      <c r="M21" s="37"/>
    </row>
    <row r="22" s="14" customFormat="1" customHeight="1" spans="1:13">
      <c r="A22" s="32"/>
      <c r="B22" s="33"/>
      <c r="C22" s="35"/>
      <c r="D22" s="34"/>
      <c r="E22" s="40"/>
      <c r="F22" s="85"/>
      <c r="G22" s="40"/>
      <c r="H22" s="36"/>
      <c r="I22" s="36"/>
      <c r="J22" s="36" t="str">
        <f t="shared" si="0"/>
        <v/>
      </c>
      <c r="K22" s="36" t="str">
        <f t="shared" si="1"/>
        <v/>
      </c>
      <c r="L22" s="37"/>
      <c r="M22" s="37"/>
    </row>
    <row r="23" s="14" customFormat="1" customHeight="1" spans="1:13">
      <c r="A23" s="32"/>
      <c r="B23" s="33"/>
      <c r="C23" s="35"/>
      <c r="D23" s="34"/>
      <c r="E23" s="40"/>
      <c r="F23" s="85"/>
      <c r="G23" s="40"/>
      <c r="H23" s="36"/>
      <c r="I23" s="36"/>
      <c r="J23" s="36" t="str">
        <f t="shared" si="0"/>
        <v/>
      </c>
      <c r="K23" s="36" t="str">
        <f t="shared" si="1"/>
        <v/>
      </c>
      <c r="L23" s="37"/>
      <c r="M23" s="37"/>
    </row>
    <row r="24" s="14" customFormat="1" customHeight="1" spans="1:13">
      <c r="A24" s="32"/>
      <c r="B24" s="33"/>
      <c r="C24" s="35"/>
      <c r="D24" s="34"/>
      <c r="E24" s="40"/>
      <c r="F24" s="85"/>
      <c r="G24" s="40"/>
      <c r="H24" s="36"/>
      <c r="I24" s="36"/>
      <c r="J24" s="36" t="str">
        <f t="shared" si="0"/>
        <v/>
      </c>
      <c r="K24" s="36" t="str">
        <f t="shared" si="1"/>
        <v/>
      </c>
      <c r="L24" s="37"/>
      <c r="M24" s="37"/>
    </row>
    <row r="25" s="14" customFormat="1" customHeight="1" spans="1:13">
      <c r="A25" s="32"/>
      <c r="B25" s="33"/>
      <c r="C25" s="35"/>
      <c r="D25" s="34"/>
      <c r="E25" s="40"/>
      <c r="F25" s="85"/>
      <c r="G25" s="40"/>
      <c r="H25" s="36"/>
      <c r="I25" s="36"/>
      <c r="J25" s="36" t="str">
        <f t="shared" si="0"/>
        <v/>
      </c>
      <c r="K25" s="36" t="str">
        <f t="shared" si="1"/>
        <v/>
      </c>
      <c r="L25" s="37"/>
      <c r="M25" s="37"/>
    </row>
    <row r="26" s="14" customFormat="1" customHeight="1" spans="1:13">
      <c r="A26" s="32"/>
      <c r="B26" s="33"/>
      <c r="C26" s="35"/>
      <c r="D26" s="34"/>
      <c r="E26" s="40"/>
      <c r="F26" s="85"/>
      <c r="G26" s="40"/>
      <c r="H26" s="36"/>
      <c r="I26" s="36"/>
      <c r="J26" s="36" t="str">
        <f t="shared" si="0"/>
        <v/>
      </c>
      <c r="K26" s="36" t="str">
        <f t="shared" si="1"/>
        <v/>
      </c>
      <c r="L26" s="37"/>
      <c r="M26" s="37"/>
    </row>
    <row r="27" s="14" customFormat="1" customHeight="1" spans="1:13">
      <c r="A27" s="38" t="s">
        <v>405</v>
      </c>
      <c r="B27" s="39"/>
      <c r="C27" s="32"/>
      <c r="D27" s="40"/>
      <c r="E27" s="40"/>
      <c r="F27" s="85"/>
      <c r="G27" s="40"/>
      <c r="H27" s="36">
        <f>SUM(H8:H26)</f>
        <v>0</v>
      </c>
      <c r="I27" s="36">
        <f>SUM(I8:I26)</f>
        <v>0</v>
      </c>
      <c r="J27" s="36" t="str">
        <f t="shared" si="0"/>
        <v/>
      </c>
      <c r="K27" s="36" t="str">
        <f t="shared" si="1"/>
        <v/>
      </c>
      <c r="L27" s="37"/>
      <c r="M27" s="37"/>
    </row>
    <row r="28" s="14" customFormat="1" customHeight="1" spans="1:13">
      <c r="A28" s="38" t="s">
        <v>2360</v>
      </c>
      <c r="B28" s="39"/>
      <c r="C28" s="32"/>
      <c r="D28" s="40"/>
      <c r="E28" s="40"/>
      <c r="F28" s="40"/>
      <c r="G28" s="40"/>
      <c r="H28" s="36"/>
      <c r="I28" s="36"/>
      <c r="J28" s="36"/>
      <c r="K28" s="36"/>
      <c r="L28" s="37"/>
      <c r="M28" s="37"/>
    </row>
    <row r="29" s="14" customFormat="1" customHeight="1" spans="1:13">
      <c r="A29" s="38" t="s">
        <v>339</v>
      </c>
      <c r="B29" s="39"/>
      <c r="C29" s="53"/>
      <c r="D29" s="40"/>
      <c r="E29" s="40"/>
      <c r="F29" s="40"/>
      <c r="G29" s="40"/>
      <c r="H29" s="36">
        <f>H27-H28</f>
        <v>0</v>
      </c>
      <c r="I29" s="36">
        <f>I27</f>
        <v>0</v>
      </c>
      <c r="J29" s="36" t="str">
        <f t="shared" si="0"/>
        <v/>
      </c>
      <c r="K29" s="36" t="str">
        <f t="shared" si="1"/>
        <v/>
      </c>
      <c r="L29" s="37"/>
      <c r="M29" s="37"/>
    </row>
    <row r="30" s="14" customFormat="1" customHeight="1" spans="1:13">
      <c r="A30" s="12" t="e">
        <f>'4-2其他债权投资'!A30</f>
        <v>#REF!</v>
      </c>
      <c r="B30" s="41"/>
      <c r="C30" s="136"/>
      <c r="D30" s="136"/>
      <c r="E30" s="137"/>
      <c r="F30" s="137"/>
      <c r="G30" s="137"/>
      <c r="H30" s="43"/>
      <c r="I30" s="133" t="e">
        <f>'4-1债权投资'!K32</f>
        <v>#REF!</v>
      </c>
      <c r="J30" s="133"/>
      <c r="K30" s="133"/>
      <c r="L30" s="138"/>
    </row>
    <row r="31" s="14" customFormat="1" customHeight="1" spans="1:13">
      <c r="A31" s="12" t="e">
        <f>'4-2其他债权投资'!A31</f>
        <v>#REF!</v>
      </c>
      <c r="B31" s="12"/>
      <c r="H31" s="43"/>
      <c r="I31" s="43"/>
      <c r="J31" s="43"/>
      <c r="K31" s="43"/>
    </row>
  </sheetData>
  <sheetProtection formatCells="0" formatColumns="0" formatRows="0" insertRows="0" insertColumns="0" insertHyperlinks="0" deleteColumns="0" deleteRows="0" sort="0" autoFilter="0" pivotTables="0"/>
  <mergeCells count="8">
    <mergeCell ref="A2:L2"/>
    <mergeCell ref="A4:L4"/>
    <mergeCell ref="K5:L5"/>
    <mergeCell ref="K6:L6"/>
    <mergeCell ref="A27:B27"/>
    <mergeCell ref="A28:B28"/>
    <mergeCell ref="A29:B29"/>
    <mergeCell ref="I30:K30"/>
  </mergeCells>
  <dataValidations count="1">
    <dataValidation type="list" allowBlank="1" showInputMessage="1" showErrorMessage="1" sqref="F8:F26">
      <formula1>"是,否"</formula1>
    </dataValidation>
  </dataValidation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&amp;R&amp;"宋体,常规"&amp;10表4-3
共&amp;N页第&amp;P页
 单位：人民币元</oddHeader>
  </headerFooter>
  <legacyDrawing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041">
    <tabColor indexed="35"/>
  </sheetPr>
  <dimension ref="A1:S33"/>
  <sheetViews>
    <sheetView showZeros="0" workbookViewId="0">
      <pane ySplit="7" topLeftCell="A8" activePane="bottomLeft" state="frozen"/>
      <selection/>
      <selection pane="bottomLeft" activeCell="B9" sqref="B9"/>
    </sheetView>
  </sheetViews>
  <sheetFormatPr defaultColWidth="9" defaultRowHeight="15.75" customHeight="1"/>
  <cols>
    <col min="1" max="1" width="4.7" style="15" customWidth="1"/>
    <col min="2" max="2" width="19.5" style="15" customWidth="1"/>
    <col min="3" max="3" width="9.1" style="15" customWidth="1"/>
    <col min="4" max="4" width="14.1" style="15" customWidth="1"/>
    <col min="5" max="5" width="13.7" style="15" customWidth="1"/>
    <col min="6" max="6" width="9.3" style="15" customWidth="1"/>
    <col min="7" max="11" width="9.3" style="15" customWidth="1" outlineLevel="1"/>
    <col min="12" max="12" width="10.8" style="15" customWidth="1" outlineLevel="1"/>
    <col min="13" max="13" width="13.1" style="43" customWidth="1"/>
    <col min="14" max="14" width="11.8" style="43" hidden="1" customWidth="1" outlineLevel="1"/>
    <col min="15" max="15" width="9.5" style="43" hidden="1" customWidth="1" outlineLevel="1"/>
    <col min="16" max="16" width="9.3" style="43" hidden="1" customWidth="1" outlineLevel="1"/>
    <col min="17" max="17" width="10.1" style="15" customWidth="1" collapsed="1"/>
    <col min="18" max="16384" width="9" style="15"/>
  </cols>
  <sheetData>
    <row r="1" customHeight="1" spans="1:19">
      <c r="A1" s="17" t="s">
        <v>257</v>
      </c>
    </row>
    <row r="2" s="11" customFormat="1" ht="30" customHeight="1" spans="1:19">
      <c r="A2" s="18" t="e">
        <f>"长期股权投资评估"&amp;#REF!</f>
        <v>#REF!</v>
      </c>
      <c r="B2" s="19"/>
      <c r="C2" s="19"/>
      <c r="D2" s="19"/>
      <c r="E2" s="19"/>
      <c r="F2" s="19"/>
      <c r="G2" s="19"/>
      <c r="H2" s="19"/>
      <c r="I2" s="19"/>
      <c r="J2" s="19"/>
      <c r="K2" s="19"/>
      <c r="L2" s="19"/>
      <c r="M2" s="19"/>
      <c r="N2" s="19"/>
      <c r="O2" s="19"/>
      <c r="P2" s="19"/>
      <c r="Q2" s="19"/>
    </row>
    <row r="3" s="11" customFormat="1" ht="11.25" customHeight="1" spans="1:19">
      <c r="A3" s="18"/>
      <c r="B3" s="19"/>
      <c r="C3" s="19"/>
      <c r="D3" s="19"/>
      <c r="E3" s="19"/>
      <c r="F3" s="19"/>
      <c r="G3" s="19"/>
      <c r="H3" s="19"/>
      <c r="I3" s="19"/>
      <c r="J3" s="19"/>
      <c r="K3" s="19"/>
      <c r="L3" s="19"/>
      <c r="M3" s="51"/>
      <c r="N3" s="51"/>
      <c r="O3" s="51"/>
      <c r="P3" s="51"/>
      <c r="Q3" s="19"/>
    </row>
    <row r="4" s="12" customFormat="1" ht="14.1" customHeight="1" spans="1:19">
      <c r="A4" s="21" t="e">
        <f>'4-3长期应收款'!A4:L4</f>
        <v>#REF!</v>
      </c>
      <c r="B4" s="21"/>
      <c r="C4" s="21"/>
      <c r="D4" s="21"/>
      <c r="E4" s="21"/>
      <c r="F4" s="21"/>
      <c r="G4" s="21"/>
      <c r="H4" s="21"/>
      <c r="I4" s="21"/>
      <c r="J4" s="21"/>
      <c r="K4" s="21"/>
      <c r="L4" s="21"/>
      <c r="M4" s="21"/>
      <c r="N4" s="22"/>
      <c r="O4" s="22"/>
      <c r="P4" s="22"/>
      <c r="Q4" s="22"/>
      <c r="R4" s="22"/>
      <c r="S4" s="22"/>
    </row>
    <row r="5" s="12" customFormat="1" ht="14.1" customHeight="1" spans="1:19">
      <c r="A5" s="21"/>
      <c r="B5" s="21"/>
      <c r="C5" s="21"/>
      <c r="D5" s="21"/>
      <c r="E5" s="21"/>
      <c r="F5" s="21"/>
      <c r="G5" s="21"/>
      <c r="H5" s="21"/>
      <c r="I5" s="21"/>
      <c r="J5" s="21"/>
      <c r="K5" s="21"/>
      <c r="L5" s="21"/>
      <c r="M5" s="23"/>
      <c r="N5" s="23"/>
      <c r="O5" s="23"/>
      <c r="P5" s="24"/>
      <c r="Q5" s="24"/>
      <c r="R5" s="22"/>
      <c r="S5" s="22"/>
    </row>
    <row r="6" s="12" customFormat="1" customHeight="1" spans="1:19">
      <c r="A6" s="75" t="e">
        <f>'4-3长期应收款'!A6</f>
        <v>#REF!</v>
      </c>
      <c r="M6" s="26"/>
      <c r="N6" s="26"/>
      <c r="O6" s="26"/>
      <c r="P6" s="76"/>
      <c r="Q6" s="76"/>
    </row>
    <row r="7" s="223" customFormat="1" ht="31" spans="1:19">
      <c r="A7" s="28" t="s">
        <v>293</v>
      </c>
      <c r="B7" s="28" t="s">
        <v>370</v>
      </c>
      <c r="C7" s="28" t="s">
        <v>373</v>
      </c>
      <c r="D7" s="28" t="s">
        <v>2361</v>
      </c>
      <c r="E7" s="28" t="s">
        <v>2362</v>
      </c>
      <c r="F7" s="28" t="s">
        <v>2363</v>
      </c>
      <c r="G7" s="128" t="s">
        <v>2364</v>
      </c>
      <c r="H7" s="128" t="s">
        <v>2365</v>
      </c>
      <c r="I7" s="128" t="s">
        <v>2366</v>
      </c>
      <c r="J7" s="128" t="s">
        <v>2367</v>
      </c>
      <c r="K7" s="128" t="s">
        <v>2368</v>
      </c>
      <c r="L7" s="128" t="s">
        <v>2369</v>
      </c>
      <c r="M7" s="100" t="s">
        <v>344</v>
      </c>
      <c r="N7" s="30" t="s">
        <v>345</v>
      </c>
      <c r="O7" s="30" t="s">
        <v>346</v>
      </c>
      <c r="P7" s="30" t="s">
        <v>347</v>
      </c>
      <c r="Q7" s="28" t="s">
        <v>296</v>
      </c>
      <c r="R7" s="31" t="s">
        <v>348</v>
      </c>
    </row>
    <row r="8" s="14" customFormat="1" customHeight="1" spans="1:19">
      <c r="A8" s="32">
        <v>1</v>
      </c>
      <c r="B8" s="33"/>
      <c r="C8" s="34">
        <v>43800</v>
      </c>
      <c r="D8" s="32"/>
      <c r="E8" s="32"/>
      <c r="F8" s="32"/>
      <c r="G8" s="185"/>
      <c r="H8" s="186"/>
      <c r="I8" s="185"/>
      <c r="J8" s="185"/>
      <c r="K8" s="185"/>
      <c r="L8" s="36"/>
      <c r="M8" s="36"/>
      <c r="N8" s="36"/>
      <c r="O8" s="36" t="str">
        <f>IF(M8=0,"",N8-M8)</f>
        <v/>
      </c>
      <c r="P8" s="36" t="str">
        <f>IF(M8=0,"",O8/(M8)*100)</f>
        <v/>
      </c>
      <c r="Q8" s="37"/>
      <c r="R8" s="37"/>
    </row>
    <row r="9" s="14" customFormat="1" customHeight="1" spans="1:19">
      <c r="A9" s="32"/>
      <c r="B9" s="33"/>
      <c r="C9" s="34"/>
      <c r="D9" s="32"/>
      <c r="E9" s="32"/>
      <c r="F9" s="32"/>
      <c r="G9" s="185"/>
      <c r="H9" s="186"/>
      <c r="I9" s="185"/>
      <c r="J9" s="185"/>
      <c r="K9" s="185"/>
      <c r="L9" s="36"/>
      <c r="M9" s="36"/>
      <c r="N9" s="36"/>
      <c r="O9" s="36" t="str">
        <f t="shared" ref="O9:O31" si="0">IF(M9=0,"",N9-M9)</f>
        <v/>
      </c>
      <c r="P9" s="36" t="str">
        <f t="shared" ref="P9:P31" si="1">IF(M9=0,"",O9/(M9)*100)</f>
        <v/>
      </c>
      <c r="Q9" s="37"/>
      <c r="R9" s="37"/>
    </row>
    <row r="10" s="14" customFormat="1" customHeight="1" spans="1:19">
      <c r="A10" s="32"/>
      <c r="B10" s="33"/>
      <c r="C10" s="34"/>
      <c r="D10" s="32"/>
      <c r="E10" s="32"/>
      <c r="F10" s="32"/>
      <c r="G10" s="185"/>
      <c r="H10" s="186"/>
      <c r="I10" s="185"/>
      <c r="J10" s="185"/>
      <c r="K10" s="185"/>
      <c r="L10" s="36"/>
      <c r="M10" s="36"/>
      <c r="N10" s="36"/>
      <c r="O10" s="36" t="str">
        <f t="shared" si="0"/>
        <v/>
      </c>
      <c r="P10" s="36" t="str">
        <f t="shared" si="1"/>
        <v/>
      </c>
      <c r="Q10" s="37"/>
      <c r="R10" s="37"/>
    </row>
    <row r="11" s="14" customFormat="1" customHeight="1" spans="1:19">
      <c r="A11" s="32"/>
      <c r="B11" s="33"/>
      <c r="C11" s="34"/>
      <c r="D11" s="32"/>
      <c r="E11" s="32"/>
      <c r="F11" s="32"/>
      <c r="G11" s="185"/>
      <c r="H11" s="186"/>
      <c r="I11" s="185"/>
      <c r="J11" s="185"/>
      <c r="K11" s="185"/>
      <c r="L11" s="36"/>
      <c r="M11" s="36"/>
      <c r="N11" s="36"/>
      <c r="O11" s="36" t="str">
        <f t="shared" si="0"/>
        <v/>
      </c>
      <c r="P11" s="36" t="str">
        <f t="shared" si="1"/>
        <v/>
      </c>
      <c r="Q11" s="37"/>
      <c r="R11" s="37"/>
    </row>
    <row r="12" s="14" customFormat="1" customHeight="1" spans="1:19">
      <c r="A12" s="32"/>
      <c r="B12" s="33"/>
      <c r="C12" s="34"/>
      <c r="D12" s="32"/>
      <c r="E12" s="32"/>
      <c r="F12" s="32"/>
      <c r="G12" s="185"/>
      <c r="H12" s="186"/>
      <c r="I12" s="185"/>
      <c r="J12" s="185"/>
      <c r="K12" s="185"/>
      <c r="L12" s="36"/>
      <c r="M12" s="36"/>
      <c r="N12" s="36"/>
      <c r="O12" s="36" t="str">
        <f t="shared" si="0"/>
        <v/>
      </c>
      <c r="P12" s="36" t="str">
        <f t="shared" si="1"/>
        <v/>
      </c>
      <c r="Q12" s="37"/>
      <c r="R12" s="37"/>
    </row>
    <row r="13" s="14" customFormat="1" customHeight="1" spans="1:19">
      <c r="A13" s="32"/>
      <c r="B13" s="33"/>
      <c r="C13" s="34"/>
      <c r="D13" s="32"/>
      <c r="E13" s="32"/>
      <c r="F13" s="32"/>
      <c r="G13" s="185"/>
      <c r="H13" s="186">
        <v>0</v>
      </c>
      <c r="I13" s="185"/>
      <c r="J13" s="185"/>
      <c r="K13" s="185"/>
      <c r="L13" s="36"/>
      <c r="M13" s="36"/>
      <c r="N13" s="36"/>
      <c r="O13" s="36" t="str">
        <f t="shared" si="0"/>
        <v/>
      </c>
      <c r="P13" s="36" t="str">
        <f t="shared" si="1"/>
        <v/>
      </c>
      <c r="Q13" s="37"/>
      <c r="R13" s="37"/>
    </row>
    <row r="14" s="14" customFormat="1" customHeight="1" spans="1:19">
      <c r="A14" s="32"/>
      <c r="B14" s="33"/>
      <c r="C14" s="34"/>
      <c r="D14" s="32"/>
      <c r="E14" s="32"/>
      <c r="F14" s="32"/>
      <c r="G14" s="185"/>
      <c r="H14" s="186">
        <v>0</v>
      </c>
      <c r="I14" s="185"/>
      <c r="J14" s="185"/>
      <c r="K14" s="185"/>
      <c r="L14" s="36"/>
      <c r="M14" s="36"/>
      <c r="N14" s="36"/>
      <c r="O14" s="36" t="str">
        <f t="shared" si="0"/>
        <v/>
      </c>
      <c r="P14" s="36" t="str">
        <f t="shared" si="1"/>
        <v/>
      </c>
      <c r="Q14" s="37"/>
      <c r="R14" s="37"/>
    </row>
    <row r="15" s="14" customFormat="1" customHeight="1" spans="1:19">
      <c r="A15" s="32"/>
      <c r="B15" s="33"/>
      <c r="C15" s="34"/>
      <c r="D15" s="32"/>
      <c r="E15" s="32"/>
      <c r="F15" s="32"/>
      <c r="G15" s="185"/>
      <c r="H15" s="186"/>
      <c r="I15" s="185"/>
      <c r="J15" s="185"/>
      <c r="K15" s="185"/>
      <c r="L15" s="36"/>
      <c r="M15" s="36"/>
      <c r="N15" s="36"/>
      <c r="O15" s="36" t="str">
        <f t="shared" si="0"/>
        <v/>
      </c>
      <c r="P15" s="36" t="str">
        <f t="shared" si="1"/>
        <v/>
      </c>
      <c r="Q15" s="37"/>
      <c r="R15" s="37"/>
    </row>
    <row r="16" s="14" customFormat="1" customHeight="1" spans="1:19">
      <c r="A16" s="32"/>
      <c r="B16" s="33"/>
      <c r="C16" s="34"/>
      <c r="D16" s="32"/>
      <c r="E16" s="32"/>
      <c r="F16" s="32"/>
      <c r="G16" s="185"/>
      <c r="H16" s="186"/>
      <c r="I16" s="185"/>
      <c r="J16" s="185"/>
      <c r="K16" s="185"/>
      <c r="L16" s="36"/>
      <c r="M16" s="36"/>
      <c r="N16" s="36"/>
      <c r="O16" s="36" t="str">
        <f t="shared" si="0"/>
        <v/>
      </c>
      <c r="P16" s="36" t="str">
        <f t="shared" si="1"/>
        <v/>
      </c>
      <c r="Q16" s="37"/>
      <c r="R16" s="37"/>
    </row>
    <row r="17" s="14" customFormat="1" customHeight="1" spans="1:18">
      <c r="A17" s="32"/>
      <c r="B17" s="33"/>
      <c r="C17" s="34"/>
      <c r="D17" s="32"/>
      <c r="E17" s="32"/>
      <c r="F17" s="32"/>
      <c r="G17" s="185"/>
      <c r="H17" s="186"/>
      <c r="I17" s="185"/>
      <c r="J17" s="185"/>
      <c r="K17" s="185"/>
      <c r="L17" s="36"/>
      <c r="M17" s="36"/>
      <c r="N17" s="36"/>
      <c r="O17" s="36" t="str">
        <f t="shared" si="0"/>
        <v/>
      </c>
      <c r="P17" s="36" t="str">
        <f t="shared" si="1"/>
        <v/>
      </c>
      <c r="Q17" s="37"/>
      <c r="R17" s="37"/>
    </row>
    <row r="18" s="14" customFormat="1" customHeight="1" spans="1:18">
      <c r="A18" s="32"/>
      <c r="B18" s="33"/>
      <c r="C18" s="34"/>
      <c r="D18" s="32"/>
      <c r="E18" s="32"/>
      <c r="F18" s="32"/>
      <c r="G18" s="185"/>
      <c r="H18" s="186"/>
      <c r="I18" s="185"/>
      <c r="J18" s="185"/>
      <c r="K18" s="185"/>
      <c r="L18" s="36"/>
      <c r="M18" s="36"/>
      <c r="N18" s="36"/>
      <c r="O18" s="36" t="str">
        <f t="shared" si="0"/>
        <v/>
      </c>
      <c r="P18" s="36" t="str">
        <f t="shared" si="1"/>
        <v/>
      </c>
      <c r="Q18" s="37"/>
      <c r="R18" s="37"/>
    </row>
    <row r="19" s="14" customFormat="1" customHeight="1" spans="1:18">
      <c r="A19" s="32"/>
      <c r="B19" s="33"/>
      <c r="C19" s="34"/>
      <c r="D19" s="32"/>
      <c r="E19" s="32"/>
      <c r="F19" s="32"/>
      <c r="G19" s="185"/>
      <c r="H19" s="186"/>
      <c r="I19" s="185"/>
      <c r="J19" s="185"/>
      <c r="K19" s="185"/>
      <c r="L19" s="36"/>
      <c r="M19" s="36"/>
      <c r="N19" s="36"/>
      <c r="O19" s="36" t="str">
        <f t="shared" si="0"/>
        <v/>
      </c>
      <c r="P19" s="36" t="str">
        <f t="shared" si="1"/>
        <v/>
      </c>
      <c r="Q19" s="37"/>
      <c r="R19" s="37"/>
    </row>
    <row r="20" s="14" customFormat="1" customHeight="1" spans="1:18">
      <c r="A20" s="32"/>
      <c r="B20" s="33"/>
      <c r="C20" s="34"/>
      <c r="D20" s="32"/>
      <c r="E20" s="32"/>
      <c r="F20" s="32"/>
      <c r="G20" s="185"/>
      <c r="H20" s="186"/>
      <c r="I20" s="185"/>
      <c r="J20" s="185"/>
      <c r="K20" s="185"/>
      <c r="L20" s="36"/>
      <c r="M20" s="36"/>
      <c r="N20" s="36"/>
      <c r="O20" s="36" t="str">
        <f t="shared" si="0"/>
        <v/>
      </c>
      <c r="P20" s="36" t="str">
        <f t="shared" si="1"/>
        <v/>
      </c>
      <c r="Q20" s="37"/>
      <c r="R20" s="37"/>
    </row>
    <row r="21" s="14" customFormat="1" customHeight="1" spans="1:18">
      <c r="A21" s="32"/>
      <c r="B21" s="33"/>
      <c r="C21" s="34"/>
      <c r="D21" s="32"/>
      <c r="E21" s="32"/>
      <c r="F21" s="32"/>
      <c r="G21" s="185"/>
      <c r="H21" s="186"/>
      <c r="I21" s="185"/>
      <c r="J21" s="185"/>
      <c r="K21" s="185"/>
      <c r="L21" s="36"/>
      <c r="M21" s="36"/>
      <c r="N21" s="36"/>
      <c r="O21" s="36" t="str">
        <f t="shared" si="0"/>
        <v/>
      </c>
      <c r="P21" s="36" t="str">
        <f t="shared" si="1"/>
        <v/>
      </c>
      <c r="Q21" s="37"/>
      <c r="R21" s="37"/>
    </row>
    <row r="22" s="14" customFormat="1" customHeight="1" spans="1:18">
      <c r="A22" s="32"/>
      <c r="B22" s="33"/>
      <c r="C22" s="34"/>
      <c r="D22" s="32"/>
      <c r="E22" s="32"/>
      <c r="F22" s="32"/>
      <c r="G22" s="185"/>
      <c r="H22" s="186"/>
      <c r="I22" s="185"/>
      <c r="J22" s="185"/>
      <c r="K22" s="185"/>
      <c r="L22" s="36"/>
      <c r="M22" s="36"/>
      <c r="N22" s="36"/>
      <c r="O22" s="36" t="str">
        <f t="shared" si="0"/>
        <v/>
      </c>
      <c r="P22" s="36" t="str">
        <f t="shared" si="1"/>
        <v/>
      </c>
      <c r="Q22" s="37"/>
      <c r="R22" s="37"/>
    </row>
    <row r="23" s="14" customFormat="1" customHeight="1" spans="1:18">
      <c r="A23" s="32"/>
      <c r="B23" s="33"/>
      <c r="C23" s="34"/>
      <c r="D23" s="32"/>
      <c r="E23" s="32"/>
      <c r="F23" s="32"/>
      <c r="G23" s="185"/>
      <c r="H23" s="186"/>
      <c r="I23" s="185"/>
      <c r="J23" s="185"/>
      <c r="K23" s="185"/>
      <c r="L23" s="36"/>
      <c r="M23" s="36"/>
      <c r="N23" s="36"/>
      <c r="O23" s="36" t="str">
        <f t="shared" si="0"/>
        <v/>
      </c>
      <c r="P23" s="36" t="str">
        <f t="shared" si="1"/>
        <v/>
      </c>
      <c r="Q23" s="37"/>
      <c r="R23" s="37"/>
    </row>
    <row r="24" s="14" customFormat="1" customHeight="1" spans="1:18">
      <c r="A24" s="32"/>
      <c r="B24" s="33"/>
      <c r="C24" s="34"/>
      <c r="D24" s="32"/>
      <c r="E24" s="32"/>
      <c r="F24" s="32"/>
      <c r="G24" s="185"/>
      <c r="H24" s="186"/>
      <c r="I24" s="185"/>
      <c r="J24" s="185"/>
      <c r="K24" s="185"/>
      <c r="L24" s="36"/>
      <c r="M24" s="36"/>
      <c r="N24" s="36"/>
      <c r="O24" s="36" t="str">
        <f t="shared" si="0"/>
        <v/>
      </c>
      <c r="P24" s="36" t="str">
        <f t="shared" si="1"/>
        <v/>
      </c>
      <c r="Q24" s="37"/>
      <c r="R24" s="37"/>
    </row>
    <row r="25" s="14" customFormat="1" customHeight="1" spans="1:18">
      <c r="A25" s="32"/>
      <c r="B25" s="33"/>
      <c r="C25" s="34"/>
      <c r="D25" s="32"/>
      <c r="E25" s="32"/>
      <c r="F25" s="32"/>
      <c r="G25" s="185"/>
      <c r="H25" s="186"/>
      <c r="I25" s="185"/>
      <c r="J25" s="185"/>
      <c r="K25" s="185"/>
      <c r="L25" s="36"/>
      <c r="M25" s="36"/>
      <c r="N25" s="36"/>
      <c r="O25" s="36" t="str">
        <f t="shared" si="0"/>
        <v/>
      </c>
      <c r="P25" s="36" t="str">
        <f t="shared" si="1"/>
        <v/>
      </c>
      <c r="Q25" s="37"/>
      <c r="R25" s="37"/>
    </row>
    <row r="26" s="14" customFormat="1" customHeight="1" spans="1:18">
      <c r="A26" s="32"/>
      <c r="B26" s="33"/>
      <c r="C26" s="34"/>
      <c r="D26" s="32"/>
      <c r="E26" s="32"/>
      <c r="F26" s="32"/>
      <c r="G26" s="185"/>
      <c r="H26" s="186"/>
      <c r="I26" s="185"/>
      <c r="J26" s="185"/>
      <c r="K26" s="185"/>
      <c r="L26" s="36"/>
      <c r="M26" s="36"/>
      <c r="N26" s="36"/>
      <c r="O26" s="36" t="str">
        <f t="shared" si="0"/>
        <v/>
      </c>
      <c r="P26" s="36" t="str">
        <f t="shared" si="1"/>
        <v/>
      </c>
      <c r="Q26" s="37"/>
      <c r="R26" s="37"/>
    </row>
    <row r="27" s="14" customFormat="1" customHeight="1" spans="1:18">
      <c r="A27" s="32"/>
      <c r="B27" s="33"/>
      <c r="C27" s="34"/>
      <c r="D27" s="32"/>
      <c r="E27" s="32"/>
      <c r="F27" s="32"/>
      <c r="G27" s="185"/>
      <c r="H27" s="186"/>
      <c r="I27" s="185"/>
      <c r="J27" s="185"/>
      <c r="K27" s="185"/>
      <c r="L27" s="36"/>
      <c r="M27" s="36"/>
      <c r="N27" s="36"/>
      <c r="O27" s="36" t="str">
        <f t="shared" si="0"/>
        <v/>
      </c>
      <c r="P27" s="36" t="str">
        <f t="shared" si="1"/>
        <v/>
      </c>
      <c r="Q27" s="37"/>
      <c r="R27" s="37"/>
    </row>
    <row r="28" s="14" customFormat="1" customHeight="1" spans="1:18">
      <c r="A28" s="32"/>
      <c r="B28" s="33"/>
      <c r="C28" s="34"/>
      <c r="D28" s="32"/>
      <c r="E28" s="32"/>
      <c r="F28" s="32"/>
      <c r="G28" s="185"/>
      <c r="H28" s="186"/>
      <c r="I28" s="185"/>
      <c r="J28" s="185"/>
      <c r="K28" s="185"/>
      <c r="L28" s="36"/>
      <c r="M28" s="36"/>
      <c r="N28" s="36"/>
      <c r="O28" s="36" t="str">
        <f t="shared" si="0"/>
        <v/>
      </c>
      <c r="P28" s="36" t="str">
        <f t="shared" si="1"/>
        <v/>
      </c>
      <c r="Q28" s="37"/>
      <c r="R28" s="37"/>
    </row>
    <row r="29" s="14" customFormat="1" customHeight="1" spans="1:18">
      <c r="A29" s="38" t="s">
        <v>405</v>
      </c>
      <c r="B29" s="39"/>
      <c r="C29" s="32"/>
      <c r="D29" s="40"/>
      <c r="E29" s="40"/>
      <c r="F29" s="40"/>
      <c r="G29" s="40"/>
      <c r="H29" s="40"/>
      <c r="I29" s="85"/>
      <c r="J29" s="40"/>
      <c r="K29" s="40"/>
      <c r="L29" s="36"/>
      <c r="M29" s="36">
        <f>SUM(M8:M28)</f>
        <v>0</v>
      </c>
      <c r="N29" s="36">
        <f>SUM(N8:N28)</f>
        <v>0</v>
      </c>
      <c r="O29" s="36" t="str">
        <f t="shared" si="0"/>
        <v/>
      </c>
      <c r="P29" s="36" t="str">
        <f t="shared" si="1"/>
        <v/>
      </c>
      <c r="Q29" s="53"/>
      <c r="R29" s="53"/>
    </row>
    <row r="30" s="14" customFormat="1" customHeight="1" spans="1:18">
      <c r="A30" s="38" t="s">
        <v>2370</v>
      </c>
      <c r="B30" s="39"/>
      <c r="C30" s="32"/>
      <c r="D30" s="40"/>
      <c r="E30" s="40"/>
      <c r="F30" s="40"/>
      <c r="G30" s="40"/>
      <c r="H30" s="40"/>
      <c r="I30" s="40"/>
      <c r="J30" s="40"/>
      <c r="K30" s="40"/>
      <c r="L30" s="36"/>
      <c r="M30" s="36"/>
      <c r="N30" s="36"/>
      <c r="O30" s="36"/>
      <c r="P30" s="36"/>
      <c r="Q30" s="53"/>
      <c r="R30" s="53"/>
    </row>
    <row r="31" s="14" customFormat="1" customHeight="1" spans="1:18">
      <c r="A31" s="38" t="s">
        <v>405</v>
      </c>
      <c r="B31" s="39"/>
      <c r="C31" s="32"/>
      <c r="D31" s="40"/>
      <c r="E31" s="40"/>
      <c r="F31" s="40"/>
      <c r="G31" s="40"/>
      <c r="H31" s="40"/>
      <c r="I31" s="40"/>
      <c r="J31" s="40"/>
      <c r="K31" s="40"/>
      <c r="L31" s="36"/>
      <c r="M31" s="36">
        <f>M29-M30</f>
        <v>0</v>
      </c>
      <c r="N31" s="36">
        <f>N29-N30</f>
        <v>0</v>
      </c>
      <c r="O31" s="36" t="str">
        <f t="shared" si="0"/>
        <v/>
      </c>
      <c r="P31" s="36" t="str">
        <f t="shared" si="1"/>
        <v/>
      </c>
      <c r="Q31" s="53"/>
      <c r="R31" s="53"/>
    </row>
    <row r="32" s="14" customFormat="1" customHeight="1" spans="1:18">
      <c r="A32" s="12" t="e">
        <f>'4-3长期应收款'!A30</f>
        <v>#REF!</v>
      </c>
      <c r="B32" s="41"/>
      <c r="C32" s="136"/>
      <c r="D32" s="136"/>
      <c r="M32" s="43"/>
      <c r="N32" s="133" t="e">
        <f>"评估人员："&amp;#REF!</f>
        <v>#REF!</v>
      </c>
      <c r="O32" s="133"/>
      <c r="P32" s="133"/>
      <c r="Q32" s="138"/>
    </row>
    <row r="33" s="14" customFormat="1" customHeight="1" spans="1:16">
      <c r="A33" s="12" t="e">
        <f>'4-3长期应收款'!A31</f>
        <v>#REF!</v>
      </c>
      <c r="B33" s="12"/>
      <c r="M33" s="43"/>
      <c r="N33" s="43"/>
      <c r="O33" s="43"/>
      <c r="P33" s="43"/>
    </row>
  </sheetData>
  <sheetProtection formatCells="0" formatColumns="0" formatRows="0" insertRows="0" insertColumns="0" insertHyperlinks="0" deleteColumns="0" deleteRows="0" sort="0" autoFilter="0" pivotTables="0"/>
  <mergeCells count="8">
    <mergeCell ref="A2:Q2"/>
    <mergeCell ref="A4:Q4"/>
    <mergeCell ref="P5:Q5"/>
    <mergeCell ref="P6:Q6"/>
    <mergeCell ref="A29:B29"/>
    <mergeCell ref="A30:B30"/>
    <mergeCell ref="A31:B31"/>
    <mergeCell ref="N32:P32"/>
  </mergeCells>
  <dataValidations count="3">
    <dataValidation type="list" allowBlank="1" showInputMessage="1" showErrorMessage="1" sqref="G8:G28 J8:J28">
      <formula1>"是,否"</formula1>
    </dataValidation>
    <dataValidation type="list" allowBlank="1" showInputMessage="1" showErrorMessage="1" sqref="I8:I28">
      <formula1>"权益法,成本法"</formula1>
    </dataValidation>
    <dataValidation type="list" allowBlank="1" showInputMessage="1" showErrorMessage="1" sqref="K8:K28">
      <formula1>"近三年盈利,近两年盈利,近一年盈利,近三年亏损,近两年亏损,近一年亏损"</formula1>
    </dataValidation>
  </dataValidation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80" fitToHeight="0" orientation="landscape"/>
  <headerFooter scaleWithDoc="0">
    <oddHeader>&amp;R&amp;"宋体,常规"&amp;10表4-4
共&amp;N页第&amp;P页
 单位：人民币元</oddHeader>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0">
    <tabColor rgb="FF00B0F0"/>
    <pageSetUpPr fitToPage="1"/>
  </sheetPr>
  <dimension ref="A1:Q31"/>
  <sheetViews>
    <sheetView showZeros="0" workbookViewId="0">
      <pane ySplit="7" topLeftCell="A8" activePane="bottomLeft" state="frozen"/>
      <selection/>
      <selection pane="bottomLeft" activeCell="B9" sqref="B9"/>
    </sheetView>
  </sheetViews>
  <sheetFormatPr defaultColWidth="9" defaultRowHeight="15.2"/>
  <cols>
    <col min="1" max="1" width="4.7" style="15" customWidth="1"/>
    <col min="2" max="2" width="19.5" style="15" customWidth="1"/>
    <col min="3" max="3" width="9.1" style="15" customWidth="1"/>
    <col min="4" max="4" width="14.1" style="15" customWidth="1"/>
    <col min="5" max="5" width="13.7" style="15" customWidth="1"/>
    <col min="6" max="6" width="9.3" style="15" customWidth="1"/>
    <col min="7" max="9" width="9.3" style="15" customWidth="1" outlineLevel="1"/>
    <col min="10" max="10" width="10.8" style="15" customWidth="1" outlineLevel="1"/>
    <col min="11" max="11" width="13.1" style="43" customWidth="1"/>
    <col min="12" max="12" width="11.8" style="43" hidden="1" customWidth="1" outlineLevel="1"/>
    <col min="13" max="13" width="9.5" style="43" hidden="1" customWidth="1" outlineLevel="1"/>
    <col min="14" max="14" width="9.3" style="43" hidden="1" customWidth="1" outlineLevel="1"/>
    <col min="15" max="15" width="10.1" style="15" customWidth="1" collapsed="1"/>
    <col min="16" max="16384" width="9" style="15"/>
  </cols>
  <sheetData>
    <row r="1" ht="15.75" customHeight="1" spans="1:17">
      <c r="A1" s="17" t="s">
        <v>257</v>
      </c>
    </row>
    <row r="2" s="11" customFormat="1" ht="30" customHeight="1" spans="1:17">
      <c r="A2" s="18" t="e">
        <f>"其他权益工具投资评估"&amp;#REF!</f>
        <v>#REF!</v>
      </c>
      <c r="B2" s="19"/>
      <c r="C2" s="19"/>
      <c r="D2" s="19"/>
      <c r="E2" s="19"/>
      <c r="F2" s="19"/>
      <c r="G2" s="19"/>
      <c r="H2" s="19"/>
      <c r="I2" s="19"/>
      <c r="J2" s="19"/>
      <c r="K2" s="19"/>
      <c r="L2" s="19"/>
      <c r="M2" s="19"/>
      <c r="N2" s="19"/>
      <c r="O2" s="19"/>
    </row>
    <row r="3" s="11" customFormat="1" ht="11.25" customHeight="1" spans="1:17">
      <c r="A3" s="18"/>
      <c r="B3" s="19"/>
      <c r="C3" s="19"/>
      <c r="D3" s="19"/>
      <c r="E3" s="19"/>
      <c r="F3" s="19"/>
      <c r="G3" s="19"/>
      <c r="H3" s="19"/>
      <c r="I3" s="19"/>
      <c r="J3" s="19"/>
      <c r="K3" s="51"/>
      <c r="L3" s="51"/>
      <c r="M3" s="51"/>
      <c r="N3" s="51"/>
      <c r="O3" s="19"/>
    </row>
    <row r="4" s="12" customFormat="1" ht="14.1" customHeight="1" spans="1:17">
      <c r="A4" s="21" t="e">
        <f>'4-3长期应收款'!A4:L4</f>
        <v>#REF!</v>
      </c>
      <c r="B4" s="21"/>
      <c r="C4" s="21"/>
      <c r="D4" s="21"/>
      <c r="E4" s="21"/>
      <c r="F4" s="21"/>
      <c r="G4" s="21"/>
      <c r="H4" s="21"/>
      <c r="I4" s="21"/>
      <c r="J4" s="21"/>
      <c r="K4" s="21"/>
      <c r="L4" s="22"/>
      <c r="M4" s="22"/>
      <c r="N4" s="22"/>
      <c r="O4" s="22"/>
      <c r="P4" s="22"/>
      <c r="Q4" s="22"/>
    </row>
    <row r="5" s="12" customFormat="1" ht="14.1" customHeight="1" spans="1:17">
      <c r="A5" s="21"/>
      <c r="B5" s="21"/>
      <c r="C5" s="21"/>
      <c r="D5" s="21"/>
      <c r="E5" s="21"/>
      <c r="F5" s="21"/>
      <c r="G5" s="21"/>
      <c r="H5" s="21"/>
      <c r="I5" s="21"/>
      <c r="J5" s="21"/>
      <c r="K5" s="23"/>
      <c r="L5" s="23"/>
      <c r="M5" s="23"/>
      <c r="N5" s="24"/>
      <c r="O5" s="24"/>
      <c r="P5" s="22"/>
      <c r="Q5" s="22"/>
    </row>
    <row r="6" s="12" customFormat="1" ht="15.75" customHeight="1" spans="1:17">
      <c r="A6" s="75" t="e">
        <f>'4-3长期应收款'!A6</f>
        <v>#REF!</v>
      </c>
      <c r="K6" s="26"/>
      <c r="L6" s="26"/>
      <c r="M6" s="26"/>
      <c r="N6" s="76"/>
      <c r="O6" s="76"/>
    </row>
    <row r="7" s="223" customFormat="1" ht="31" spans="1:17">
      <c r="A7" s="28" t="s">
        <v>293</v>
      </c>
      <c r="B7" s="28" t="s">
        <v>370</v>
      </c>
      <c r="C7" s="28" t="s">
        <v>373</v>
      </c>
      <c r="D7" s="28" t="s">
        <v>2361</v>
      </c>
      <c r="E7" s="28" t="s">
        <v>2362</v>
      </c>
      <c r="F7" s="28" t="s">
        <v>2363</v>
      </c>
      <c r="G7" s="128" t="s">
        <v>2365</v>
      </c>
      <c r="H7" s="128" t="s">
        <v>2367</v>
      </c>
      <c r="I7" s="128" t="s">
        <v>2368</v>
      </c>
      <c r="J7" s="128" t="s">
        <v>2369</v>
      </c>
      <c r="K7" s="100" t="s">
        <v>344</v>
      </c>
      <c r="L7" s="30" t="s">
        <v>345</v>
      </c>
      <c r="M7" s="30" t="s">
        <v>346</v>
      </c>
      <c r="N7" s="30" t="s">
        <v>347</v>
      </c>
      <c r="O7" s="28" t="s">
        <v>296</v>
      </c>
      <c r="P7" s="31" t="s">
        <v>348</v>
      </c>
    </row>
    <row r="8" s="14" customFormat="1" ht="15.75" customHeight="1" spans="1:17">
      <c r="A8" s="32">
        <v>1</v>
      </c>
      <c r="B8" s="33"/>
      <c r="C8" s="34">
        <v>43800</v>
      </c>
      <c r="D8" s="32"/>
      <c r="E8" s="32"/>
      <c r="F8" s="32"/>
      <c r="G8" s="186"/>
      <c r="H8" s="185"/>
      <c r="I8" s="185"/>
      <c r="J8" s="36"/>
      <c r="K8" s="36"/>
      <c r="L8" s="36"/>
      <c r="M8" s="36" t="str">
        <f>IF(K8=0,"",L8-K8)</f>
        <v/>
      </c>
      <c r="N8" s="36" t="str">
        <f>IF(K8=0,"",M8/(K8)*100)</f>
        <v/>
      </c>
      <c r="O8" s="37"/>
      <c r="P8" s="37"/>
    </row>
    <row r="9" s="14" customFormat="1" ht="15.75" customHeight="1" spans="1:17">
      <c r="A9" s="32"/>
      <c r="B9" s="33"/>
      <c r="C9" s="34"/>
      <c r="D9" s="32"/>
      <c r="E9" s="32"/>
      <c r="F9" s="32"/>
      <c r="G9" s="186"/>
      <c r="H9" s="185"/>
      <c r="I9" s="185"/>
      <c r="J9" s="36"/>
      <c r="K9" s="36"/>
      <c r="L9" s="36"/>
      <c r="M9" s="36" t="str">
        <f t="shared" ref="M9:M29" si="0">IF(K9=0,"",L9-K9)</f>
        <v/>
      </c>
      <c r="N9" s="36" t="str">
        <f t="shared" ref="N9:N29" si="1">IF(K9=0,"",M9/(K9)*100)</f>
        <v/>
      </c>
      <c r="O9" s="37"/>
      <c r="P9" s="37"/>
    </row>
    <row r="10" s="14" customFormat="1" ht="15.75" customHeight="1" spans="1:17">
      <c r="A10" s="32"/>
      <c r="B10" s="33"/>
      <c r="C10" s="34"/>
      <c r="D10" s="32"/>
      <c r="E10" s="32"/>
      <c r="F10" s="32"/>
      <c r="G10" s="186"/>
      <c r="H10" s="185"/>
      <c r="I10" s="185"/>
      <c r="J10" s="36"/>
      <c r="K10" s="36"/>
      <c r="L10" s="36"/>
      <c r="M10" s="36" t="str">
        <f t="shared" si="0"/>
        <v/>
      </c>
      <c r="N10" s="36" t="str">
        <f t="shared" si="1"/>
        <v/>
      </c>
      <c r="O10" s="37"/>
      <c r="P10" s="37"/>
    </row>
    <row r="11" s="14" customFormat="1" ht="15.75" customHeight="1" spans="1:17">
      <c r="A11" s="32"/>
      <c r="B11" s="33"/>
      <c r="C11" s="34"/>
      <c r="D11" s="32"/>
      <c r="E11" s="32"/>
      <c r="F11" s="32"/>
      <c r="G11" s="186"/>
      <c r="H11" s="185"/>
      <c r="I11" s="185"/>
      <c r="J11" s="36"/>
      <c r="K11" s="36"/>
      <c r="L11" s="36"/>
      <c r="M11" s="36" t="str">
        <f t="shared" si="0"/>
        <v/>
      </c>
      <c r="N11" s="36" t="str">
        <f t="shared" si="1"/>
        <v/>
      </c>
      <c r="O11" s="37"/>
      <c r="P11" s="37"/>
    </row>
    <row r="12" s="14" customFormat="1" ht="15.75" customHeight="1" spans="1:17">
      <c r="A12" s="32"/>
      <c r="B12" s="33"/>
      <c r="C12" s="34"/>
      <c r="D12" s="32"/>
      <c r="E12" s="32"/>
      <c r="F12" s="32"/>
      <c r="G12" s="186"/>
      <c r="H12" s="185"/>
      <c r="I12" s="185"/>
      <c r="J12" s="36"/>
      <c r="K12" s="36"/>
      <c r="L12" s="36"/>
      <c r="M12" s="36" t="str">
        <f t="shared" si="0"/>
        <v/>
      </c>
      <c r="N12" s="36" t="str">
        <f t="shared" si="1"/>
        <v/>
      </c>
      <c r="O12" s="37"/>
      <c r="P12" s="37"/>
    </row>
    <row r="13" s="14" customFormat="1" ht="15.75" customHeight="1" spans="1:17">
      <c r="A13" s="32"/>
      <c r="B13" s="33"/>
      <c r="C13" s="34"/>
      <c r="D13" s="32"/>
      <c r="E13" s="32"/>
      <c r="F13" s="32"/>
      <c r="G13" s="186"/>
      <c r="H13" s="185">
        <v>0</v>
      </c>
      <c r="I13" s="185"/>
      <c r="J13" s="36"/>
      <c r="K13" s="36"/>
      <c r="L13" s="36"/>
      <c r="M13" s="36" t="str">
        <f t="shared" si="0"/>
        <v/>
      </c>
      <c r="N13" s="36" t="str">
        <f t="shared" si="1"/>
        <v/>
      </c>
      <c r="O13" s="37"/>
      <c r="P13" s="37"/>
    </row>
    <row r="14" s="14" customFormat="1" ht="15.75" customHeight="1" spans="1:17">
      <c r="A14" s="32"/>
      <c r="B14" s="33"/>
      <c r="C14" s="34"/>
      <c r="D14" s="32"/>
      <c r="E14" s="32"/>
      <c r="F14" s="32"/>
      <c r="G14" s="186"/>
      <c r="H14" s="185">
        <v>0</v>
      </c>
      <c r="I14" s="185"/>
      <c r="J14" s="36"/>
      <c r="K14" s="36"/>
      <c r="L14" s="36"/>
      <c r="M14" s="36" t="str">
        <f t="shared" si="0"/>
        <v/>
      </c>
      <c r="N14" s="36" t="str">
        <f t="shared" si="1"/>
        <v/>
      </c>
      <c r="O14" s="37"/>
      <c r="P14" s="37"/>
    </row>
    <row r="15" s="14" customFormat="1" ht="15.75" customHeight="1" spans="1:17">
      <c r="A15" s="32"/>
      <c r="B15" s="33"/>
      <c r="C15" s="34"/>
      <c r="D15" s="32"/>
      <c r="E15" s="32"/>
      <c r="F15" s="32"/>
      <c r="G15" s="186"/>
      <c r="H15" s="185"/>
      <c r="I15" s="185"/>
      <c r="J15" s="36"/>
      <c r="K15" s="36"/>
      <c r="L15" s="36"/>
      <c r="M15" s="36" t="str">
        <f t="shared" si="0"/>
        <v/>
      </c>
      <c r="N15" s="36" t="str">
        <f t="shared" si="1"/>
        <v/>
      </c>
      <c r="O15" s="37"/>
      <c r="P15" s="37"/>
    </row>
    <row r="16" s="14" customFormat="1" ht="15.75" customHeight="1" spans="1:17">
      <c r="A16" s="32"/>
      <c r="B16" s="33"/>
      <c r="C16" s="34"/>
      <c r="D16" s="32"/>
      <c r="E16" s="32"/>
      <c r="F16" s="32"/>
      <c r="G16" s="186"/>
      <c r="H16" s="185"/>
      <c r="I16" s="185"/>
      <c r="J16" s="36"/>
      <c r="K16" s="36"/>
      <c r="L16" s="36"/>
      <c r="M16" s="36" t="str">
        <f t="shared" si="0"/>
        <v/>
      </c>
      <c r="N16" s="36" t="str">
        <f t="shared" si="1"/>
        <v/>
      </c>
      <c r="O16" s="37"/>
      <c r="P16" s="37"/>
    </row>
    <row r="17" s="14" customFormat="1" ht="15.75" customHeight="1" spans="1:16">
      <c r="A17" s="32"/>
      <c r="B17" s="33"/>
      <c r="C17" s="34"/>
      <c r="D17" s="32"/>
      <c r="E17" s="32"/>
      <c r="F17" s="32"/>
      <c r="G17" s="186"/>
      <c r="H17" s="185"/>
      <c r="I17" s="185"/>
      <c r="J17" s="36"/>
      <c r="K17" s="36"/>
      <c r="L17" s="36"/>
      <c r="M17" s="36" t="str">
        <f t="shared" si="0"/>
        <v/>
      </c>
      <c r="N17" s="36" t="str">
        <f t="shared" si="1"/>
        <v/>
      </c>
      <c r="O17" s="37"/>
      <c r="P17" s="37"/>
    </row>
    <row r="18" s="14" customFormat="1" ht="15.75" customHeight="1" spans="1:16">
      <c r="A18" s="32"/>
      <c r="B18" s="33"/>
      <c r="C18" s="34"/>
      <c r="D18" s="32"/>
      <c r="E18" s="32"/>
      <c r="F18" s="32"/>
      <c r="G18" s="186"/>
      <c r="H18" s="185"/>
      <c r="I18" s="185"/>
      <c r="J18" s="36"/>
      <c r="K18" s="36"/>
      <c r="L18" s="36"/>
      <c r="M18" s="36" t="str">
        <f t="shared" si="0"/>
        <v/>
      </c>
      <c r="N18" s="36" t="str">
        <f t="shared" si="1"/>
        <v/>
      </c>
      <c r="O18" s="37"/>
      <c r="P18" s="37"/>
    </row>
    <row r="19" s="14" customFormat="1" ht="15.75" customHeight="1" spans="1:16">
      <c r="A19" s="32"/>
      <c r="B19" s="33"/>
      <c r="C19" s="34"/>
      <c r="D19" s="32"/>
      <c r="E19" s="32"/>
      <c r="F19" s="32"/>
      <c r="G19" s="186"/>
      <c r="H19" s="185"/>
      <c r="I19" s="185"/>
      <c r="J19" s="36"/>
      <c r="K19" s="36"/>
      <c r="L19" s="36"/>
      <c r="M19" s="36" t="str">
        <f t="shared" si="0"/>
        <v/>
      </c>
      <c r="N19" s="36" t="str">
        <f t="shared" si="1"/>
        <v/>
      </c>
      <c r="O19" s="37"/>
      <c r="P19" s="37"/>
    </row>
    <row r="20" s="14" customFormat="1" ht="15.75" customHeight="1" spans="1:16">
      <c r="A20" s="32"/>
      <c r="B20" s="33"/>
      <c r="C20" s="34"/>
      <c r="D20" s="32"/>
      <c r="E20" s="32"/>
      <c r="F20" s="32"/>
      <c r="G20" s="186"/>
      <c r="H20" s="185"/>
      <c r="I20" s="185"/>
      <c r="J20" s="36"/>
      <c r="K20" s="36"/>
      <c r="L20" s="36"/>
      <c r="M20" s="36" t="str">
        <f t="shared" si="0"/>
        <v/>
      </c>
      <c r="N20" s="36" t="str">
        <f t="shared" si="1"/>
        <v/>
      </c>
      <c r="O20" s="37"/>
      <c r="P20" s="37"/>
    </row>
    <row r="21" s="14" customFormat="1" ht="15.75" customHeight="1" spans="1:16">
      <c r="A21" s="32"/>
      <c r="B21" s="33"/>
      <c r="C21" s="34"/>
      <c r="D21" s="32"/>
      <c r="E21" s="32"/>
      <c r="F21" s="32"/>
      <c r="G21" s="186"/>
      <c r="H21" s="185"/>
      <c r="I21" s="185"/>
      <c r="J21" s="36"/>
      <c r="K21" s="36"/>
      <c r="L21" s="36"/>
      <c r="M21" s="36" t="str">
        <f t="shared" si="0"/>
        <v/>
      </c>
      <c r="N21" s="36" t="str">
        <f t="shared" si="1"/>
        <v/>
      </c>
      <c r="O21" s="37"/>
      <c r="P21" s="37"/>
    </row>
    <row r="22" s="14" customFormat="1" ht="15.75" customHeight="1" spans="1:16">
      <c r="A22" s="32"/>
      <c r="B22" s="33"/>
      <c r="C22" s="34"/>
      <c r="D22" s="32"/>
      <c r="E22" s="32"/>
      <c r="F22" s="32"/>
      <c r="G22" s="186"/>
      <c r="H22" s="185"/>
      <c r="I22" s="185"/>
      <c r="J22" s="36"/>
      <c r="K22" s="36"/>
      <c r="L22" s="36"/>
      <c r="M22" s="36" t="str">
        <f t="shared" si="0"/>
        <v/>
      </c>
      <c r="N22" s="36" t="str">
        <f t="shared" si="1"/>
        <v/>
      </c>
      <c r="O22" s="37"/>
      <c r="P22" s="37"/>
    </row>
    <row r="23" s="14" customFormat="1" ht="15.75" customHeight="1" spans="1:16">
      <c r="A23" s="32"/>
      <c r="B23" s="33"/>
      <c r="C23" s="34"/>
      <c r="D23" s="32"/>
      <c r="E23" s="32"/>
      <c r="F23" s="32"/>
      <c r="G23" s="186"/>
      <c r="H23" s="185"/>
      <c r="I23" s="185"/>
      <c r="J23" s="36"/>
      <c r="K23" s="36"/>
      <c r="L23" s="36"/>
      <c r="M23" s="36" t="str">
        <f t="shared" si="0"/>
        <v/>
      </c>
      <c r="N23" s="36" t="str">
        <f t="shared" si="1"/>
        <v/>
      </c>
      <c r="O23" s="37"/>
      <c r="P23" s="37"/>
    </row>
    <row r="24" s="14" customFormat="1" ht="15.75" customHeight="1" spans="1:16">
      <c r="A24" s="32"/>
      <c r="B24" s="33"/>
      <c r="C24" s="34"/>
      <c r="D24" s="32"/>
      <c r="E24" s="32"/>
      <c r="F24" s="32"/>
      <c r="G24" s="186"/>
      <c r="H24" s="185"/>
      <c r="I24" s="185"/>
      <c r="J24" s="36"/>
      <c r="K24" s="36"/>
      <c r="L24" s="36"/>
      <c r="M24" s="36" t="str">
        <f t="shared" si="0"/>
        <v/>
      </c>
      <c r="N24" s="36" t="str">
        <f t="shared" si="1"/>
        <v/>
      </c>
      <c r="O24" s="37"/>
      <c r="P24" s="37"/>
    </row>
    <row r="25" s="14" customFormat="1" ht="15.75" customHeight="1" spans="1:16">
      <c r="A25" s="32"/>
      <c r="B25" s="33"/>
      <c r="C25" s="34"/>
      <c r="D25" s="32"/>
      <c r="E25" s="32"/>
      <c r="F25" s="32"/>
      <c r="G25" s="186"/>
      <c r="H25" s="185"/>
      <c r="I25" s="185"/>
      <c r="J25" s="36"/>
      <c r="K25" s="36"/>
      <c r="L25" s="36"/>
      <c r="M25" s="36" t="str">
        <f t="shared" si="0"/>
        <v/>
      </c>
      <c r="N25" s="36" t="str">
        <f t="shared" si="1"/>
        <v/>
      </c>
      <c r="O25" s="37"/>
      <c r="P25" s="37"/>
    </row>
    <row r="26" s="14" customFormat="1" ht="15.75" customHeight="1" spans="1:16">
      <c r="A26" s="32"/>
      <c r="B26" s="33"/>
      <c r="C26" s="34"/>
      <c r="D26" s="32"/>
      <c r="E26" s="32"/>
      <c r="F26" s="32"/>
      <c r="G26" s="186"/>
      <c r="H26" s="185"/>
      <c r="I26" s="185"/>
      <c r="J26" s="36"/>
      <c r="K26" s="36"/>
      <c r="L26" s="36"/>
      <c r="M26" s="36" t="str">
        <f t="shared" si="0"/>
        <v/>
      </c>
      <c r="N26" s="36" t="str">
        <f t="shared" si="1"/>
        <v/>
      </c>
      <c r="O26" s="37"/>
      <c r="P26" s="37"/>
    </row>
    <row r="27" s="14" customFormat="1" ht="15.75" customHeight="1" spans="1:16">
      <c r="A27" s="32"/>
      <c r="B27" s="33"/>
      <c r="C27" s="34"/>
      <c r="D27" s="32"/>
      <c r="E27" s="32"/>
      <c r="F27" s="32"/>
      <c r="G27" s="186"/>
      <c r="H27" s="185"/>
      <c r="I27" s="185"/>
      <c r="J27" s="36"/>
      <c r="K27" s="36"/>
      <c r="L27" s="36"/>
      <c r="M27" s="36" t="str">
        <f t="shared" si="0"/>
        <v/>
      </c>
      <c r="N27" s="36" t="str">
        <f t="shared" si="1"/>
        <v/>
      </c>
      <c r="O27" s="37"/>
      <c r="P27" s="37"/>
    </row>
    <row r="28" s="14" customFormat="1" ht="15.75" customHeight="1" spans="1:16">
      <c r="A28" s="32"/>
      <c r="B28" s="33"/>
      <c r="C28" s="34"/>
      <c r="D28" s="32"/>
      <c r="E28" s="32"/>
      <c r="F28" s="32"/>
      <c r="G28" s="186"/>
      <c r="H28" s="185"/>
      <c r="I28" s="185"/>
      <c r="J28" s="36"/>
      <c r="K28" s="36"/>
      <c r="L28" s="36"/>
      <c r="M28" s="36" t="str">
        <f t="shared" si="0"/>
        <v/>
      </c>
      <c r="N28" s="36" t="str">
        <f t="shared" si="1"/>
        <v/>
      </c>
      <c r="O28" s="37"/>
      <c r="P28" s="37"/>
    </row>
    <row r="29" s="14" customFormat="1" ht="15.75" customHeight="1" spans="1:16">
      <c r="A29" s="38" t="s">
        <v>405</v>
      </c>
      <c r="B29" s="39"/>
      <c r="C29" s="32"/>
      <c r="D29" s="40"/>
      <c r="E29" s="40"/>
      <c r="F29" s="40"/>
      <c r="G29" s="40"/>
      <c r="H29" s="40"/>
      <c r="I29" s="40"/>
      <c r="J29" s="36"/>
      <c r="K29" s="36">
        <f>SUM(K8:K28)</f>
        <v>0</v>
      </c>
      <c r="L29" s="36">
        <f>SUM(L8:L28)</f>
        <v>0</v>
      </c>
      <c r="M29" s="36" t="str">
        <f t="shared" si="0"/>
        <v/>
      </c>
      <c r="N29" s="36" t="str">
        <f t="shared" si="1"/>
        <v/>
      </c>
      <c r="O29" s="37"/>
      <c r="P29" s="37"/>
    </row>
    <row r="30" s="14" customFormat="1" ht="15.75" customHeight="1" spans="1:16">
      <c r="A30" s="12" t="e">
        <f>'4-3长期应收款'!A30</f>
        <v>#REF!</v>
      </c>
      <c r="B30" s="41"/>
      <c r="C30" s="136"/>
      <c r="D30" s="136"/>
      <c r="K30" s="43"/>
      <c r="L30" s="133" t="e">
        <f>"评估人员："&amp;#REF!</f>
        <v>#REF!</v>
      </c>
      <c r="M30" s="133"/>
      <c r="N30" s="133"/>
      <c r="O30" s="42"/>
      <c r="P30" s="12"/>
    </row>
    <row r="31" s="14" customFormat="1" ht="15.75" customHeight="1" spans="1:16">
      <c r="A31" s="12" t="e">
        <f>'4-3长期应收款'!A31</f>
        <v>#REF!</v>
      </c>
      <c r="B31" s="12"/>
      <c r="K31" s="43"/>
      <c r="L31" s="43"/>
      <c r="M31" s="43"/>
      <c r="N31" s="43"/>
    </row>
  </sheetData>
  <sheetProtection formatCells="0" formatColumns="0" formatRows="0" insertRows="0" insertColumns="0" insertHyperlinks="0" deleteColumns="0" deleteRows="0" sort="0" autoFilter="0" pivotTables="0"/>
  <mergeCells count="6">
    <mergeCell ref="A2:O2"/>
    <mergeCell ref="A4:O4"/>
    <mergeCell ref="N5:O5"/>
    <mergeCell ref="N6:O6"/>
    <mergeCell ref="A29:B29"/>
    <mergeCell ref="L30:N30"/>
  </mergeCells>
  <dataValidations count="2">
    <dataValidation type="list" allowBlank="1" showInputMessage="1" showErrorMessage="1" sqref="H8:H28">
      <formula1>"是,否"</formula1>
    </dataValidation>
    <dataValidation type="list" allowBlank="1" showInputMessage="1" showErrorMessage="1" sqref="I8:I28">
      <formula1>"近三年盈利,近两年盈利,近一年盈利,近三年亏损,近两年亏损,近一年亏损"</formula1>
    </dataValidation>
  </dataValidations>
  <hyperlinks>
    <hyperlink ref="A1" location="索引目录!A1" display="返回索引目录"/>
  </hyperlinks>
  <printOptions horizontalCentered="1"/>
  <pageMargins left="0.708661417322835" right="0.708661417322835" top="0.78740157480315" bottom="0.196850393700787" header="1.14173228346457" footer="0.15748031496063"/>
  <pageSetup paperSize="9" scale="93" fitToHeight="0" orientation="landscape"/>
  <headerFooter>
    <oddHeader>&amp;R&amp;"-,常规"&amp;10表4-5
共&amp;N页第&amp;P页
单位：人民币元</oddHeader>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22">
    <tabColor indexed="35"/>
  </sheetPr>
  <dimension ref="A1:R33"/>
  <sheetViews>
    <sheetView showZeros="0" workbookViewId="0">
      <pane ySplit="7" topLeftCell="A8" activePane="bottomLeft" state="frozen"/>
      <selection/>
      <selection pane="bottomLeft" activeCell="B9" sqref="B9"/>
    </sheetView>
  </sheetViews>
  <sheetFormatPr defaultColWidth="9" defaultRowHeight="15.75" customHeight="1"/>
  <cols>
    <col min="1" max="1" width="5.6" style="15" customWidth="1"/>
    <col min="2" max="2" width="15.1" style="15" customWidth="1"/>
    <col min="3" max="3" width="12.3" style="15" customWidth="1"/>
    <col min="4" max="4" width="9.7" style="15" customWidth="1"/>
    <col min="5" max="5" width="9.5" style="15" customWidth="1"/>
    <col min="6" max="6" width="6.6" style="15" customWidth="1"/>
    <col min="7" max="7" width="9" style="15"/>
    <col min="8" max="12" width="9" style="15" customWidth="1" outlineLevel="1"/>
    <col min="13" max="13" width="13.1" style="43" customWidth="1"/>
    <col min="14" max="14" width="14.3" style="43" hidden="1" customWidth="1" outlineLevel="1"/>
    <col min="15" max="15" width="8.7" style="43" hidden="1" customWidth="1" outlineLevel="1"/>
    <col min="16" max="16" width="9" style="43" hidden="1" customWidth="1" outlineLevel="1"/>
    <col min="17" max="17" width="9" style="15" customWidth="1" collapsed="1"/>
    <col min="18" max="16384" width="9" style="15"/>
  </cols>
  <sheetData>
    <row r="1" customHeight="1" spans="1:18">
      <c r="A1" s="17" t="s">
        <v>257</v>
      </c>
    </row>
    <row r="2" s="11" customFormat="1" ht="30" customHeight="1" spans="1:18">
      <c r="A2" s="18" t="e">
        <f>"其他非流动性金融资产评估"&amp;#REF!</f>
        <v>#REF!</v>
      </c>
      <c r="B2" s="19"/>
      <c r="C2" s="19"/>
      <c r="D2" s="19"/>
      <c r="E2" s="19"/>
      <c r="F2" s="19"/>
      <c r="G2" s="19"/>
      <c r="H2" s="19"/>
      <c r="I2" s="19"/>
      <c r="J2" s="19"/>
      <c r="K2" s="19"/>
      <c r="L2" s="19"/>
      <c r="M2" s="19"/>
      <c r="N2" s="19"/>
      <c r="O2" s="19"/>
      <c r="P2" s="19"/>
      <c r="Q2" s="19"/>
    </row>
    <row r="3" s="104" customFormat="1" ht="8.25" customHeight="1" spans="1:18">
      <c r="A3" s="105"/>
      <c r="B3" s="105"/>
      <c r="C3" s="105"/>
      <c r="D3" s="105"/>
      <c r="E3" s="105"/>
      <c r="F3" s="105"/>
      <c r="G3" s="105"/>
      <c r="H3" s="105"/>
      <c r="I3" s="105"/>
      <c r="J3" s="105"/>
      <c r="K3" s="105"/>
      <c r="L3" s="105"/>
      <c r="M3" s="51"/>
      <c r="N3" s="51"/>
      <c r="O3" s="51"/>
      <c r="P3" s="51"/>
      <c r="Q3" s="105"/>
    </row>
    <row r="4" s="12" customFormat="1" ht="14.1" customHeight="1" spans="1:18">
      <c r="A4" s="21" t="e">
        <f>'4-5其他权益工具投资'!A4:O4</f>
        <v>#REF!</v>
      </c>
      <c r="B4" s="21"/>
      <c r="C4" s="21"/>
      <c r="D4" s="21"/>
      <c r="E4" s="21"/>
      <c r="F4" s="21"/>
      <c r="G4" s="21"/>
      <c r="H4" s="21"/>
      <c r="I4" s="21"/>
      <c r="J4" s="21"/>
      <c r="K4" s="21"/>
      <c r="L4" s="21"/>
      <c r="M4" s="22"/>
      <c r="N4" s="22"/>
      <c r="O4" s="22"/>
      <c r="P4" s="22"/>
      <c r="Q4" s="22"/>
    </row>
    <row r="5" s="12" customFormat="1" ht="14.1" customHeight="1" spans="1:18">
      <c r="A5" s="21"/>
      <c r="B5" s="21"/>
      <c r="C5" s="21"/>
      <c r="D5" s="21"/>
      <c r="E5" s="21"/>
      <c r="F5" s="21"/>
      <c r="G5" s="21"/>
      <c r="H5" s="21"/>
      <c r="I5" s="21"/>
      <c r="J5" s="21"/>
      <c r="K5" s="21"/>
      <c r="L5" s="21"/>
      <c r="M5" s="23"/>
      <c r="N5" s="23"/>
      <c r="O5" s="23"/>
      <c r="P5" s="23"/>
      <c r="Q5" s="24"/>
    </row>
    <row r="6" s="12" customFormat="1" customHeight="1" spans="1:18">
      <c r="A6" s="75" t="e">
        <f>'4-5其他权益工具投资'!A6</f>
        <v>#REF!</v>
      </c>
      <c r="M6" s="26"/>
      <c r="N6" s="26"/>
      <c r="O6" s="26"/>
      <c r="P6" s="26"/>
      <c r="Q6" s="27"/>
    </row>
    <row r="7" s="223" customFormat="1" ht="27" customHeight="1" spans="1:18">
      <c r="A7" s="28" t="s">
        <v>293</v>
      </c>
      <c r="B7" s="28" t="s">
        <v>370</v>
      </c>
      <c r="C7" s="28" t="s">
        <v>2371</v>
      </c>
      <c r="D7" s="28" t="s">
        <v>373</v>
      </c>
      <c r="E7" s="128" t="s">
        <v>2372</v>
      </c>
      <c r="F7" s="128" t="s">
        <v>2373</v>
      </c>
      <c r="G7" s="128" t="s">
        <v>381</v>
      </c>
      <c r="H7" s="128" t="s">
        <v>383</v>
      </c>
      <c r="I7" s="128" t="s">
        <v>385</v>
      </c>
      <c r="J7" s="128" t="s">
        <v>386</v>
      </c>
      <c r="K7" s="128" t="s">
        <v>384</v>
      </c>
      <c r="L7" s="128" t="s">
        <v>2374</v>
      </c>
      <c r="M7" s="100" t="s">
        <v>344</v>
      </c>
      <c r="N7" s="30" t="s">
        <v>345</v>
      </c>
      <c r="O7" s="30" t="s">
        <v>346</v>
      </c>
      <c r="P7" s="30" t="s">
        <v>347</v>
      </c>
      <c r="Q7" s="28" t="s">
        <v>296</v>
      </c>
      <c r="R7" s="31" t="s">
        <v>348</v>
      </c>
    </row>
    <row r="8" s="14" customFormat="1" customHeight="1" spans="1:18">
      <c r="A8" s="32">
        <v>1</v>
      </c>
      <c r="B8" s="33"/>
      <c r="C8" s="35"/>
      <c r="D8" s="34">
        <v>43800</v>
      </c>
      <c r="E8" s="32"/>
      <c r="F8" s="86"/>
      <c r="G8" s="86"/>
      <c r="H8" s="203"/>
      <c r="I8" s="203"/>
      <c r="J8" s="86"/>
      <c r="K8" s="243"/>
      <c r="L8" s="86"/>
      <c r="M8" s="36"/>
      <c r="N8" s="36"/>
      <c r="O8" s="36" t="str">
        <f>IF(M8=0,"",N8-M8)</f>
        <v/>
      </c>
      <c r="P8" s="36" t="str">
        <f>IF(M8=0,"",O8/M8*100)</f>
        <v/>
      </c>
      <c r="Q8" s="37"/>
      <c r="R8" s="37"/>
    </row>
    <row r="9" s="14" customFormat="1" customHeight="1" spans="1:18">
      <c r="A9" s="32"/>
      <c r="B9" s="33"/>
      <c r="C9" s="35"/>
      <c r="D9" s="34"/>
      <c r="E9" s="32"/>
      <c r="F9" s="86"/>
      <c r="G9" s="86"/>
      <c r="H9" s="203"/>
      <c r="I9" s="203"/>
      <c r="J9" s="86"/>
      <c r="K9" s="243"/>
      <c r="L9" s="86"/>
      <c r="M9" s="36"/>
      <c r="N9" s="36"/>
      <c r="O9" s="36" t="str">
        <f t="shared" ref="O9:O31" si="0">IF(M9=0,"",N9-M9)</f>
        <v/>
      </c>
      <c r="P9" s="36" t="str">
        <f t="shared" ref="P9:P31" si="1">IF(M9=0,"",O9/M9*100)</f>
        <v/>
      </c>
      <c r="Q9" s="37"/>
      <c r="R9" s="37"/>
    </row>
    <row r="10" s="14" customFormat="1" customHeight="1" spans="1:18">
      <c r="A10" s="32"/>
      <c r="B10" s="33"/>
      <c r="C10" s="35"/>
      <c r="D10" s="34"/>
      <c r="E10" s="32"/>
      <c r="F10" s="86"/>
      <c r="G10" s="86"/>
      <c r="H10" s="203"/>
      <c r="I10" s="203"/>
      <c r="J10" s="86"/>
      <c r="K10" s="243"/>
      <c r="L10" s="86"/>
      <c r="M10" s="36"/>
      <c r="N10" s="36"/>
      <c r="O10" s="36" t="str">
        <f t="shared" si="0"/>
        <v/>
      </c>
      <c r="P10" s="36" t="str">
        <f t="shared" si="1"/>
        <v/>
      </c>
      <c r="Q10" s="37"/>
      <c r="R10" s="37"/>
    </row>
    <row r="11" s="14" customFormat="1" customHeight="1" spans="1:18">
      <c r="A11" s="32"/>
      <c r="B11" s="33"/>
      <c r="C11" s="35"/>
      <c r="D11" s="34"/>
      <c r="E11" s="32"/>
      <c r="F11" s="86"/>
      <c r="G11" s="86"/>
      <c r="H11" s="203"/>
      <c r="I11" s="203"/>
      <c r="J11" s="86"/>
      <c r="K11" s="243"/>
      <c r="L11" s="86"/>
      <c r="M11" s="36"/>
      <c r="N11" s="36"/>
      <c r="O11" s="36" t="str">
        <f t="shared" si="0"/>
        <v/>
      </c>
      <c r="P11" s="36" t="str">
        <f t="shared" si="1"/>
        <v/>
      </c>
      <c r="Q11" s="37"/>
      <c r="R11" s="37"/>
    </row>
    <row r="12" s="14" customFormat="1" customHeight="1" spans="1:18">
      <c r="A12" s="32"/>
      <c r="B12" s="33"/>
      <c r="C12" s="35"/>
      <c r="D12" s="34"/>
      <c r="E12" s="32"/>
      <c r="F12" s="86"/>
      <c r="G12" s="86"/>
      <c r="H12" s="203"/>
      <c r="I12" s="203"/>
      <c r="J12" s="86"/>
      <c r="K12" s="243"/>
      <c r="L12" s="86"/>
      <c r="M12" s="36"/>
      <c r="N12" s="36"/>
      <c r="O12" s="36" t="str">
        <f t="shared" si="0"/>
        <v/>
      </c>
      <c r="P12" s="36" t="str">
        <f t="shared" si="1"/>
        <v/>
      </c>
      <c r="Q12" s="37"/>
      <c r="R12" s="37"/>
    </row>
    <row r="13" s="14" customFormat="1" customHeight="1" spans="1:18">
      <c r="A13" s="32"/>
      <c r="B13" s="33"/>
      <c r="C13" s="35"/>
      <c r="D13" s="34"/>
      <c r="E13" s="32"/>
      <c r="F13" s="86"/>
      <c r="G13" s="86"/>
      <c r="H13" s="203"/>
      <c r="I13" s="203"/>
      <c r="J13" s="86"/>
      <c r="K13" s="243"/>
      <c r="L13" s="86"/>
      <c r="M13" s="36"/>
      <c r="N13" s="36"/>
      <c r="O13" s="36" t="str">
        <f t="shared" si="0"/>
        <v/>
      </c>
      <c r="P13" s="36" t="str">
        <f t="shared" si="1"/>
        <v/>
      </c>
      <c r="Q13" s="37"/>
      <c r="R13" s="37"/>
    </row>
    <row r="14" s="14" customFormat="1" customHeight="1" spans="1:18">
      <c r="A14" s="32"/>
      <c r="B14" s="33"/>
      <c r="C14" s="35"/>
      <c r="D14" s="34"/>
      <c r="E14" s="32"/>
      <c r="F14" s="86"/>
      <c r="G14" s="86"/>
      <c r="H14" s="203"/>
      <c r="I14" s="203"/>
      <c r="J14" s="86"/>
      <c r="K14" s="243"/>
      <c r="L14" s="86"/>
      <c r="M14" s="36"/>
      <c r="N14" s="36"/>
      <c r="O14" s="36" t="str">
        <f t="shared" si="0"/>
        <v/>
      </c>
      <c r="P14" s="36" t="str">
        <f t="shared" si="1"/>
        <v/>
      </c>
      <c r="Q14" s="37"/>
      <c r="R14" s="37"/>
    </row>
    <row r="15" s="14" customFormat="1" customHeight="1" spans="1:18">
      <c r="A15" s="32"/>
      <c r="B15" s="33"/>
      <c r="C15" s="35"/>
      <c r="D15" s="34"/>
      <c r="E15" s="32"/>
      <c r="F15" s="86"/>
      <c r="G15" s="86"/>
      <c r="H15" s="203"/>
      <c r="I15" s="203"/>
      <c r="J15" s="86"/>
      <c r="K15" s="243"/>
      <c r="L15" s="86"/>
      <c r="M15" s="36"/>
      <c r="N15" s="36"/>
      <c r="O15" s="36" t="str">
        <f t="shared" si="0"/>
        <v/>
      </c>
      <c r="P15" s="36" t="str">
        <f t="shared" si="1"/>
        <v/>
      </c>
      <c r="Q15" s="37"/>
      <c r="R15" s="37"/>
    </row>
    <row r="16" s="14" customFormat="1" customHeight="1" spans="1:18">
      <c r="A16" s="32"/>
      <c r="B16" s="33"/>
      <c r="C16" s="35"/>
      <c r="D16" s="34"/>
      <c r="E16" s="32"/>
      <c r="F16" s="86"/>
      <c r="G16" s="86"/>
      <c r="H16" s="203"/>
      <c r="I16" s="203"/>
      <c r="J16" s="86"/>
      <c r="K16" s="243"/>
      <c r="L16" s="86"/>
      <c r="M16" s="36"/>
      <c r="N16" s="36"/>
      <c r="O16" s="36" t="str">
        <f t="shared" si="0"/>
        <v/>
      </c>
      <c r="P16" s="36" t="str">
        <f t="shared" si="1"/>
        <v/>
      </c>
      <c r="Q16" s="37"/>
      <c r="R16" s="37"/>
    </row>
    <row r="17" s="14" customFormat="1" customHeight="1" spans="1:18">
      <c r="A17" s="32"/>
      <c r="B17" s="33"/>
      <c r="C17" s="35"/>
      <c r="D17" s="34"/>
      <c r="E17" s="32"/>
      <c r="F17" s="86"/>
      <c r="G17" s="86"/>
      <c r="H17" s="203"/>
      <c r="I17" s="203"/>
      <c r="J17" s="86"/>
      <c r="K17" s="243"/>
      <c r="L17" s="86"/>
      <c r="M17" s="36"/>
      <c r="N17" s="36"/>
      <c r="O17" s="36" t="str">
        <f t="shared" si="0"/>
        <v/>
      </c>
      <c r="P17" s="36" t="str">
        <f t="shared" si="1"/>
        <v/>
      </c>
      <c r="Q17" s="37"/>
      <c r="R17" s="37"/>
    </row>
    <row r="18" s="14" customFormat="1" customHeight="1" spans="1:18">
      <c r="A18" s="32"/>
      <c r="B18" s="33"/>
      <c r="C18" s="35"/>
      <c r="D18" s="34"/>
      <c r="E18" s="32"/>
      <c r="F18" s="86"/>
      <c r="G18" s="86"/>
      <c r="H18" s="203"/>
      <c r="I18" s="203"/>
      <c r="J18" s="86"/>
      <c r="K18" s="243"/>
      <c r="L18" s="86"/>
      <c r="M18" s="36"/>
      <c r="N18" s="36"/>
      <c r="O18" s="36" t="str">
        <f t="shared" si="0"/>
        <v/>
      </c>
      <c r="P18" s="36" t="str">
        <f t="shared" si="1"/>
        <v/>
      </c>
      <c r="Q18" s="37"/>
      <c r="R18" s="37"/>
    </row>
    <row r="19" s="14" customFormat="1" customHeight="1" spans="1:18">
      <c r="A19" s="32"/>
      <c r="B19" s="33"/>
      <c r="C19" s="35"/>
      <c r="D19" s="34"/>
      <c r="E19" s="32"/>
      <c r="F19" s="86"/>
      <c r="G19" s="86"/>
      <c r="H19" s="203"/>
      <c r="I19" s="203"/>
      <c r="J19" s="86"/>
      <c r="K19" s="243"/>
      <c r="L19" s="86"/>
      <c r="M19" s="36"/>
      <c r="N19" s="36"/>
      <c r="O19" s="36" t="str">
        <f t="shared" si="0"/>
        <v/>
      </c>
      <c r="P19" s="36" t="str">
        <f t="shared" si="1"/>
        <v/>
      </c>
      <c r="Q19" s="37"/>
      <c r="R19" s="37"/>
    </row>
    <row r="20" s="14" customFormat="1" customHeight="1" spans="1:18">
      <c r="A20" s="32"/>
      <c r="B20" s="33"/>
      <c r="C20" s="35"/>
      <c r="D20" s="34"/>
      <c r="E20" s="32"/>
      <c r="F20" s="86"/>
      <c r="G20" s="86"/>
      <c r="H20" s="203"/>
      <c r="I20" s="203"/>
      <c r="J20" s="86"/>
      <c r="K20" s="243"/>
      <c r="L20" s="86"/>
      <c r="M20" s="36"/>
      <c r="N20" s="36"/>
      <c r="O20" s="36" t="str">
        <f t="shared" si="0"/>
        <v/>
      </c>
      <c r="P20" s="36" t="str">
        <f t="shared" si="1"/>
        <v/>
      </c>
      <c r="Q20" s="37"/>
      <c r="R20" s="37"/>
    </row>
    <row r="21" s="14" customFormat="1" customHeight="1" spans="1:18">
      <c r="A21" s="32"/>
      <c r="B21" s="33"/>
      <c r="C21" s="35"/>
      <c r="D21" s="34"/>
      <c r="E21" s="32"/>
      <c r="F21" s="86"/>
      <c r="G21" s="86"/>
      <c r="H21" s="203"/>
      <c r="I21" s="203"/>
      <c r="J21" s="86"/>
      <c r="K21" s="243"/>
      <c r="L21" s="86"/>
      <c r="M21" s="36"/>
      <c r="N21" s="36"/>
      <c r="O21" s="36" t="str">
        <f t="shared" si="0"/>
        <v/>
      </c>
      <c r="P21" s="36" t="str">
        <f t="shared" si="1"/>
        <v/>
      </c>
      <c r="Q21" s="37"/>
      <c r="R21" s="37"/>
    </row>
    <row r="22" s="14" customFormat="1" customHeight="1" spans="1:18">
      <c r="A22" s="32"/>
      <c r="B22" s="33"/>
      <c r="C22" s="35"/>
      <c r="D22" s="34"/>
      <c r="E22" s="32"/>
      <c r="F22" s="86"/>
      <c r="G22" s="86"/>
      <c r="H22" s="203"/>
      <c r="I22" s="203"/>
      <c r="J22" s="86"/>
      <c r="K22" s="243"/>
      <c r="L22" s="86"/>
      <c r="M22" s="36"/>
      <c r="N22" s="36"/>
      <c r="O22" s="36" t="str">
        <f t="shared" si="0"/>
        <v/>
      </c>
      <c r="P22" s="36" t="str">
        <f t="shared" si="1"/>
        <v/>
      </c>
      <c r="Q22" s="37"/>
      <c r="R22" s="37"/>
    </row>
    <row r="23" s="14" customFormat="1" customHeight="1" spans="1:18">
      <c r="A23" s="32"/>
      <c r="B23" s="33"/>
      <c r="C23" s="35"/>
      <c r="D23" s="34"/>
      <c r="E23" s="32"/>
      <c r="F23" s="86"/>
      <c r="G23" s="86"/>
      <c r="H23" s="203"/>
      <c r="I23" s="203"/>
      <c r="J23" s="86"/>
      <c r="K23" s="243"/>
      <c r="L23" s="86"/>
      <c r="M23" s="36"/>
      <c r="N23" s="36"/>
      <c r="O23" s="36" t="str">
        <f t="shared" si="0"/>
        <v/>
      </c>
      <c r="P23" s="36" t="str">
        <f t="shared" si="1"/>
        <v/>
      </c>
      <c r="Q23" s="37"/>
      <c r="R23" s="37"/>
    </row>
    <row r="24" s="14" customFormat="1" customHeight="1" spans="1:18">
      <c r="A24" s="32"/>
      <c r="B24" s="33"/>
      <c r="C24" s="35"/>
      <c r="D24" s="34"/>
      <c r="E24" s="32"/>
      <c r="F24" s="86"/>
      <c r="G24" s="86"/>
      <c r="H24" s="203"/>
      <c r="I24" s="203"/>
      <c r="J24" s="86"/>
      <c r="K24" s="243"/>
      <c r="L24" s="86"/>
      <c r="M24" s="36"/>
      <c r="N24" s="36"/>
      <c r="O24" s="36" t="str">
        <f t="shared" si="0"/>
        <v/>
      </c>
      <c r="P24" s="36" t="str">
        <f t="shared" si="1"/>
        <v/>
      </c>
      <c r="Q24" s="37"/>
      <c r="R24" s="37"/>
    </row>
    <row r="25" s="14" customFormat="1" customHeight="1" spans="1:18">
      <c r="A25" s="32"/>
      <c r="B25" s="33"/>
      <c r="C25" s="35"/>
      <c r="D25" s="34"/>
      <c r="E25" s="32"/>
      <c r="F25" s="86"/>
      <c r="G25" s="86"/>
      <c r="H25" s="203"/>
      <c r="I25" s="203"/>
      <c r="J25" s="86"/>
      <c r="K25" s="243"/>
      <c r="L25" s="86"/>
      <c r="M25" s="36"/>
      <c r="N25" s="36"/>
      <c r="O25" s="36" t="str">
        <f t="shared" si="0"/>
        <v/>
      </c>
      <c r="P25" s="36" t="str">
        <f t="shared" si="1"/>
        <v/>
      </c>
      <c r="Q25" s="37"/>
      <c r="R25" s="37"/>
    </row>
    <row r="26" s="14" customFormat="1" customHeight="1" spans="1:18">
      <c r="A26" s="32"/>
      <c r="B26" s="33"/>
      <c r="C26" s="35"/>
      <c r="D26" s="34"/>
      <c r="E26" s="32"/>
      <c r="F26" s="86"/>
      <c r="G26" s="86"/>
      <c r="H26" s="203"/>
      <c r="I26" s="203"/>
      <c r="J26" s="86"/>
      <c r="K26" s="243"/>
      <c r="L26" s="86"/>
      <c r="M26" s="36"/>
      <c r="N26" s="36"/>
      <c r="O26" s="36" t="str">
        <f t="shared" si="0"/>
        <v/>
      </c>
      <c r="P26" s="36" t="str">
        <f t="shared" si="1"/>
        <v/>
      </c>
      <c r="Q26" s="37"/>
      <c r="R26" s="37"/>
    </row>
    <row r="27" s="14" customFormat="1" customHeight="1" spans="1:18">
      <c r="A27" s="32"/>
      <c r="B27" s="33"/>
      <c r="C27" s="35"/>
      <c r="D27" s="34"/>
      <c r="E27" s="32"/>
      <c r="F27" s="86"/>
      <c r="G27" s="86"/>
      <c r="H27" s="203"/>
      <c r="I27" s="203"/>
      <c r="J27" s="86"/>
      <c r="K27" s="243"/>
      <c r="L27" s="86"/>
      <c r="M27" s="36"/>
      <c r="N27" s="36"/>
      <c r="O27" s="36" t="str">
        <f t="shared" si="0"/>
        <v/>
      </c>
      <c r="P27" s="36" t="str">
        <f t="shared" si="1"/>
        <v/>
      </c>
      <c r="Q27" s="37"/>
      <c r="R27" s="37"/>
    </row>
    <row r="28" s="14" customFormat="1" customHeight="1" spans="1:18">
      <c r="A28" s="32"/>
      <c r="B28" s="33"/>
      <c r="C28" s="35"/>
      <c r="D28" s="34"/>
      <c r="E28" s="32"/>
      <c r="F28" s="86"/>
      <c r="G28" s="86"/>
      <c r="H28" s="203"/>
      <c r="I28" s="203"/>
      <c r="J28" s="86"/>
      <c r="K28" s="243"/>
      <c r="L28" s="86"/>
      <c r="M28" s="36"/>
      <c r="N28" s="36"/>
      <c r="O28" s="36" t="str">
        <f t="shared" si="0"/>
        <v/>
      </c>
      <c r="P28" s="36" t="str">
        <f t="shared" si="1"/>
        <v/>
      </c>
      <c r="Q28" s="37"/>
      <c r="R28" s="37"/>
    </row>
    <row r="29" s="14" customFormat="1" customHeight="1" spans="1:18">
      <c r="A29" s="188" t="s">
        <v>2289</v>
      </c>
      <c r="B29" s="189"/>
      <c r="C29" s="274"/>
      <c r="D29" s="86"/>
      <c r="E29" s="86"/>
      <c r="F29" s="275" t="s">
        <v>2269</v>
      </c>
      <c r="G29" s="53"/>
      <c r="H29" s="32"/>
      <c r="I29" s="32"/>
      <c r="J29" s="53"/>
      <c r="K29" s="32"/>
      <c r="L29" s="53"/>
      <c r="M29" s="36">
        <f>SUM(M8:M28)</f>
        <v>0</v>
      </c>
      <c r="N29" s="36">
        <f>SUM(N8:N28)</f>
        <v>0</v>
      </c>
      <c r="O29" s="36" t="str">
        <f t="shared" si="0"/>
        <v/>
      </c>
      <c r="P29" s="36" t="str">
        <f t="shared" si="1"/>
        <v/>
      </c>
      <c r="Q29" s="37"/>
      <c r="R29" s="37"/>
    </row>
    <row r="30" s="14" customFormat="1" customHeight="1" spans="1:18">
      <c r="A30" s="188" t="s">
        <v>2301</v>
      </c>
      <c r="B30" s="189"/>
      <c r="C30" s="274"/>
      <c r="D30" s="86"/>
      <c r="E30" s="86"/>
      <c r="F30" s="275" t="s">
        <v>2269</v>
      </c>
      <c r="G30" s="53"/>
      <c r="H30" s="32"/>
      <c r="I30" s="32"/>
      <c r="J30" s="53"/>
      <c r="K30" s="32"/>
      <c r="L30" s="53"/>
      <c r="M30" s="36"/>
      <c r="N30" s="36"/>
      <c r="O30" s="36" t="str">
        <f t="shared" si="0"/>
        <v/>
      </c>
      <c r="P30" s="36" t="str">
        <f t="shared" si="1"/>
        <v/>
      </c>
      <c r="Q30" s="37"/>
      <c r="R30" s="37"/>
    </row>
    <row r="31" s="14" customFormat="1" customHeight="1" spans="1:18">
      <c r="A31" s="188" t="s">
        <v>2289</v>
      </c>
      <c r="B31" s="189"/>
      <c r="C31" s="274"/>
      <c r="D31" s="86"/>
      <c r="E31" s="86"/>
      <c r="F31" s="275" t="s">
        <v>2269</v>
      </c>
      <c r="G31" s="53"/>
      <c r="H31" s="32"/>
      <c r="I31" s="32"/>
      <c r="J31" s="53"/>
      <c r="K31" s="32"/>
      <c r="L31" s="53"/>
      <c r="M31" s="36">
        <f>M29-M30</f>
        <v>0</v>
      </c>
      <c r="N31" s="36">
        <f>N29</f>
        <v>0</v>
      </c>
      <c r="O31" s="36" t="str">
        <f t="shared" si="0"/>
        <v/>
      </c>
      <c r="P31" s="36" t="str">
        <f t="shared" si="1"/>
        <v/>
      </c>
      <c r="Q31" s="37"/>
      <c r="R31" s="37"/>
    </row>
    <row r="32" s="14" customFormat="1" customHeight="1" spans="1:18">
      <c r="A32" s="12" t="e">
        <f>'4-5其他权益工具投资'!A30</f>
        <v>#REF!</v>
      </c>
      <c r="B32" s="41"/>
      <c r="C32" s="136"/>
      <c r="D32" s="136"/>
      <c r="H32" s="204"/>
      <c r="I32" s="204"/>
      <c r="J32" s="204"/>
      <c r="K32" s="204"/>
      <c r="L32" s="204"/>
      <c r="M32" s="205"/>
      <c r="N32" s="133" t="e">
        <f>'4-2其他债权投资'!K30</f>
        <v>#REF!</v>
      </c>
      <c r="O32" s="133"/>
      <c r="P32" s="133"/>
      <c r="Q32" s="138"/>
    </row>
    <row r="33" customHeight="1" spans="1:2">
      <c r="A33" s="12" t="e">
        <f>'4-5其他权益工具投资'!A31</f>
        <v>#REF!</v>
      </c>
      <c r="B33" s="12"/>
    </row>
  </sheetData>
  <sheetProtection formatCells="0" formatColumns="0" formatRows="0" insertRows="0" insertColumns="0" insertHyperlinks="0" deleteColumns="0" deleteRows="0" sort="0" autoFilter="0" pivotTables="0"/>
  <mergeCells count="6">
    <mergeCell ref="A2:Q2"/>
    <mergeCell ref="A4:Q4"/>
    <mergeCell ref="A29:B29"/>
    <mergeCell ref="A30:B30"/>
    <mergeCell ref="A31:B31"/>
    <mergeCell ref="N32:P32"/>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&amp;R&amp;"宋体,常规"&amp;10表4-6
共&amp;N页第&amp;P页
 单位：人民币元</oddHeader>
  </headerFooter>
  <legacyDrawing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2">
    <tabColor indexed="53"/>
  </sheetPr>
  <dimension ref="A1:H30"/>
  <sheetViews>
    <sheetView showZeros="0" workbookViewId="0">
      <pane ySplit="7" topLeftCell="A8" activePane="bottomLeft" state="frozen"/>
      <selection/>
      <selection pane="bottomLeft" activeCell="B9" sqref="B9"/>
    </sheetView>
  </sheetViews>
  <sheetFormatPr defaultColWidth="9" defaultRowHeight="15.75" customHeight="1" outlineLevelCol="7"/>
  <cols>
    <col min="1" max="1" width="5.5" style="15" customWidth="1"/>
    <col min="2" max="2" width="33.7" style="15" customWidth="1"/>
    <col min="3" max="6" width="16.8" style="43" customWidth="1"/>
    <col min="7" max="7" width="6" style="15" customWidth="1"/>
    <col min="8" max="16384" width="9" style="15"/>
  </cols>
  <sheetData>
    <row r="1" customHeight="1" spans="1:8">
      <c r="A1" s="17" t="s">
        <v>257</v>
      </c>
    </row>
    <row r="2" s="11" customFormat="1" ht="30" customHeight="1" spans="1:8">
      <c r="A2" s="18" t="s">
        <v>2375</v>
      </c>
      <c r="B2" s="18"/>
      <c r="C2" s="18"/>
      <c r="D2" s="18"/>
      <c r="E2" s="18"/>
      <c r="F2" s="18"/>
      <c r="G2" s="18"/>
    </row>
    <row r="3" s="11" customFormat="1" ht="10.5" customHeight="1" spans="1:8">
      <c r="A3" s="18"/>
      <c r="B3" s="18"/>
      <c r="C3" s="51"/>
      <c r="D3" s="51"/>
      <c r="E3" s="51"/>
      <c r="F3" s="51"/>
      <c r="G3" s="18"/>
    </row>
    <row r="4" s="12" customFormat="1" ht="14.1" customHeight="1" spans="1:8">
      <c r="A4" s="21" t="e">
        <f>'4-4长期股权投资'!A4:Q4</f>
        <v>#REF!</v>
      </c>
      <c r="B4" s="21"/>
      <c r="C4" s="21"/>
      <c r="D4" s="21"/>
      <c r="E4" s="21"/>
      <c r="F4" s="21"/>
      <c r="G4" s="21"/>
    </row>
    <row r="5" s="12" customFormat="1" ht="14.1" customHeight="1" spans="1:8">
      <c r="C5" s="23"/>
      <c r="D5" s="23"/>
      <c r="E5" s="23"/>
      <c r="F5" s="74"/>
      <c r="G5" s="74"/>
    </row>
    <row r="6" s="12" customFormat="1" customHeight="1" spans="1:8">
      <c r="A6" s="25" t="e">
        <f>'4-4长期股权投资'!A6</f>
        <v>#REF!</v>
      </c>
      <c r="B6" s="25"/>
      <c r="C6" s="26"/>
      <c r="D6" s="26"/>
      <c r="E6" s="26"/>
      <c r="F6" s="76"/>
      <c r="G6" s="76"/>
    </row>
    <row r="7" s="223" customFormat="1" customHeight="1" spans="1:8">
      <c r="A7" s="28" t="s">
        <v>361</v>
      </c>
      <c r="B7" s="28" t="s">
        <v>362</v>
      </c>
      <c r="C7" s="139" t="s">
        <v>344</v>
      </c>
      <c r="D7" s="30" t="s">
        <v>345</v>
      </c>
      <c r="E7" s="79" t="s">
        <v>2288</v>
      </c>
      <c r="F7" s="79" t="s">
        <v>2376</v>
      </c>
      <c r="G7" s="128" t="s">
        <v>296</v>
      </c>
    </row>
    <row r="8" s="14" customFormat="1" customHeight="1" spans="1:8">
      <c r="A8" s="255" t="s">
        <v>2377</v>
      </c>
      <c r="B8" s="259" t="s">
        <v>2378</v>
      </c>
      <c r="C8" s="36">
        <f>'4-7-1投资性房地产-成本计量'!V27</f>
        <v>0</v>
      </c>
      <c r="D8" s="36">
        <f>'4-7-1投资性房地产-成本计量'!Y27</f>
        <v>0</v>
      </c>
      <c r="E8" s="36">
        <f>D8-C8</f>
        <v>0</v>
      </c>
      <c r="F8" s="36" t="str">
        <f>IF(C8=0,"",E8/C8*100)</f>
        <v/>
      </c>
      <c r="G8" s="83"/>
    </row>
    <row r="9" s="14" customFormat="1" customHeight="1" spans="1:8">
      <c r="A9" s="255" t="s">
        <v>2379</v>
      </c>
      <c r="B9" s="259" t="s">
        <v>2380</v>
      </c>
      <c r="C9" s="36">
        <f>'4-7-2投资性房地产-公允价值'!V27</f>
        <v>0</v>
      </c>
      <c r="D9" s="36">
        <f>'4-7-2投资性房地产-公允价值'!W27</f>
        <v>0</v>
      </c>
      <c r="E9" s="36">
        <f>D9-C9</f>
        <v>0</v>
      </c>
      <c r="F9" s="36" t="str">
        <f>IF(C9=0,"",E9/C9*100)</f>
        <v/>
      </c>
      <c r="G9" s="83"/>
    </row>
    <row r="10" s="14" customFormat="1" customHeight="1" spans="1:8">
      <c r="A10" s="255" t="s">
        <v>2381</v>
      </c>
      <c r="B10" s="259" t="s">
        <v>2382</v>
      </c>
      <c r="C10" s="36">
        <f>'4-7-3投资性地产-成本计量'!N27</f>
        <v>0</v>
      </c>
      <c r="D10" s="36">
        <f>'4-7-3投资性地产-成本计量'!O27</f>
        <v>0</v>
      </c>
      <c r="E10" s="36">
        <f>D10-C10</f>
        <v>0</v>
      </c>
      <c r="F10" s="36" t="str">
        <f>IF(C10=0,"",E10/C10*100)</f>
        <v/>
      </c>
      <c r="G10" s="83"/>
    </row>
    <row r="11" s="14" customFormat="1" customHeight="1" spans="1:8">
      <c r="A11" s="255" t="s">
        <v>2383</v>
      </c>
      <c r="B11" s="259" t="s">
        <v>2384</v>
      </c>
      <c r="C11" s="36">
        <f>'4-7-4投资性地产-公允价值'!N27</f>
        <v>0</v>
      </c>
      <c r="D11" s="36">
        <f>'4-7-4投资性地产-公允价值'!O27</f>
        <v>0</v>
      </c>
      <c r="E11" s="36">
        <f>D11-C11</f>
        <v>0</v>
      </c>
      <c r="F11" s="36" t="str">
        <f>IF(C11=0,"",E11/C11*100)</f>
        <v/>
      </c>
      <c r="G11" s="83"/>
    </row>
    <row r="12" s="14" customFormat="1" customHeight="1" spans="1:8">
      <c r="A12" s="255"/>
      <c r="B12" s="273"/>
      <c r="C12" s="36"/>
      <c r="D12" s="36"/>
      <c r="E12" s="36"/>
      <c r="F12" s="36"/>
      <c r="G12" s="83"/>
    </row>
    <row r="13" s="14" customFormat="1" customHeight="1" spans="1:8">
      <c r="A13" s="255"/>
      <c r="B13" s="273"/>
      <c r="C13" s="36"/>
      <c r="D13" s="36"/>
      <c r="E13" s="36"/>
      <c r="F13" s="36"/>
      <c r="G13" s="83"/>
      <c r="H13" s="14">
        <v>0</v>
      </c>
    </row>
    <row r="14" s="14" customFormat="1" customHeight="1" spans="1:8">
      <c r="A14" s="255"/>
      <c r="B14" s="273"/>
      <c r="C14" s="36"/>
      <c r="D14" s="36"/>
      <c r="E14" s="36"/>
      <c r="F14" s="36"/>
      <c r="G14" s="83"/>
      <c r="H14" s="14">
        <v>0</v>
      </c>
    </row>
    <row r="15" s="14" customFormat="1" ht="16.5" customHeight="1" spans="1:8">
      <c r="A15" s="255"/>
      <c r="B15" s="273"/>
      <c r="C15" s="36"/>
      <c r="D15" s="36"/>
      <c r="E15" s="36"/>
      <c r="F15" s="36"/>
      <c r="G15" s="83"/>
    </row>
    <row r="16" s="14" customFormat="1" customHeight="1" spans="1:8">
      <c r="A16" s="255"/>
      <c r="B16" s="273"/>
      <c r="C16" s="36"/>
      <c r="D16" s="36"/>
      <c r="E16" s="36"/>
      <c r="F16" s="36"/>
      <c r="G16" s="83"/>
    </row>
    <row r="17" s="14" customFormat="1" customHeight="1" spans="1:7">
      <c r="A17" s="255"/>
      <c r="B17" s="273"/>
      <c r="C17" s="36"/>
      <c r="D17" s="36"/>
      <c r="E17" s="36"/>
      <c r="F17" s="36"/>
      <c r="G17" s="83"/>
    </row>
    <row r="18" s="14" customFormat="1" customHeight="1" spans="1:7">
      <c r="A18" s="255"/>
      <c r="B18" s="273"/>
      <c r="C18" s="36"/>
      <c r="D18" s="36"/>
      <c r="E18" s="36"/>
      <c r="F18" s="36"/>
      <c r="G18" s="83"/>
    </row>
    <row r="19" s="14" customFormat="1" customHeight="1" spans="1:7">
      <c r="A19" s="230"/>
      <c r="B19" s="273"/>
      <c r="C19" s="36"/>
      <c r="D19" s="36"/>
      <c r="E19" s="36"/>
      <c r="F19" s="36"/>
      <c r="G19" s="83"/>
    </row>
    <row r="20" s="14" customFormat="1" customHeight="1" spans="1:7">
      <c r="A20" s="230"/>
      <c r="B20" s="273"/>
      <c r="C20" s="36"/>
      <c r="D20" s="36"/>
      <c r="E20" s="36"/>
      <c r="F20" s="36"/>
      <c r="G20" s="83"/>
    </row>
    <row r="21" s="14" customFormat="1" customHeight="1" spans="1:7">
      <c r="A21" s="230"/>
      <c r="B21" s="273"/>
      <c r="C21" s="36"/>
      <c r="D21" s="36"/>
      <c r="E21" s="36"/>
      <c r="F21" s="36"/>
      <c r="G21" s="83"/>
    </row>
    <row r="22" s="14" customFormat="1" customHeight="1" spans="1:7">
      <c r="A22" s="230"/>
      <c r="B22" s="273"/>
      <c r="C22" s="36"/>
      <c r="D22" s="36"/>
      <c r="E22" s="36"/>
      <c r="F22" s="36"/>
      <c r="G22" s="83"/>
    </row>
    <row r="23" s="14" customFormat="1" customHeight="1" spans="1:7">
      <c r="A23" s="230"/>
      <c r="B23" s="273"/>
      <c r="C23" s="36"/>
      <c r="D23" s="36"/>
      <c r="E23" s="36"/>
      <c r="F23" s="36"/>
      <c r="G23" s="83"/>
    </row>
    <row r="24" s="14" customFormat="1" customHeight="1" spans="1:7">
      <c r="A24" s="230"/>
      <c r="B24" s="273"/>
      <c r="C24" s="116"/>
      <c r="D24" s="36"/>
      <c r="E24" s="36"/>
      <c r="F24" s="36"/>
      <c r="G24" s="83"/>
    </row>
    <row r="25" s="14" customFormat="1" customHeight="1" spans="1:7">
      <c r="A25" s="32"/>
      <c r="B25" s="83"/>
      <c r="C25" s="116"/>
      <c r="D25" s="36"/>
      <c r="E25" s="36"/>
      <c r="F25" s="36"/>
      <c r="G25" s="83"/>
    </row>
    <row r="26" s="14" customFormat="1" customHeight="1" spans="1:7">
      <c r="A26" s="38" t="s">
        <v>2385</v>
      </c>
      <c r="B26" s="84"/>
      <c r="C26" s="36">
        <f>SUM(C8:C14)</f>
        <v>0</v>
      </c>
      <c r="D26" s="36">
        <f>SUM(D8:D14)</f>
        <v>0</v>
      </c>
      <c r="E26" s="36">
        <f>D26-C26</f>
        <v>0</v>
      </c>
      <c r="F26" s="36" t="str">
        <f>IF(C26=0,"",E26/C26*100)</f>
        <v/>
      </c>
      <c r="G26" s="83"/>
    </row>
    <row r="27" s="14" customFormat="1" customHeight="1" spans="1:7">
      <c r="A27" s="38" t="s">
        <v>2386</v>
      </c>
      <c r="B27" s="84"/>
      <c r="C27" s="36">
        <f>'4-7-1投资性房地产-成本计量'!V28+'4-7-2投资性房地产-公允价值'!V28+'4-7-3投资性地产-成本计量'!N28+'4-7-4投资性地产-公允价值'!N28</f>
        <v>0</v>
      </c>
      <c r="D27" s="36"/>
      <c r="E27" s="36"/>
      <c r="F27" s="36"/>
      <c r="G27" s="83"/>
    </row>
    <row r="28" s="14" customFormat="1" customHeight="1" spans="1:7">
      <c r="A28" s="38" t="s">
        <v>2387</v>
      </c>
      <c r="B28" s="84"/>
      <c r="C28" s="36">
        <f>C26-C27</f>
        <v>0</v>
      </c>
      <c r="D28" s="36">
        <f>D26</f>
        <v>0</v>
      </c>
      <c r="E28" s="36">
        <f>D28-C28</f>
        <v>0</v>
      </c>
      <c r="F28" s="36" t="str">
        <f>IF(C28=0,"",E28/C28*100)</f>
        <v/>
      </c>
      <c r="G28" s="83"/>
    </row>
    <row r="29" s="14" customFormat="1" customHeight="1" spans="1:7">
      <c r="A29" s="138"/>
      <c r="B29" s="138"/>
      <c r="C29" s="138"/>
      <c r="D29" s="138"/>
      <c r="E29" s="138"/>
      <c r="F29" s="138"/>
      <c r="G29" s="138"/>
    </row>
    <row r="30" s="14" customFormat="1" customHeight="1" spans="1:7">
      <c r="C30" s="43"/>
      <c r="D30" s="43"/>
      <c r="E30" s="43"/>
      <c r="F30" s="43"/>
    </row>
  </sheetData>
  <sheetProtection formatCells="0" formatColumns="0" formatRows="0" insertRows="0" insertColumns="0" insertHyperlinks="0" deleteColumns="0" deleteRows="0" sort="0" autoFilter="0" pivotTables="0"/>
  <mergeCells count="7">
    <mergeCell ref="A2:G2"/>
    <mergeCell ref="A4:G4"/>
    <mergeCell ref="F5:G5"/>
    <mergeCell ref="F6:G6"/>
    <mergeCell ref="A26:B26"/>
    <mergeCell ref="A27:B27"/>
    <mergeCell ref="A28:B28"/>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orientation="landscape"/>
  <headerFooter scaleWithDoc="0">
    <oddHeader>&amp;R&amp;"宋体,常规"&amp;10表4-7
共&amp;N页第&amp;P页
 单位：人民币元</oddHeader>
  </headerFooter>
  <legacyDrawing r:id="rId2"/>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3">
    <tabColor indexed="35"/>
  </sheetPr>
  <dimension ref="A1:AD31"/>
  <sheetViews>
    <sheetView showZeros="0" workbookViewId="0">
      <pane ySplit="8" topLeftCell="A9" activePane="bottomLeft" state="frozen"/>
      <selection/>
      <selection pane="bottomLeft" activeCell="B9" sqref="B9"/>
    </sheetView>
  </sheetViews>
  <sheetFormatPr defaultColWidth="9" defaultRowHeight="15.75" customHeight="1"/>
  <cols>
    <col min="1" max="1" width="5.5" style="15" customWidth="1"/>
    <col min="2" max="7" width="5.5" style="15" hidden="1" customWidth="1" outlineLevel="1"/>
    <col min="8" max="8" width="7.2" style="15" customWidth="1" collapsed="1"/>
    <col min="9" max="9" width="7.2" style="15" customWidth="1"/>
    <col min="10" max="10" width="9.1" style="15" customWidth="1"/>
    <col min="11" max="11" width="10.8" style="15" customWidth="1"/>
    <col min="12" max="12" width="5.3" style="15" customWidth="1"/>
    <col min="13" max="13" width="7.1" style="15" customWidth="1"/>
    <col min="14" max="14" width="4.5" style="15" customWidth="1"/>
    <col min="15" max="15" width="7.7" style="14" customWidth="1"/>
    <col min="16" max="16" width="7.2" style="14" customWidth="1"/>
    <col min="17" max="20" width="7.2" style="15" customWidth="1" outlineLevel="1"/>
    <col min="21" max="21" width="8.5" style="43" customWidth="1"/>
    <col min="22" max="22" width="8" style="43" customWidth="1"/>
    <col min="23" max="23" width="8.2" style="43" hidden="1" customWidth="1" outlineLevel="1"/>
    <col min="24" max="24" width="7" style="43" hidden="1" customWidth="1" outlineLevel="1"/>
    <col min="25" max="26" width="7.8" style="43" hidden="1" customWidth="1" outlineLevel="1"/>
    <col min="27" max="27" width="7.7" style="43" hidden="1" customWidth="1" outlineLevel="1"/>
    <col min="28" max="28" width="7.2" style="14" hidden="1" customWidth="1" outlineLevel="1"/>
    <col min="29" max="29" width="6" style="15" customWidth="1" collapsed="1"/>
    <col min="30" max="16384" width="9" style="15"/>
  </cols>
  <sheetData>
    <row r="1" customHeight="1" spans="1:30">
      <c r="A1" s="17" t="s">
        <v>257</v>
      </c>
    </row>
    <row r="2" s="11" customFormat="1" ht="25.5" customHeight="1" spans="1:30">
      <c r="A2" s="18" t="e">
        <f>"投资性房地产-房屋评估"&amp;#REF!</f>
        <v>#REF!</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row>
    <row r="3" s="11" customFormat="1" ht="18" customHeight="1" spans="1:30">
      <c r="A3" s="266" t="s">
        <v>2388</v>
      </c>
      <c r="B3" s="266"/>
      <c r="C3" s="266"/>
      <c r="D3" s="266"/>
      <c r="E3" s="266"/>
      <c r="F3" s="266"/>
      <c r="G3" s="266"/>
      <c r="H3" s="266"/>
      <c r="I3" s="266"/>
      <c r="J3" s="266"/>
      <c r="K3" s="266"/>
      <c r="L3" s="266"/>
      <c r="M3" s="266"/>
      <c r="N3" s="266"/>
      <c r="O3" s="266"/>
      <c r="P3" s="266"/>
      <c r="Q3" s="266"/>
      <c r="R3" s="266"/>
      <c r="S3" s="266"/>
      <c r="T3" s="266"/>
      <c r="U3" s="266"/>
      <c r="V3" s="266"/>
      <c r="W3" s="266"/>
      <c r="X3" s="266"/>
      <c r="Y3" s="266"/>
      <c r="Z3" s="266"/>
      <c r="AA3" s="266"/>
      <c r="AB3" s="266"/>
      <c r="AC3" s="266"/>
    </row>
    <row r="4" s="12" customFormat="1" ht="14.1" customHeight="1" spans="1:30">
      <c r="A4" s="21" t="e">
        <f>'4-7投资性房地产汇总'!A4:G4</f>
        <v>#REF!</v>
      </c>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row>
    <row r="5" s="12" customFormat="1" ht="3" customHeight="1" spans="1:30">
      <c r="N5" s="21"/>
      <c r="O5" s="21"/>
      <c r="P5" s="21"/>
      <c r="Q5" s="21"/>
      <c r="R5" s="21"/>
      <c r="S5" s="21"/>
      <c r="T5" s="21"/>
      <c r="U5" s="23"/>
      <c r="V5" s="23"/>
      <c r="W5" s="23"/>
      <c r="X5" s="23"/>
      <c r="Y5" s="23"/>
      <c r="Z5" s="23"/>
      <c r="AA5" s="74"/>
      <c r="AB5" s="74"/>
      <c r="AC5" s="74"/>
    </row>
    <row r="6" s="12" customFormat="1" customHeight="1" spans="1:30">
      <c r="A6" s="25" t="e">
        <f>'4-7投资性房地产汇总'!A6</f>
        <v>#REF!</v>
      </c>
      <c r="B6" s="25"/>
      <c r="C6" s="25"/>
      <c r="D6" s="25"/>
      <c r="E6" s="25"/>
      <c r="F6" s="25"/>
      <c r="G6" s="25"/>
      <c r="H6" s="25"/>
      <c r="I6" s="25"/>
      <c r="J6" s="25"/>
      <c r="K6" s="25"/>
      <c r="L6" s="25"/>
      <c r="M6" s="25"/>
      <c r="U6" s="26"/>
      <c r="V6" s="26"/>
      <c r="W6" s="26"/>
      <c r="X6" s="26"/>
      <c r="Y6" s="26"/>
      <c r="Z6" s="26"/>
      <c r="AA6" s="76"/>
      <c r="AB6" s="76"/>
      <c r="AC6" s="76"/>
    </row>
    <row r="7" s="223" customFormat="1" customHeight="1" spans="1:30">
      <c r="A7" s="28" t="s">
        <v>293</v>
      </c>
      <c r="B7" s="142" t="s">
        <v>2389</v>
      </c>
      <c r="C7" s="217"/>
      <c r="D7" s="217"/>
      <c r="E7" s="217"/>
      <c r="F7" s="217"/>
      <c r="G7" s="139"/>
      <c r="H7" s="28" t="s">
        <v>2390</v>
      </c>
      <c r="I7" s="78" t="s">
        <v>2391</v>
      </c>
      <c r="J7" s="78" t="s">
        <v>2392</v>
      </c>
      <c r="K7" s="78" t="s">
        <v>2393</v>
      </c>
      <c r="L7" s="28" t="s">
        <v>2394</v>
      </c>
      <c r="M7" s="128" t="s">
        <v>2395</v>
      </c>
      <c r="N7" s="251" t="s">
        <v>446</v>
      </c>
      <c r="O7" s="251" t="s">
        <v>2396</v>
      </c>
      <c r="P7" s="128" t="s">
        <v>2397</v>
      </c>
      <c r="Q7" s="78" t="s">
        <v>2398</v>
      </c>
      <c r="R7" s="78" t="s">
        <v>2399</v>
      </c>
      <c r="S7" s="78" t="s">
        <v>2400</v>
      </c>
      <c r="T7" s="78" t="s">
        <v>2401</v>
      </c>
      <c r="U7" s="30" t="s">
        <v>344</v>
      </c>
      <c r="V7" s="30"/>
      <c r="W7" s="30" t="s">
        <v>345</v>
      </c>
      <c r="X7" s="30"/>
      <c r="Y7" s="30"/>
      <c r="Z7" s="79" t="s">
        <v>2288</v>
      </c>
      <c r="AA7" s="100" t="s">
        <v>347</v>
      </c>
      <c r="AB7" s="78" t="s">
        <v>2402</v>
      </c>
      <c r="AC7" s="128" t="s">
        <v>296</v>
      </c>
      <c r="AD7" s="31" t="s">
        <v>348</v>
      </c>
    </row>
    <row r="8" s="223" customFormat="1" ht="36.75" customHeight="1" spans="1:30">
      <c r="A8" s="28"/>
      <c r="B8" s="128" t="s">
        <v>2403</v>
      </c>
      <c r="C8" s="128" t="s">
        <v>2404</v>
      </c>
      <c r="D8" s="128" t="s">
        <v>2405</v>
      </c>
      <c r="E8" s="128" t="s">
        <v>2406</v>
      </c>
      <c r="F8" s="128" t="s">
        <v>2407</v>
      </c>
      <c r="G8" s="128" t="s">
        <v>2408</v>
      </c>
      <c r="H8" s="28"/>
      <c r="I8" s="81"/>
      <c r="J8" s="81"/>
      <c r="K8" s="81"/>
      <c r="L8" s="28"/>
      <c r="M8" s="28"/>
      <c r="N8" s="254"/>
      <c r="O8" s="254"/>
      <c r="P8" s="28"/>
      <c r="Q8" s="81"/>
      <c r="R8" s="81"/>
      <c r="S8" s="81"/>
      <c r="T8" s="81"/>
      <c r="U8" s="139" t="s">
        <v>2306</v>
      </c>
      <c r="V8" s="30" t="s">
        <v>2307</v>
      </c>
      <c r="W8" s="30" t="s">
        <v>2306</v>
      </c>
      <c r="X8" s="30" t="s">
        <v>2281</v>
      </c>
      <c r="Y8" s="30" t="s">
        <v>2307</v>
      </c>
      <c r="Z8" s="82"/>
      <c r="AA8" s="30"/>
      <c r="AB8" s="81"/>
      <c r="AC8" s="28"/>
      <c r="AD8" s="31"/>
    </row>
    <row r="9" s="14" customFormat="1" customHeight="1" spans="1:30">
      <c r="A9" s="32">
        <v>1</v>
      </c>
      <c r="B9" s="32"/>
      <c r="C9" s="32"/>
      <c r="D9" s="32"/>
      <c r="E9" s="32"/>
      <c r="F9" s="32"/>
      <c r="G9" s="32"/>
      <c r="H9" s="32"/>
      <c r="I9" s="35"/>
      <c r="J9" s="33"/>
      <c r="K9" s="35"/>
      <c r="L9" s="35"/>
      <c r="M9" s="34">
        <v>43800</v>
      </c>
      <c r="N9" s="40"/>
      <c r="O9" s="36"/>
      <c r="P9" s="36"/>
      <c r="Q9" s="270"/>
      <c r="R9" s="270"/>
      <c r="S9" s="270"/>
      <c r="T9" s="271"/>
      <c r="U9" s="36"/>
      <c r="V9" s="36"/>
      <c r="W9" s="36"/>
      <c r="X9" s="36"/>
      <c r="Y9" s="36"/>
      <c r="Z9" s="36" t="str">
        <f>IF(V9=0,"",Y9-V9)</f>
        <v/>
      </c>
      <c r="AA9" s="36" t="str">
        <f>IF(V9=0,"",Z9/(V9)*100)</f>
        <v/>
      </c>
      <c r="AB9" s="36" t="str">
        <f t="shared" ref="AB9:AB29" si="0">IF(O9=0,"",W9/O9)</f>
        <v/>
      </c>
      <c r="AC9" s="33"/>
      <c r="AD9" s="37"/>
    </row>
    <row r="10" s="14" customFormat="1" customHeight="1" spans="1:30">
      <c r="A10" s="32"/>
      <c r="B10" s="32"/>
      <c r="C10" s="32"/>
      <c r="D10" s="32"/>
      <c r="E10" s="32"/>
      <c r="F10" s="32"/>
      <c r="G10" s="32"/>
      <c r="H10" s="32"/>
      <c r="I10" s="35"/>
      <c r="J10" s="33"/>
      <c r="K10" s="35"/>
      <c r="L10" s="35"/>
      <c r="M10" s="34"/>
      <c r="N10" s="40"/>
      <c r="O10" s="36"/>
      <c r="P10" s="36" t="s">
        <v>2269</v>
      </c>
      <c r="Q10" s="270"/>
      <c r="R10" s="270"/>
      <c r="S10" s="270"/>
      <c r="T10" s="271"/>
      <c r="U10" s="36"/>
      <c r="V10" s="36"/>
      <c r="W10" s="36"/>
      <c r="X10" s="36"/>
      <c r="Y10" s="36"/>
      <c r="Z10" s="36" t="str">
        <f t="shared" ref="Z10:Z29" si="1">IF(V10=0,"",Y10-V10)</f>
        <v/>
      </c>
      <c r="AA10" s="36" t="str">
        <f t="shared" ref="AA10:AA29" si="2">IF(V10=0,"",Z10/(V10)*100)</f>
        <v/>
      </c>
      <c r="AB10" s="36" t="str">
        <f t="shared" si="0"/>
        <v/>
      </c>
      <c r="AC10" s="33"/>
      <c r="AD10" s="37"/>
    </row>
    <row r="11" s="14" customFormat="1" customHeight="1" spans="1:30">
      <c r="A11" s="32"/>
      <c r="B11" s="32"/>
      <c r="C11" s="32"/>
      <c r="D11" s="32"/>
      <c r="E11" s="32"/>
      <c r="F11" s="32"/>
      <c r="G11" s="32"/>
      <c r="H11" s="32"/>
      <c r="I11" s="35"/>
      <c r="J11" s="33"/>
      <c r="K11" s="35"/>
      <c r="L11" s="35"/>
      <c r="M11" s="34"/>
      <c r="N11" s="40"/>
      <c r="O11" s="36"/>
      <c r="P11" s="36"/>
      <c r="Q11" s="270"/>
      <c r="R11" s="270"/>
      <c r="S11" s="270"/>
      <c r="T11" s="271"/>
      <c r="U11" s="36"/>
      <c r="V11" s="36"/>
      <c r="W11" s="36"/>
      <c r="X11" s="36"/>
      <c r="Y11" s="36"/>
      <c r="Z11" s="36" t="str">
        <f t="shared" si="1"/>
        <v/>
      </c>
      <c r="AA11" s="36" t="str">
        <f t="shared" si="2"/>
        <v/>
      </c>
      <c r="AB11" s="36" t="str">
        <f t="shared" si="0"/>
        <v/>
      </c>
      <c r="AC11" s="33"/>
      <c r="AD11" s="37"/>
    </row>
    <row r="12" s="14" customFormat="1" customHeight="1" spans="1:30">
      <c r="A12" s="32"/>
      <c r="B12" s="32"/>
      <c r="C12" s="32"/>
      <c r="D12" s="32"/>
      <c r="E12" s="32"/>
      <c r="F12" s="32"/>
      <c r="G12" s="32"/>
      <c r="H12" s="32"/>
      <c r="I12" s="35"/>
      <c r="J12" s="33"/>
      <c r="K12" s="35"/>
      <c r="L12" s="35"/>
      <c r="M12" s="34"/>
      <c r="N12" s="40"/>
      <c r="O12" s="36"/>
      <c r="P12" s="36"/>
      <c r="Q12" s="270"/>
      <c r="R12" s="270"/>
      <c r="S12" s="270"/>
      <c r="T12" s="271"/>
      <c r="U12" s="36"/>
      <c r="V12" s="36"/>
      <c r="W12" s="36"/>
      <c r="X12" s="36"/>
      <c r="Y12" s="36"/>
      <c r="Z12" s="36" t="str">
        <f t="shared" si="1"/>
        <v/>
      </c>
      <c r="AA12" s="36" t="str">
        <f t="shared" si="2"/>
        <v/>
      </c>
      <c r="AB12" s="36" t="str">
        <f t="shared" si="0"/>
        <v/>
      </c>
      <c r="AC12" s="33"/>
      <c r="AD12" s="37"/>
    </row>
    <row r="13" s="14" customFormat="1" customHeight="1" spans="1:30">
      <c r="A13" s="32"/>
      <c r="B13" s="32"/>
      <c r="C13" s="32"/>
      <c r="D13" s="32"/>
      <c r="E13" s="32"/>
      <c r="F13" s="32"/>
      <c r="G13" s="32"/>
      <c r="H13" s="32">
        <v>0</v>
      </c>
      <c r="I13" s="35"/>
      <c r="J13" s="33"/>
      <c r="K13" s="35"/>
      <c r="L13" s="35"/>
      <c r="M13" s="34"/>
      <c r="N13" s="40"/>
      <c r="O13" s="36"/>
      <c r="P13" s="36"/>
      <c r="Q13" s="270"/>
      <c r="R13" s="270"/>
      <c r="S13" s="270"/>
      <c r="T13" s="271"/>
      <c r="U13" s="36"/>
      <c r="V13" s="36"/>
      <c r="W13" s="36"/>
      <c r="X13" s="36"/>
      <c r="Y13" s="36"/>
      <c r="Z13" s="36" t="str">
        <f t="shared" si="1"/>
        <v/>
      </c>
      <c r="AA13" s="36" t="str">
        <f t="shared" si="2"/>
        <v/>
      </c>
      <c r="AB13" s="36" t="str">
        <f t="shared" si="0"/>
        <v/>
      </c>
      <c r="AC13" s="33"/>
      <c r="AD13" s="37"/>
    </row>
    <row r="14" s="14" customFormat="1" customHeight="1" spans="1:30">
      <c r="A14" s="32"/>
      <c r="B14" s="32"/>
      <c r="C14" s="32"/>
      <c r="D14" s="32"/>
      <c r="E14" s="32"/>
      <c r="F14" s="32"/>
      <c r="G14" s="32"/>
      <c r="H14" s="32">
        <v>0</v>
      </c>
      <c r="I14" s="35"/>
      <c r="J14" s="33"/>
      <c r="K14" s="35"/>
      <c r="L14" s="35"/>
      <c r="M14" s="34"/>
      <c r="N14" s="40"/>
      <c r="O14" s="36"/>
      <c r="P14" s="36"/>
      <c r="Q14" s="270"/>
      <c r="R14" s="270"/>
      <c r="S14" s="270"/>
      <c r="T14" s="271"/>
      <c r="U14" s="36"/>
      <c r="V14" s="36"/>
      <c r="W14" s="36"/>
      <c r="X14" s="36"/>
      <c r="Y14" s="36"/>
      <c r="Z14" s="36" t="str">
        <f t="shared" si="1"/>
        <v/>
      </c>
      <c r="AA14" s="36" t="str">
        <f t="shared" si="2"/>
        <v/>
      </c>
      <c r="AB14" s="36" t="str">
        <f t="shared" si="0"/>
        <v/>
      </c>
      <c r="AC14" s="33"/>
      <c r="AD14" s="37"/>
    </row>
    <row r="15" s="14" customFormat="1" customHeight="1" spans="1:30">
      <c r="A15" s="32"/>
      <c r="B15" s="32"/>
      <c r="C15" s="32"/>
      <c r="D15" s="32"/>
      <c r="E15" s="32"/>
      <c r="F15" s="32"/>
      <c r="G15" s="32"/>
      <c r="H15" s="32"/>
      <c r="I15" s="35"/>
      <c r="J15" s="33"/>
      <c r="K15" s="35"/>
      <c r="L15" s="35"/>
      <c r="M15" s="34"/>
      <c r="N15" s="40"/>
      <c r="O15" s="36"/>
      <c r="P15" s="36"/>
      <c r="Q15" s="270"/>
      <c r="R15" s="270"/>
      <c r="S15" s="270"/>
      <c r="T15" s="271"/>
      <c r="U15" s="36"/>
      <c r="V15" s="36"/>
      <c r="W15" s="36"/>
      <c r="X15" s="36"/>
      <c r="Y15" s="36"/>
      <c r="Z15" s="36" t="str">
        <f t="shared" si="1"/>
        <v/>
      </c>
      <c r="AA15" s="36" t="str">
        <f t="shared" si="2"/>
        <v/>
      </c>
      <c r="AB15" s="36" t="str">
        <f t="shared" si="0"/>
        <v/>
      </c>
      <c r="AC15" s="33"/>
      <c r="AD15" s="37"/>
    </row>
    <row r="16" s="14" customFormat="1" customHeight="1" spans="1:30">
      <c r="A16" s="32"/>
      <c r="B16" s="32"/>
      <c r="C16" s="32"/>
      <c r="D16" s="32"/>
      <c r="E16" s="32"/>
      <c r="F16" s="32"/>
      <c r="G16" s="32"/>
      <c r="H16" s="32"/>
      <c r="I16" s="35"/>
      <c r="J16" s="33"/>
      <c r="K16" s="35"/>
      <c r="L16" s="35"/>
      <c r="M16" s="34"/>
      <c r="N16" s="40"/>
      <c r="O16" s="36"/>
      <c r="P16" s="36"/>
      <c r="Q16" s="270"/>
      <c r="R16" s="270"/>
      <c r="S16" s="270"/>
      <c r="T16" s="271"/>
      <c r="U16" s="36"/>
      <c r="V16" s="36"/>
      <c r="W16" s="36"/>
      <c r="X16" s="36"/>
      <c r="Y16" s="36"/>
      <c r="Z16" s="36" t="str">
        <f t="shared" si="1"/>
        <v/>
      </c>
      <c r="AA16" s="36" t="str">
        <f t="shared" si="2"/>
        <v/>
      </c>
      <c r="AB16" s="36" t="str">
        <f t="shared" si="0"/>
        <v/>
      </c>
      <c r="AC16" s="33"/>
      <c r="AD16" s="37"/>
    </row>
    <row r="17" s="14" customFormat="1" customHeight="1" spans="1:30">
      <c r="A17" s="32"/>
      <c r="B17" s="32"/>
      <c r="C17" s="32"/>
      <c r="D17" s="32"/>
      <c r="E17" s="32"/>
      <c r="F17" s="32"/>
      <c r="G17" s="32"/>
      <c r="H17" s="32"/>
      <c r="I17" s="35"/>
      <c r="J17" s="33"/>
      <c r="K17" s="35"/>
      <c r="L17" s="35"/>
      <c r="M17" s="34"/>
      <c r="N17" s="40"/>
      <c r="O17" s="36"/>
      <c r="P17" s="36" t="s">
        <v>2269</v>
      </c>
      <c r="Q17" s="270"/>
      <c r="R17" s="270"/>
      <c r="S17" s="270"/>
      <c r="T17" s="271"/>
      <c r="U17" s="36"/>
      <c r="V17" s="36"/>
      <c r="W17" s="36"/>
      <c r="X17" s="36"/>
      <c r="Y17" s="36"/>
      <c r="Z17" s="36" t="str">
        <f t="shared" si="1"/>
        <v/>
      </c>
      <c r="AA17" s="36" t="str">
        <f t="shared" si="2"/>
        <v/>
      </c>
      <c r="AB17" s="36" t="str">
        <f t="shared" si="0"/>
        <v/>
      </c>
      <c r="AC17" s="33"/>
      <c r="AD17" s="37"/>
    </row>
    <row r="18" s="14" customFormat="1" customHeight="1" spans="1:30">
      <c r="A18" s="32"/>
      <c r="B18" s="32"/>
      <c r="C18" s="32"/>
      <c r="D18" s="32"/>
      <c r="E18" s="32"/>
      <c r="F18" s="32"/>
      <c r="G18" s="32"/>
      <c r="H18" s="32"/>
      <c r="I18" s="35"/>
      <c r="J18" s="33"/>
      <c r="K18" s="35"/>
      <c r="L18" s="35"/>
      <c r="M18" s="34"/>
      <c r="N18" s="40"/>
      <c r="O18" s="36"/>
      <c r="P18" s="36" t="s">
        <v>2269</v>
      </c>
      <c r="Q18" s="270"/>
      <c r="R18" s="270"/>
      <c r="S18" s="270"/>
      <c r="T18" s="271"/>
      <c r="U18" s="36"/>
      <c r="V18" s="36"/>
      <c r="W18" s="36"/>
      <c r="X18" s="36"/>
      <c r="Y18" s="36"/>
      <c r="Z18" s="36" t="str">
        <f t="shared" si="1"/>
        <v/>
      </c>
      <c r="AA18" s="36" t="str">
        <f t="shared" si="2"/>
        <v/>
      </c>
      <c r="AB18" s="36" t="str">
        <f t="shared" si="0"/>
        <v/>
      </c>
      <c r="AC18" s="33"/>
      <c r="AD18" s="37"/>
    </row>
    <row r="19" s="14" customFormat="1" customHeight="1" spans="1:30">
      <c r="A19" s="32"/>
      <c r="B19" s="32"/>
      <c r="C19" s="32"/>
      <c r="D19" s="32"/>
      <c r="E19" s="32"/>
      <c r="F19" s="32"/>
      <c r="G19" s="32"/>
      <c r="H19" s="32"/>
      <c r="I19" s="35"/>
      <c r="J19" s="33"/>
      <c r="K19" s="35"/>
      <c r="L19" s="35"/>
      <c r="M19" s="34"/>
      <c r="N19" s="40"/>
      <c r="O19" s="36"/>
      <c r="P19" s="36" t="s">
        <v>2269</v>
      </c>
      <c r="Q19" s="270"/>
      <c r="R19" s="270"/>
      <c r="S19" s="270"/>
      <c r="T19" s="271"/>
      <c r="U19" s="36"/>
      <c r="V19" s="36"/>
      <c r="W19" s="36"/>
      <c r="X19" s="36"/>
      <c r="Y19" s="36"/>
      <c r="Z19" s="36" t="str">
        <f t="shared" si="1"/>
        <v/>
      </c>
      <c r="AA19" s="36" t="str">
        <f t="shared" si="2"/>
        <v/>
      </c>
      <c r="AB19" s="36" t="str">
        <f t="shared" si="0"/>
        <v/>
      </c>
      <c r="AC19" s="33"/>
      <c r="AD19" s="37"/>
    </row>
    <row r="20" s="14" customFormat="1" customHeight="1" spans="1:30">
      <c r="A20" s="32"/>
      <c r="B20" s="32"/>
      <c r="C20" s="32"/>
      <c r="D20" s="32"/>
      <c r="E20" s="32"/>
      <c r="F20" s="32"/>
      <c r="G20" s="32"/>
      <c r="H20" s="32"/>
      <c r="I20" s="35"/>
      <c r="J20" s="33"/>
      <c r="K20" s="35"/>
      <c r="L20" s="35"/>
      <c r="M20" s="34"/>
      <c r="N20" s="40"/>
      <c r="O20" s="36"/>
      <c r="P20" s="36" t="s">
        <v>2269</v>
      </c>
      <c r="Q20" s="270"/>
      <c r="R20" s="270"/>
      <c r="S20" s="270"/>
      <c r="T20" s="271"/>
      <c r="U20" s="36"/>
      <c r="V20" s="36"/>
      <c r="W20" s="36"/>
      <c r="X20" s="36"/>
      <c r="Y20" s="36"/>
      <c r="Z20" s="36" t="str">
        <f t="shared" si="1"/>
        <v/>
      </c>
      <c r="AA20" s="36" t="str">
        <f t="shared" si="2"/>
        <v/>
      </c>
      <c r="AB20" s="36" t="str">
        <f t="shared" si="0"/>
        <v/>
      </c>
      <c r="AC20" s="33"/>
      <c r="AD20" s="37"/>
    </row>
    <row r="21" s="14" customFormat="1" customHeight="1" spans="1:30">
      <c r="A21" s="32"/>
      <c r="B21" s="32"/>
      <c r="C21" s="32"/>
      <c r="D21" s="32"/>
      <c r="E21" s="32"/>
      <c r="F21" s="32"/>
      <c r="G21" s="32"/>
      <c r="H21" s="32"/>
      <c r="I21" s="35"/>
      <c r="J21" s="33"/>
      <c r="K21" s="35"/>
      <c r="L21" s="35"/>
      <c r="M21" s="34"/>
      <c r="N21" s="40"/>
      <c r="O21" s="36"/>
      <c r="P21" s="36" t="s">
        <v>2269</v>
      </c>
      <c r="Q21" s="270"/>
      <c r="R21" s="270"/>
      <c r="S21" s="270"/>
      <c r="T21" s="271"/>
      <c r="U21" s="36"/>
      <c r="V21" s="36"/>
      <c r="W21" s="36"/>
      <c r="X21" s="36"/>
      <c r="Y21" s="36"/>
      <c r="Z21" s="36" t="str">
        <f t="shared" si="1"/>
        <v/>
      </c>
      <c r="AA21" s="36" t="str">
        <f t="shared" si="2"/>
        <v/>
      </c>
      <c r="AB21" s="36" t="str">
        <f t="shared" si="0"/>
        <v/>
      </c>
      <c r="AC21" s="33"/>
      <c r="AD21" s="37"/>
    </row>
    <row r="22" s="14" customFormat="1" customHeight="1" spans="1:30">
      <c r="A22" s="32"/>
      <c r="B22" s="32"/>
      <c r="C22" s="32"/>
      <c r="D22" s="32"/>
      <c r="E22" s="32"/>
      <c r="F22" s="32"/>
      <c r="G22" s="32"/>
      <c r="H22" s="32"/>
      <c r="I22" s="35"/>
      <c r="J22" s="33"/>
      <c r="K22" s="35"/>
      <c r="L22" s="35"/>
      <c r="M22" s="34"/>
      <c r="N22" s="40"/>
      <c r="O22" s="36"/>
      <c r="P22" s="36" t="s">
        <v>2269</v>
      </c>
      <c r="Q22" s="270"/>
      <c r="R22" s="270"/>
      <c r="S22" s="270"/>
      <c r="T22" s="271"/>
      <c r="U22" s="36"/>
      <c r="V22" s="36"/>
      <c r="W22" s="36"/>
      <c r="X22" s="36"/>
      <c r="Y22" s="36"/>
      <c r="Z22" s="36" t="str">
        <f t="shared" si="1"/>
        <v/>
      </c>
      <c r="AA22" s="36" t="str">
        <f t="shared" si="2"/>
        <v/>
      </c>
      <c r="AB22" s="36" t="str">
        <f t="shared" si="0"/>
        <v/>
      </c>
      <c r="AC22" s="33"/>
      <c r="AD22" s="37"/>
    </row>
    <row r="23" s="14" customFormat="1" customHeight="1" spans="1:30">
      <c r="A23" s="32"/>
      <c r="B23" s="32"/>
      <c r="C23" s="32"/>
      <c r="D23" s="32"/>
      <c r="E23" s="32"/>
      <c r="F23" s="32"/>
      <c r="G23" s="32"/>
      <c r="H23" s="32"/>
      <c r="I23" s="35"/>
      <c r="J23" s="33"/>
      <c r="K23" s="35"/>
      <c r="L23" s="35"/>
      <c r="M23" s="34"/>
      <c r="N23" s="40"/>
      <c r="O23" s="36"/>
      <c r="P23" s="36" t="s">
        <v>2269</v>
      </c>
      <c r="Q23" s="270"/>
      <c r="R23" s="270"/>
      <c r="S23" s="270"/>
      <c r="T23" s="271"/>
      <c r="U23" s="36"/>
      <c r="V23" s="36"/>
      <c r="W23" s="36"/>
      <c r="X23" s="36"/>
      <c r="Y23" s="36"/>
      <c r="Z23" s="36" t="str">
        <f t="shared" si="1"/>
        <v/>
      </c>
      <c r="AA23" s="36" t="str">
        <f t="shared" si="2"/>
        <v/>
      </c>
      <c r="AB23" s="36" t="str">
        <f t="shared" si="0"/>
        <v/>
      </c>
      <c r="AC23" s="33"/>
      <c r="AD23" s="37"/>
    </row>
    <row r="24" s="14" customFormat="1" customHeight="1" spans="1:30">
      <c r="A24" s="32"/>
      <c r="B24" s="32"/>
      <c r="C24" s="32"/>
      <c r="D24" s="32"/>
      <c r="E24" s="32"/>
      <c r="F24" s="32"/>
      <c r="G24" s="32"/>
      <c r="H24" s="32"/>
      <c r="I24" s="35"/>
      <c r="J24" s="33"/>
      <c r="K24" s="35"/>
      <c r="L24" s="35"/>
      <c r="M24" s="34"/>
      <c r="N24" s="40"/>
      <c r="O24" s="36"/>
      <c r="P24" s="36" t="s">
        <v>2269</v>
      </c>
      <c r="Q24" s="270"/>
      <c r="R24" s="270"/>
      <c r="S24" s="270"/>
      <c r="T24" s="271"/>
      <c r="U24" s="36"/>
      <c r="V24" s="36"/>
      <c r="W24" s="36"/>
      <c r="X24" s="36"/>
      <c r="Y24" s="36"/>
      <c r="Z24" s="36" t="str">
        <f t="shared" si="1"/>
        <v/>
      </c>
      <c r="AA24" s="36" t="str">
        <f t="shared" si="2"/>
        <v/>
      </c>
      <c r="AB24" s="36" t="str">
        <f t="shared" si="0"/>
        <v/>
      </c>
      <c r="AC24" s="33"/>
      <c r="AD24" s="37"/>
    </row>
    <row r="25" s="14" customFormat="1" customHeight="1" spans="1:30">
      <c r="A25" s="32"/>
      <c r="B25" s="32"/>
      <c r="C25" s="32"/>
      <c r="D25" s="32"/>
      <c r="E25" s="32"/>
      <c r="F25" s="32"/>
      <c r="G25" s="32"/>
      <c r="H25" s="32"/>
      <c r="I25" s="35"/>
      <c r="J25" s="33"/>
      <c r="K25" s="35"/>
      <c r="L25" s="35"/>
      <c r="M25" s="34"/>
      <c r="N25" s="40"/>
      <c r="O25" s="36"/>
      <c r="P25" s="36" t="s">
        <v>2269</v>
      </c>
      <c r="Q25" s="270"/>
      <c r="R25" s="270"/>
      <c r="S25" s="270"/>
      <c r="T25" s="271"/>
      <c r="U25" s="36"/>
      <c r="V25" s="36"/>
      <c r="W25" s="36"/>
      <c r="X25" s="36"/>
      <c r="Y25" s="36"/>
      <c r="Z25" s="36" t="str">
        <f t="shared" si="1"/>
        <v/>
      </c>
      <c r="AA25" s="36" t="str">
        <f t="shared" si="2"/>
        <v/>
      </c>
      <c r="AB25" s="36" t="str">
        <f t="shared" si="0"/>
        <v/>
      </c>
      <c r="AC25" s="33"/>
      <c r="AD25" s="37"/>
    </row>
    <row r="26" s="14" customFormat="1" customHeight="1" spans="1:30">
      <c r="A26" s="32"/>
      <c r="B26" s="32"/>
      <c r="C26" s="32"/>
      <c r="D26" s="32"/>
      <c r="E26" s="32"/>
      <c r="F26" s="32"/>
      <c r="G26" s="32"/>
      <c r="H26" s="32"/>
      <c r="I26" s="35"/>
      <c r="J26" s="33"/>
      <c r="K26" s="35"/>
      <c r="L26" s="35"/>
      <c r="M26" s="34"/>
      <c r="N26" s="40"/>
      <c r="O26" s="36"/>
      <c r="P26" s="36"/>
      <c r="Q26" s="270"/>
      <c r="R26" s="270"/>
      <c r="S26" s="270"/>
      <c r="T26" s="271"/>
      <c r="U26" s="36"/>
      <c r="V26" s="36"/>
      <c r="W26" s="36"/>
      <c r="X26" s="36"/>
      <c r="Y26" s="36"/>
      <c r="Z26" s="36" t="str">
        <f t="shared" si="1"/>
        <v/>
      </c>
      <c r="AA26" s="36" t="str">
        <f t="shared" si="2"/>
        <v/>
      </c>
      <c r="AB26" s="36" t="str">
        <f t="shared" si="0"/>
        <v/>
      </c>
      <c r="AC26" s="33"/>
      <c r="AD26" s="37"/>
    </row>
    <row r="27" s="14" customFormat="1" customHeight="1" spans="1:30">
      <c r="A27" s="38" t="s">
        <v>405</v>
      </c>
      <c r="B27" s="84"/>
      <c r="C27" s="84"/>
      <c r="D27" s="84"/>
      <c r="E27" s="84"/>
      <c r="F27" s="84"/>
      <c r="G27" s="84"/>
      <c r="H27" s="267"/>
      <c r="I27" s="267"/>
      <c r="J27" s="268"/>
      <c r="K27" s="272"/>
      <c r="L27" s="32"/>
      <c r="M27" s="40"/>
      <c r="N27" s="40"/>
      <c r="O27" s="36"/>
      <c r="P27" s="36" t="s">
        <v>2269</v>
      </c>
      <c r="Q27" s="271"/>
      <c r="R27" s="271"/>
      <c r="S27" s="271"/>
      <c r="T27" s="271"/>
      <c r="U27" s="36">
        <f>SUM(U9:U26)</f>
        <v>0</v>
      </c>
      <c r="V27" s="36">
        <f>SUM(V9:V26)</f>
        <v>0</v>
      </c>
      <c r="W27" s="36">
        <f>SUM(W9:W26)</f>
        <v>0</v>
      </c>
      <c r="X27" s="36"/>
      <c r="Y27" s="36">
        <f>SUM(Y9:Y26)</f>
        <v>0</v>
      </c>
      <c r="Z27" s="36" t="str">
        <f t="shared" si="1"/>
        <v/>
      </c>
      <c r="AA27" s="36" t="str">
        <f t="shared" si="2"/>
        <v/>
      </c>
      <c r="AB27" s="36" t="str">
        <f t="shared" si="0"/>
        <v/>
      </c>
      <c r="AC27" s="33"/>
      <c r="AD27" s="37"/>
    </row>
    <row r="28" s="14" customFormat="1" customHeight="1" spans="1:30">
      <c r="A28" s="38" t="s">
        <v>2386</v>
      </c>
      <c r="B28" s="84"/>
      <c r="C28" s="84"/>
      <c r="D28" s="84"/>
      <c r="E28" s="84"/>
      <c r="F28" s="84"/>
      <c r="G28" s="84"/>
      <c r="H28" s="84"/>
      <c r="I28" s="84"/>
      <c r="J28" s="39"/>
      <c r="K28" s="72"/>
      <c r="L28" s="32"/>
      <c r="M28" s="40"/>
      <c r="N28" s="40"/>
      <c r="O28" s="36"/>
      <c r="P28" s="36"/>
      <c r="Q28" s="271"/>
      <c r="R28" s="271"/>
      <c r="S28" s="271"/>
      <c r="T28" s="271"/>
      <c r="U28" s="36"/>
      <c r="V28" s="36"/>
      <c r="W28" s="36"/>
      <c r="X28" s="36"/>
      <c r="Y28" s="36"/>
      <c r="Z28" s="36"/>
      <c r="AA28" s="36"/>
      <c r="AB28" s="36" t="str">
        <f t="shared" si="0"/>
        <v/>
      </c>
      <c r="AC28" s="33"/>
      <c r="AD28" s="37"/>
    </row>
    <row r="29" s="14" customFormat="1" customHeight="1" spans="1:30">
      <c r="A29" s="38" t="s">
        <v>369</v>
      </c>
      <c r="B29" s="84"/>
      <c r="C29" s="84"/>
      <c r="D29" s="84"/>
      <c r="E29" s="84"/>
      <c r="F29" s="84"/>
      <c r="G29" s="84"/>
      <c r="H29" s="84"/>
      <c r="I29" s="84"/>
      <c r="J29" s="39"/>
      <c r="K29" s="72"/>
      <c r="L29" s="32"/>
      <c r="M29" s="40"/>
      <c r="N29" s="40"/>
      <c r="O29" s="36"/>
      <c r="P29" s="36"/>
      <c r="Q29" s="271"/>
      <c r="R29" s="271"/>
      <c r="S29" s="271"/>
      <c r="T29" s="271"/>
      <c r="U29" s="36">
        <f>U27-U28</f>
        <v>0</v>
      </c>
      <c r="V29" s="36">
        <f>V27-V28</f>
        <v>0</v>
      </c>
      <c r="W29" s="36">
        <f>W27</f>
        <v>0</v>
      </c>
      <c r="X29" s="36"/>
      <c r="Y29" s="36">
        <f>Y27</f>
        <v>0</v>
      </c>
      <c r="Z29" s="36" t="str">
        <f t="shared" si="1"/>
        <v/>
      </c>
      <c r="AA29" s="36" t="str">
        <f t="shared" si="2"/>
        <v/>
      </c>
      <c r="AB29" s="36" t="str">
        <f t="shared" si="0"/>
        <v/>
      </c>
      <c r="AC29" s="33"/>
      <c r="AD29" s="37"/>
    </row>
    <row r="30" s="14" customFormat="1" customHeight="1" spans="1:30">
      <c r="A30" s="42" t="e">
        <f>'4-4长期股权投资'!A32</f>
        <v>#REF!</v>
      </c>
      <c r="B30" s="42"/>
      <c r="C30" s="42"/>
      <c r="D30" s="42"/>
      <c r="E30" s="42"/>
      <c r="F30" s="42"/>
      <c r="G30" s="42"/>
      <c r="H30" s="42"/>
      <c r="I30" s="42"/>
      <c r="J30" s="42"/>
      <c r="K30" s="138"/>
      <c r="U30" s="43"/>
      <c r="V30" s="205"/>
      <c r="W30" s="133" t="e">
        <f>"评估人员："&amp;#REF!</f>
        <v>#REF!</v>
      </c>
      <c r="X30" s="133"/>
      <c r="Y30" s="133"/>
      <c r="Z30" s="133"/>
      <c r="AA30" s="133"/>
      <c r="AB30" s="138"/>
      <c r="AC30" s="138"/>
    </row>
    <row r="31" s="14" customFormat="1" customHeight="1" spans="1:30">
      <c r="A31" s="12" t="e">
        <f>'4-4长期股权投资'!A33</f>
        <v>#REF!</v>
      </c>
      <c r="B31" s="87"/>
      <c r="C31" s="87"/>
      <c r="D31" s="87"/>
      <c r="E31" s="87"/>
      <c r="F31" s="87"/>
      <c r="G31" s="87"/>
      <c r="H31" s="12"/>
      <c r="I31" s="12"/>
      <c r="J31" s="12"/>
      <c r="U31" s="43"/>
      <c r="V31" s="43"/>
      <c r="W31" s="43"/>
      <c r="X31" s="43"/>
      <c r="Y31" s="43"/>
      <c r="Z31" s="43"/>
      <c r="AA31" s="43"/>
    </row>
  </sheetData>
  <sheetProtection formatCells="0" formatColumns="0" formatRows="0" insertRows="0" insertColumns="0" insertHyperlinks="0" deleteColumns="0" deleteRows="0" sort="0" autoFilter="0" pivotTables="0"/>
  <mergeCells count="31">
    <mergeCell ref="A2:AC2"/>
    <mergeCell ref="A3:AC3"/>
    <mergeCell ref="A4:AC4"/>
    <mergeCell ref="AA5:AC5"/>
    <mergeCell ref="AA6:AC6"/>
    <mergeCell ref="B7:G7"/>
    <mergeCell ref="U7:V7"/>
    <mergeCell ref="W7:Y7"/>
    <mergeCell ref="A27:J27"/>
    <mergeCell ref="A28:J28"/>
    <mergeCell ref="A29:J29"/>
    <mergeCell ref="W30:AA30"/>
    <mergeCell ref="A7:A8"/>
    <mergeCell ref="H7:H8"/>
    <mergeCell ref="I7:I8"/>
    <mergeCell ref="J7:J8"/>
    <mergeCell ref="K7:K8"/>
    <mergeCell ref="L7:L8"/>
    <mergeCell ref="M7:M8"/>
    <mergeCell ref="N7:N8"/>
    <mergeCell ref="O7:O8"/>
    <mergeCell ref="P7:P8"/>
    <mergeCell ref="Q7:Q8"/>
    <mergeCell ref="R7:R8"/>
    <mergeCell ref="S7:S8"/>
    <mergeCell ref="T7:T8"/>
    <mergeCell ref="Z7:Z8"/>
    <mergeCell ref="AA7:AA8"/>
    <mergeCell ref="AB7:AB8"/>
    <mergeCell ref="AC7:AC8"/>
    <mergeCell ref="AD7:AD8"/>
  </mergeCells>
  <dataValidations count="2">
    <dataValidation type="list" allowBlank="1" showInputMessage="1" showErrorMessage="1" sqref="K9:K26">
      <formula1>"外购,自建,自用转入,存货转入"</formula1>
    </dataValidation>
    <dataValidation type="list" allowBlank="1" showInputMessage="1" showErrorMessage="1" sqref="Q9:R26">
      <formula1>"是,否"</formula1>
    </dataValidation>
  </dataValidations>
  <hyperlinks>
    <hyperlink ref="A1" location="索引目录!A1" display="返回索引目录"/>
  </hyperlinks>
  <printOptions horizontalCentered="1"/>
  <pageMargins left="0.511811023622047" right="0.590551181102362" top="0.78740157480315" bottom="0.15748031496063" header="1.14173228346457" footer="0.196850393700787"/>
  <pageSetup paperSize="9" scale="90" fitToHeight="0" orientation="landscape"/>
  <headerFooter scaleWithDoc="0">
    <oddHeader>&amp;R&amp;"宋体,常规"&amp;10表4-7-1
共&amp;N页第&amp;P页
 单位：人民币元</oddHeader>
  </headerFooter>
  <legacyDrawing r:id="rId2"/>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4">
    <tabColor indexed="35"/>
  </sheetPr>
  <dimension ref="A1:AB31"/>
  <sheetViews>
    <sheetView showZeros="0" workbookViewId="0">
      <pane ySplit="8" topLeftCell="A9" activePane="bottomLeft" state="frozen"/>
      <selection/>
      <selection pane="bottomLeft" activeCell="B9" sqref="B9"/>
    </sheetView>
  </sheetViews>
  <sheetFormatPr defaultColWidth="9" defaultRowHeight="15.75" customHeight="1"/>
  <cols>
    <col min="1" max="1" width="5.5" style="15" customWidth="1"/>
    <col min="2" max="7" width="5.5" style="15" hidden="1" customWidth="1" outlineLevel="1"/>
    <col min="8" max="8" width="7.2" style="15" customWidth="1" collapsed="1"/>
    <col min="9" max="9" width="7.2" style="15" customWidth="1"/>
    <col min="10" max="10" width="9.1" style="15" customWidth="1"/>
    <col min="11" max="11" width="10.8" style="15" customWidth="1"/>
    <col min="12" max="12" width="5.3" style="15" customWidth="1"/>
    <col min="13" max="13" width="6.3" style="15" customWidth="1"/>
    <col min="14" max="14" width="4.5" style="15" customWidth="1"/>
    <col min="15" max="15" width="9.6" style="14" customWidth="1"/>
    <col min="16" max="16" width="7.7" style="14" customWidth="1"/>
    <col min="17" max="17" width="7.2" style="14" customWidth="1"/>
    <col min="18" max="21" width="7.2" style="15" customWidth="1" outlineLevel="1"/>
    <col min="22" max="22" width="8.5" style="43" customWidth="1"/>
    <col min="23" max="24" width="7.8" style="43" hidden="1" customWidth="1" outlineLevel="1"/>
    <col min="25" max="25" width="7.7" style="43" hidden="1" customWidth="1" outlineLevel="1"/>
    <col min="26" max="26" width="7.2" style="43" hidden="1" customWidth="1" outlineLevel="1"/>
    <col min="27" max="27" width="6" style="15" customWidth="1" collapsed="1"/>
    <col min="28" max="16384" width="9" style="15"/>
  </cols>
  <sheetData>
    <row r="1" customHeight="1" spans="1:28">
      <c r="A1" s="17" t="s">
        <v>257</v>
      </c>
    </row>
    <row r="2" s="11" customFormat="1" ht="21" customHeight="1" spans="1:28">
      <c r="A2" s="18" t="e">
        <f>"投资性房地产-房屋评估"&amp;#REF!</f>
        <v>#REF!</v>
      </c>
      <c r="B2" s="18"/>
      <c r="C2" s="18"/>
      <c r="D2" s="18"/>
      <c r="E2" s="18"/>
      <c r="F2" s="18"/>
      <c r="G2" s="18"/>
      <c r="H2" s="18"/>
      <c r="I2" s="18"/>
      <c r="J2" s="18"/>
      <c r="K2" s="18"/>
      <c r="L2" s="18"/>
      <c r="M2" s="18"/>
      <c r="N2" s="18"/>
      <c r="O2" s="18"/>
      <c r="P2" s="18"/>
      <c r="Q2" s="18"/>
      <c r="R2" s="18"/>
      <c r="S2" s="18"/>
      <c r="T2" s="18"/>
      <c r="U2" s="18"/>
      <c r="V2" s="18"/>
      <c r="W2" s="18"/>
      <c r="X2" s="18"/>
      <c r="Y2" s="18"/>
      <c r="Z2" s="18"/>
      <c r="AA2" s="18"/>
    </row>
    <row r="3" s="11" customFormat="1" ht="18.75" customHeight="1" spans="1:28">
      <c r="A3" s="266" t="s">
        <v>2409</v>
      </c>
      <c r="B3" s="266"/>
      <c r="C3" s="266"/>
      <c r="D3" s="266"/>
      <c r="E3" s="266"/>
      <c r="F3" s="266"/>
      <c r="G3" s="266"/>
      <c r="H3" s="266"/>
      <c r="I3" s="266"/>
      <c r="J3" s="266"/>
      <c r="K3" s="266"/>
      <c r="L3" s="266"/>
      <c r="M3" s="266"/>
      <c r="N3" s="266"/>
      <c r="O3" s="266"/>
      <c r="P3" s="266"/>
      <c r="Q3" s="266"/>
      <c r="R3" s="266"/>
      <c r="S3" s="266"/>
      <c r="T3" s="266"/>
      <c r="U3" s="266"/>
      <c r="V3" s="266"/>
      <c r="W3" s="266"/>
      <c r="X3" s="266"/>
      <c r="Y3" s="266"/>
      <c r="Z3" s="266"/>
      <c r="AA3" s="266"/>
    </row>
    <row r="4" s="12" customFormat="1" ht="14.1" customHeight="1" spans="1:28">
      <c r="A4" s="21" t="e">
        <f>'4-7-1投资性房地产-成本计量'!A4:AC4</f>
        <v>#REF!</v>
      </c>
      <c r="B4" s="21"/>
      <c r="C4" s="21"/>
      <c r="D4" s="21"/>
      <c r="E4" s="21"/>
      <c r="F4" s="21"/>
      <c r="G4" s="21"/>
      <c r="H4" s="21"/>
      <c r="I4" s="21"/>
      <c r="J4" s="21"/>
      <c r="K4" s="21"/>
      <c r="L4" s="21"/>
      <c r="M4" s="21"/>
      <c r="N4" s="21"/>
      <c r="O4" s="21"/>
      <c r="P4" s="21"/>
      <c r="Q4" s="21"/>
      <c r="R4" s="21"/>
      <c r="S4" s="21"/>
      <c r="T4" s="21"/>
      <c r="U4" s="21"/>
      <c r="V4" s="21"/>
      <c r="W4" s="21"/>
      <c r="X4" s="21"/>
      <c r="Y4" s="21"/>
      <c r="Z4" s="21"/>
      <c r="AA4" s="21"/>
    </row>
    <row r="5" s="12" customFormat="1" ht="5.25" customHeight="1" spans="1:28">
      <c r="N5" s="21"/>
      <c r="O5" s="21"/>
      <c r="P5" s="21"/>
      <c r="Q5" s="21"/>
      <c r="R5" s="21"/>
      <c r="S5" s="21"/>
      <c r="T5" s="21"/>
      <c r="U5" s="21"/>
      <c r="V5" s="23"/>
      <c r="W5" s="23"/>
      <c r="X5" s="23"/>
      <c r="Y5" s="74"/>
      <c r="Z5" s="74"/>
      <c r="AA5" s="74"/>
    </row>
    <row r="6" s="12" customFormat="1" customHeight="1" spans="1:28">
      <c r="A6" s="25" t="e">
        <f>'4-7-1投资性房地产-成本计量'!A6</f>
        <v>#REF!</v>
      </c>
      <c r="B6" s="25"/>
      <c r="C6" s="25"/>
      <c r="D6" s="25"/>
      <c r="E6" s="25"/>
      <c r="F6" s="25"/>
      <c r="G6" s="25"/>
      <c r="H6" s="25"/>
      <c r="I6" s="25"/>
      <c r="J6" s="25"/>
      <c r="K6" s="25"/>
      <c r="L6" s="25"/>
      <c r="M6" s="25"/>
      <c r="V6" s="26"/>
      <c r="W6" s="26"/>
      <c r="X6" s="26"/>
      <c r="Y6" s="76"/>
      <c r="Z6" s="76"/>
      <c r="AA6" s="76"/>
    </row>
    <row r="7" s="223" customFormat="1" customHeight="1" spans="1:28">
      <c r="A7" s="28" t="s">
        <v>293</v>
      </c>
      <c r="B7" s="142" t="s">
        <v>2389</v>
      </c>
      <c r="C7" s="217"/>
      <c r="D7" s="217"/>
      <c r="E7" s="217"/>
      <c r="F7" s="217"/>
      <c r="G7" s="139"/>
      <c r="H7" s="28" t="s">
        <v>2390</v>
      </c>
      <c r="I7" s="78" t="s">
        <v>2391</v>
      </c>
      <c r="J7" s="78" t="s">
        <v>2392</v>
      </c>
      <c r="K7" s="78" t="s">
        <v>2393</v>
      </c>
      <c r="L7" s="28" t="s">
        <v>2394</v>
      </c>
      <c r="M7" s="128" t="s">
        <v>2395</v>
      </c>
      <c r="N7" s="251" t="s">
        <v>446</v>
      </c>
      <c r="O7" s="251" t="s">
        <v>2410</v>
      </c>
      <c r="P7" s="251" t="s">
        <v>2396</v>
      </c>
      <c r="Q7" s="128" t="s">
        <v>2397</v>
      </c>
      <c r="R7" s="78" t="s">
        <v>2398</v>
      </c>
      <c r="S7" s="78" t="s">
        <v>2399</v>
      </c>
      <c r="T7" s="78" t="s">
        <v>2400</v>
      </c>
      <c r="U7" s="78" t="s">
        <v>2401</v>
      </c>
      <c r="V7" s="79" t="s">
        <v>344</v>
      </c>
      <c r="W7" s="79" t="s">
        <v>345</v>
      </c>
      <c r="X7" s="79" t="s">
        <v>2288</v>
      </c>
      <c r="Y7" s="100" t="s">
        <v>347</v>
      </c>
      <c r="Z7" s="210" t="s">
        <v>2402</v>
      </c>
      <c r="AA7" s="128" t="s">
        <v>296</v>
      </c>
      <c r="AB7" s="31" t="s">
        <v>348</v>
      </c>
    </row>
    <row r="8" s="223" customFormat="1" ht="36.75" customHeight="1" spans="1:28">
      <c r="A8" s="28"/>
      <c r="B8" s="128" t="s">
        <v>2403</v>
      </c>
      <c r="C8" s="128" t="s">
        <v>2404</v>
      </c>
      <c r="D8" s="128" t="s">
        <v>2405</v>
      </c>
      <c r="E8" s="128" t="s">
        <v>2406</v>
      </c>
      <c r="F8" s="128" t="s">
        <v>2407</v>
      </c>
      <c r="G8" s="128" t="s">
        <v>2408</v>
      </c>
      <c r="H8" s="28"/>
      <c r="I8" s="81"/>
      <c r="J8" s="81"/>
      <c r="K8" s="81"/>
      <c r="L8" s="28"/>
      <c r="M8" s="28"/>
      <c r="N8" s="254"/>
      <c r="O8" s="254"/>
      <c r="P8" s="254"/>
      <c r="Q8" s="28"/>
      <c r="R8" s="81"/>
      <c r="S8" s="81"/>
      <c r="T8" s="81"/>
      <c r="U8" s="81"/>
      <c r="V8" s="82"/>
      <c r="W8" s="82"/>
      <c r="X8" s="82"/>
      <c r="Y8" s="30"/>
      <c r="Z8" s="235"/>
      <c r="AA8" s="28"/>
      <c r="AB8" s="31"/>
    </row>
    <row r="9" s="14" customFormat="1" customHeight="1" spans="1:28">
      <c r="A9" s="32">
        <v>1</v>
      </c>
      <c r="B9" s="32"/>
      <c r="C9" s="32"/>
      <c r="D9" s="32"/>
      <c r="E9" s="32"/>
      <c r="F9" s="32"/>
      <c r="G9" s="32"/>
      <c r="H9" s="32"/>
      <c r="I9" s="35"/>
      <c r="J9" s="33"/>
      <c r="K9" s="35"/>
      <c r="L9" s="35"/>
      <c r="M9" s="34">
        <v>43800</v>
      </c>
      <c r="N9" s="40"/>
      <c r="O9" s="40"/>
      <c r="P9" s="36"/>
      <c r="Q9" s="36"/>
      <c r="R9" s="270"/>
      <c r="S9" s="270"/>
      <c r="T9" s="270"/>
      <c r="U9" s="271"/>
      <c r="V9" s="36"/>
      <c r="W9" s="36"/>
      <c r="X9" s="36" t="str">
        <f>IF(V9=0,"",W9-V9)</f>
        <v/>
      </c>
      <c r="Y9" s="36" t="str">
        <f>IF(V9=0,"",X9/V9*100)</f>
        <v/>
      </c>
      <c r="Z9" s="36" t="str">
        <f t="shared" ref="Z9:Z29" si="0">IF(P9=0,"",W9/P9)</f>
        <v/>
      </c>
      <c r="AA9" s="33"/>
      <c r="AB9" s="37"/>
    </row>
    <row r="10" s="14" customFormat="1" customHeight="1" spans="1:28">
      <c r="A10" s="32"/>
      <c r="B10" s="32"/>
      <c r="C10" s="32"/>
      <c r="D10" s="32"/>
      <c r="E10" s="32"/>
      <c r="F10" s="32"/>
      <c r="G10" s="32"/>
      <c r="H10" s="32"/>
      <c r="I10" s="35"/>
      <c r="J10" s="33"/>
      <c r="K10" s="35"/>
      <c r="L10" s="35"/>
      <c r="M10" s="34"/>
      <c r="N10" s="40"/>
      <c r="O10" s="40"/>
      <c r="P10" s="36"/>
      <c r="Q10" s="36" t="s">
        <v>2269</v>
      </c>
      <c r="R10" s="270"/>
      <c r="S10" s="270"/>
      <c r="T10" s="270"/>
      <c r="U10" s="271"/>
      <c r="V10" s="36"/>
      <c r="W10" s="36"/>
      <c r="X10" s="36" t="str">
        <f t="shared" ref="X10:X29" si="1">IF(V10=0,"",W10-V10)</f>
        <v/>
      </c>
      <c r="Y10" s="36" t="str">
        <f t="shared" ref="Y10:Y29" si="2">IF(V10=0,"",X10/V10*100)</f>
        <v/>
      </c>
      <c r="Z10" s="36" t="str">
        <f t="shared" si="0"/>
        <v/>
      </c>
      <c r="AA10" s="33"/>
      <c r="AB10" s="37"/>
    </row>
    <row r="11" s="14" customFormat="1" customHeight="1" spans="1:28">
      <c r="A11" s="32"/>
      <c r="B11" s="32"/>
      <c r="C11" s="32"/>
      <c r="D11" s="32"/>
      <c r="E11" s="32"/>
      <c r="F11" s="32"/>
      <c r="G11" s="32"/>
      <c r="H11" s="32"/>
      <c r="I11" s="35"/>
      <c r="J11" s="33"/>
      <c r="K11" s="35"/>
      <c r="L11" s="35"/>
      <c r="M11" s="34"/>
      <c r="N11" s="40"/>
      <c r="O11" s="40"/>
      <c r="P11" s="36"/>
      <c r="Q11" s="36"/>
      <c r="R11" s="270"/>
      <c r="S11" s="270"/>
      <c r="T11" s="270"/>
      <c r="U11" s="271"/>
      <c r="V11" s="36"/>
      <c r="W11" s="36"/>
      <c r="X11" s="36" t="str">
        <f t="shared" si="1"/>
        <v/>
      </c>
      <c r="Y11" s="36" t="str">
        <f t="shared" si="2"/>
        <v/>
      </c>
      <c r="Z11" s="36" t="str">
        <f t="shared" si="0"/>
        <v/>
      </c>
      <c r="AA11" s="33"/>
      <c r="AB11" s="37"/>
    </row>
    <row r="12" s="14" customFormat="1" customHeight="1" spans="1:28">
      <c r="A12" s="32"/>
      <c r="B12" s="32"/>
      <c r="C12" s="32"/>
      <c r="D12" s="32"/>
      <c r="E12" s="32"/>
      <c r="F12" s="32"/>
      <c r="G12" s="32"/>
      <c r="H12" s="32"/>
      <c r="I12" s="35"/>
      <c r="J12" s="33"/>
      <c r="K12" s="35"/>
      <c r="L12" s="35"/>
      <c r="M12" s="34"/>
      <c r="N12" s="40"/>
      <c r="O12" s="40"/>
      <c r="P12" s="36"/>
      <c r="Q12" s="36"/>
      <c r="R12" s="270"/>
      <c r="S12" s="270"/>
      <c r="T12" s="270"/>
      <c r="U12" s="271"/>
      <c r="V12" s="36"/>
      <c r="W12" s="36"/>
      <c r="X12" s="36" t="str">
        <f t="shared" si="1"/>
        <v/>
      </c>
      <c r="Y12" s="36" t="str">
        <f t="shared" si="2"/>
        <v/>
      </c>
      <c r="Z12" s="36" t="str">
        <f t="shared" si="0"/>
        <v/>
      </c>
      <c r="AA12" s="33"/>
      <c r="AB12" s="37"/>
    </row>
    <row r="13" s="14" customFormat="1" customHeight="1" spans="1:28">
      <c r="A13" s="32"/>
      <c r="B13" s="32"/>
      <c r="C13" s="32"/>
      <c r="D13" s="32"/>
      <c r="E13" s="32"/>
      <c r="F13" s="32"/>
      <c r="G13" s="32"/>
      <c r="H13" s="32">
        <v>0</v>
      </c>
      <c r="I13" s="35"/>
      <c r="J13" s="33"/>
      <c r="K13" s="35"/>
      <c r="L13" s="35"/>
      <c r="M13" s="34"/>
      <c r="N13" s="40"/>
      <c r="O13" s="40"/>
      <c r="P13" s="36"/>
      <c r="Q13" s="36"/>
      <c r="R13" s="270"/>
      <c r="S13" s="270"/>
      <c r="T13" s="270"/>
      <c r="U13" s="271"/>
      <c r="V13" s="36"/>
      <c r="W13" s="36"/>
      <c r="X13" s="36" t="str">
        <f t="shared" si="1"/>
        <v/>
      </c>
      <c r="Y13" s="36" t="str">
        <f t="shared" si="2"/>
        <v/>
      </c>
      <c r="Z13" s="36" t="str">
        <f t="shared" si="0"/>
        <v/>
      </c>
      <c r="AA13" s="33"/>
      <c r="AB13" s="37"/>
    </row>
    <row r="14" s="14" customFormat="1" customHeight="1" spans="1:28">
      <c r="A14" s="32"/>
      <c r="B14" s="32"/>
      <c r="C14" s="32"/>
      <c r="D14" s="32"/>
      <c r="E14" s="32"/>
      <c r="F14" s="32"/>
      <c r="G14" s="32"/>
      <c r="H14" s="32">
        <v>0</v>
      </c>
      <c r="I14" s="35"/>
      <c r="J14" s="33"/>
      <c r="K14" s="35"/>
      <c r="L14" s="35"/>
      <c r="M14" s="34"/>
      <c r="N14" s="40"/>
      <c r="O14" s="40"/>
      <c r="P14" s="36"/>
      <c r="Q14" s="36"/>
      <c r="R14" s="270"/>
      <c r="S14" s="270"/>
      <c r="T14" s="270"/>
      <c r="U14" s="271"/>
      <c r="V14" s="36"/>
      <c r="W14" s="36"/>
      <c r="X14" s="36" t="str">
        <f t="shared" si="1"/>
        <v/>
      </c>
      <c r="Y14" s="36" t="str">
        <f t="shared" si="2"/>
        <v/>
      </c>
      <c r="Z14" s="36" t="str">
        <f t="shared" si="0"/>
        <v/>
      </c>
      <c r="AA14" s="33"/>
      <c r="AB14" s="37"/>
    </row>
    <row r="15" s="14" customFormat="1" customHeight="1" spans="1:28">
      <c r="A15" s="32"/>
      <c r="B15" s="32"/>
      <c r="C15" s="32"/>
      <c r="D15" s="32"/>
      <c r="E15" s="32"/>
      <c r="F15" s="32"/>
      <c r="G15" s="32"/>
      <c r="H15" s="32"/>
      <c r="I15" s="35"/>
      <c r="J15" s="33"/>
      <c r="K15" s="35"/>
      <c r="L15" s="35"/>
      <c r="M15" s="34"/>
      <c r="N15" s="40"/>
      <c r="O15" s="40"/>
      <c r="P15" s="36"/>
      <c r="Q15" s="36"/>
      <c r="R15" s="270"/>
      <c r="S15" s="270"/>
      <c r="T15" s="270"/>
      <c r="U15" s="271"/>
      <c r="V15" s="36"/>
      <c r="W15" s="36"/>
      <c r="X15" s="36" t="str">
        <f t="shared" si="1"/>
        <v/>
      </c>
      <c r="Y15" s="36" t="str">
        <f t="shared" si="2"/>
        <v/>
      </c>
      <c r="Z15" s="36" t="str">
        <f t="shared" si="0"/>
        <v/>
      </c>
      <c r="AA15" s="33"/>
      <c r="AB15" s="37"/>
    </row>
    <row r="16" s="14" customFormat="1" customHeight="1" spans="1:28">
      <c r="A16" s="32"/>
      <c r="B16" s="32"/>
      <c r="C16" s="32"/>
      <c r="D16" s="32"/>
      <c r="E16" s="32"/>
      <c r="F16" s="32"/>
      <c r="G16" s="32"/>
      <c r="H16" s="32"/>
      <c r="I16" s="35"/>
      <c r="J16" s="33"/>
      <c r="K16" s="35"/>
      <c r="L16" s="35"/>
      <c r="M16" s="34"/>
      <c r="N16" s="40"/>
      <c r="O16" s="40"/>
      <c r="P16" s="36"/>
      <c r="Q16" s="36"/>
      <c r="R16" s="270"/>
      <c r="S16" s="270"/>
      <c r="T16" s="270"/>
      <c r="U16" s="271"/>
      <c r="V16" s="36"/>
      <c r="W16" s="36"/>
      <c r="X16" s="36" t="str">
        <f t="shared" si="1"/>
        <v/>
      </c>
      <c r="Y16" s="36" t="str">
        <f t="shared" si="2"/>
        <v/>
      </c>
      <c r="Z16" s="36" t="str">
        <f t="shared" si="0"/>
        <v/>
      </c>
      <c r="AA16" s="33"/>
      <c r="AB16" s="37"/>
    </row>
    <row r="17" s="14" customFormat="1" customHeight="1" spans="1:28">
      <c r="A17" s="32"/>
      <c r="B17" s="32"/>
      <c r="C17" s="32"/>
      <c r="D17" s="32"/>
      <c r="E17" s="32"/>
      <c r="F17" s="32"/>
      <c r="G17" s="32"/>
      <c r="H17" s="32"/>
      <c r="I17" s="35"/>
      <c r="J17" s="33"/>
      <c r="K17" s="35"/>
      <c r="L17" s="35"/>
      <c r="M17" s="34"/>
      <c r="N17" s="40"/>
      <c r="O17" s="40"/>
      <c r="P17" s="36"/>
      <c r="Q17" s="36" t="s">
        <v>2269</v>
      </c>
      <c r="R17" s="270"/>
      <c r="S17" s="270"/>
      <c r="T17" s="270"/>
      <c r="U17" s="271"/>
      <c r="V17" s="36"/>
      <c r="W17" s="36"/>
      <c r="X17" s="36" t="str">
        <f t="shared" si="1"/>
        <v/>
      </c>
      <c r="Y17" s="36" t="str">
        <f t="shared" si="2"/>
        <v/>
      </c>
      <c r="Z17" s="36" t="str">
        <f t="shared" si="0"/>
        <v/>
      </c>
      <c r="AA17" s="33"/>
      <c r="AB17" s="37"/>
    </row>
    <row r="18" s="14" customFormat="1" customHeight="1" spans="1:28">
      <c r="A18" s="32"/>
      <c r="B18" s="32"/>
      <c r="C18" s="32"/>
      <c r="D18" s="32"/>
      <c r="E18" s="32"/>
      <c r="F18" s="32"/>
      <c r="G18" s="32"/>
      <c r="H18" s="32"/>
      <c r="I18" s="35"/>
      <c r="J18" s="33"/>
      <c r="K18" s="35"/>
      <c r="L18" s="35"/>
      <c r="M18" s="34"/>
      <c r="N18" s="40"/>
      <c r="O18" s="40"/>
      <c r="P18" s="36"/>
      <c r="Q18" s="36" t="s">
        <v>2269</v>
      </c>
      <c r="R18" s="270"/>
      <c r="S18" s="270"/>
      <c r="T18" s="270"/>
      <c r="U18" s="271"/>
      <c r="V18" s="36"/>
      <c r="W18" s="36"/>
      <c r="X18" s="36" t="str">
        <f t="shared" si="1"/>
        <v/>
      </c>
      <c r="Y18" s="36" t="str">
        <f t="shared" si="2"/>
        <v/>
      </c>
      <c r="Z18" s="36" t="str">
        <f t="shared" si="0"/>
        <v/>
      </c>
      <c r="AA18" s="33"/>
      <c r="AB18" s="37"/>
    </row>
    <row r="19" s="14" customFormat="1" customHeight="1" spans="1:28">
      <c r="A19" s="32"/>
      <c r="B19" s="32"/>
      <c r="C19" s="32"/>
      <c r="D19" s="32"/>
      <c r="E19" s="32"/>
      <c r="F19" s="32"/>
      <c r="G19" s="32"/>
      <c r="H19" s="32"/>
      <c r="I19" s="35"/>
      <c r="J19" s="33"/>
      <c r="K19" s="35"/>
      <c r="L19" s="35"/>
      <c r="M19" s="34"/>
      <c r="N19" s="40"/>
      <c r="O19" s="40"/>
      <c r="P19" s="36"/>
      <c r="Q19" s="36" t="s">
        <v>2269</v>
      </c>
      <c r="R19" s="270"/>
      <c r="S19" s="270"/>
      <c r="T19" s="270"/>
      <c r="U19" s="271"/>
      <c r="V19" s="36"/>
      <c r="W19" s="36"/>
      <c r="X19" s="36" t="str">
        <f t="shared" si="1"/>
        <v/>
      </c>
      <c r="Y19" s="36" t="str">
        <f t="shared" si="2"/>
        <v/>
      </c>
      <c r="Z19" s="36" t="str">
        <f t="shared" si="0"/>
        <v/>
      </c>
      <c r="AA19" s="33"/>
      <c r="AB19" s="37"/>
    </row>
    <row r="20" s="14" customFormat="1" customHeight="1" spans="1:28">
      <c r="A20" s="32"/>
      <c r="B20" s="32"/>
      <c r="C20" s="32"/>
      <c r="D20" s="32"/>
      <c r="E20" s="32"/>
      <c r="F20" s="32"/>
      <c r="G20" s="32"/>
      <c r="H20" s="32"/>
      <c r="I20" s="35"/>
      <c r="J20" s="33"/>
      <c r="K20" s="35"/>
      <c r="L20" s="35"/>
      <c r="M20" s="34"/>
      <c r="N20" s="40"/>
      <c r="O20" s="40"/>
      <c r="P20" s="36"/>
      <c r="Q20" s="36" t="s">
        <v>2269</v>
      </c>
      <c r="R20" s="270"/>
      <c r="S20" s="270"/>
      <c r="T20" s="270"/>
      <c r="U20" s="271"/>
      <c r="V20" s="36"/>
      <c r="W20" s="36"/>
      <c r="X20" s="36" t="str">
        <f t="shared" si="1"/>
        <v/>
      </c>
      <c r="Y20" s="36" t="str">
        <f t="shared" si="2"/>
        <v/>
      </c>
      <c r="Z20" s="36" t="str">
        <f t="shared" si="0"/>
        <v/>
      </c>
      <c r="AA20" s="33"/>
      <c r="AB20" s="37"/>
    </row>
    <row r="21" s="14" customFormat="1" customHeight="1" spans="1:28">
      <c r="A21" s="32"/>
      <c r="B21" s="32"/>
      <c r="C21" s="32"/>
      <c r="D21" s="32"/>
      <c r="E21" s="32"/>
      <c r="F21" s="32"/>
      <c r="G21" s="32"/>
      <c r="H21" s="32"/>
      <c r="I21" s="35"/>
      <c r="J21" s="33"/>
      <c r="K21" s="35"/>
      <c r="L21" s="35"/>
      <c r="M21" s="34"/>
      <c r="N21" s="40"/>
      <c r="O21" s="40"/>
      <c r="P21" s="36"/>
      <c r="Q21" s="36" t="s">
        <v>2269</v>
      </c>
      <c r="R21" s="270"/>
      <c r="S21" s="270"/>
      <c r="T21" s="270"/>
      <c r="U21" s="271"/>
      <c r="V21" s="36"/>
      <c r="W21" s="36"/>
      <c r="X21" s="36" t="str">
        <f t="shared" si="1"/>
        <v/>
      </c>
      <c r="Y21" s="36" t="str">
        <f t="shared" si="2"/>
        <v/>
      </c>
      <c r="Z21" s="36" t="str">
        <f t="shared" si="0"/>
        <v/>
      </c>
      <c r="AA21" s="33"/>
      <c r="AB21" s="37"/>
    </row>
    <row r="22" s="14" customFormat="1" customHeight="1" spans="1:28">
      <c r="A22" s="32"/>
      <c r="B22" s="32"/>
      <c r="C22" s="32"/>
      <c r="D22" s="32"/>
      <c r="E22" s="32"/>
      <c r="F22" s="32"/>
      <c r="G22" s="32"/>
      <c r="H22" s="32"/>
      <c r="I22" s="35"/>
      <c r="J22" s="33"/>
      <c r="K22" s="35"/>
      <c r="L22" s="35"/>
      <c r="M22" s="34"/>
      <c r="N22" s="40"/>
      <c r="O22" s="40"/>
      <c r="P22" s="36"/>
      <c r="Q22" s="36" t="s">
        <v>2269</v>
      </c>
      <c r="R22" s="270"/>
      <c r="S22" s="270"/>
      <c r="T22" s="270"/>
      <c r="U22" s="271"/>
      <c r="V22" s="36"/>
      <c r="W22" s="36"/>
      <c r="X22" s="36" t="str">
        <f t="shared" si="1"/>
        <v/>
      </c>
      <c r="Y22" s="36" t="str">
        <f t="shared" si="2"/>
        <v/>
      </c>
      <c r="Z22" s="36" t="str">
        <f t="shared" si="0"/>
        <v/>
      </c>
      <c r="AA22" s="33"/>
      <c r="AB22" s="37"/>
    </row>
    <row r="23" s="14" customFormat="1" customHeight="1" spans="1:28">
      <c r="A23" s="32"/>
      <c r="B23" s="32"/>
      <c r="C23" s="32"/>
      <c r="D23" s="32"/>
      <c r="E23" s="32"/>
      <c r="F23" s="32"/>
      <c r="G23" s="32"/>
      <c r="H23" s="32"/>
      <c r="I23" s="35"/>
      <c r="J23" s="33"/>
      <c r="K23" s="35"/>
      <c r="L23" s="35"/>
      <c r="M23" s="34"/>
      <c r="N23" s="40"/>
      <c r="O23" s="40"/>
      <c r="P23" s="36"/>
      <c r="Q23" s="36" t="s">
        <v>2269</v>
      </c>
      <c r="R23" s="270"/>
      <c r="S23" s="270"/>
      <c r="T23" s="270"/>
      <c r="U23" s="271"/>
      <c r="V23" s="36"/>
      <c r="W23" s="36"/>
      <c r="X23" s="36" t="str">
        <f t="shared" si="1"/>
        <v/>
      </c>
      <c r="Y23" s="36" t="str">
        <f t="shared" si="2"/>
        <v/>
      </c>
      <c r="Z23" s="36" t="str">
        <f t="shared" si="0"/>
        <v/>
      </c>
      <c r="AA23" s="33"/>
      <c r="AB23" s="37"/>
    </row>
    <row r="24" s="14" customFormat="1" customHeight="1" spans="1:28">
      <c r="A24" s="32"/>
      <c r="B24" s="32"/>
      <c r="C24" s="32"/>
      <c r="D24" s="32"/>
      <c r="E24" s="32"/>
      <c r="F24" s="32"/>
      <c r="G24" s="32"/>
      <c r="H24" s="32"/>
      <c r="I24" s="35"/>
      <c r="J24" s="33"/>
      <c r="K24" s="35"/>
      <c r="L24" s="35"/>
      <c r="M24" s="34"/>
      <c r="N24" s="40"/>
      <c r="O24" s="40"/>
      <c r="P24" s="36"/>
      <c r="Q24" s="36" t="s">
        <v>2269</v>
      </c>
      <c r="R24" s="270"/>
      <c r="S24" s="270"/>
      <c r="T24" s="270"/>
      <c r="U24" s="271"/>
      <c r="V24" s="36"/>
      <c r="W24" s="36"/>
      <c r="X24" s="36" t="str">
        <f t="shared" si="1"/>
        <v/>
      </c>
      <c r="Y24" s="36" t="str">
        <f t="shared" si="2"/>
        <v/>
      </c>
      <c r="Z24" s="36" t="str">
        <f t="shared" si="0"/>
        <v/>
      </c>
      <c r="AA24" s="33"/>
      <c r="AB24" s="37"/>
    </row>
    <row r="25" s="14" customFormat="1" customHeight="1" spans="1:28">
      <c r="A25" s="32"/>
      <c r="B25" s="32"/>
      <c r="C25" s="32"/>
      <c r="D25" s="32"/>
      <c r="E25" s="32"/>
      <c r="F25" s="32"/>
      <c r="G25" s="32"/>
      <c r="H25" s="32"/>
      <c r="I25" s="35"/>
      <c r="J25" s="33"/>
      <c r="K25" s="35"/>
      <c r="L25" s="35"/>
      <c r="M25" s="34"/>
      <c r="N25" s="40"/>
      <c r="O25" s="40"/>
      <c r="P25" s="36"/>
      <c r="Q25" s="36" t="s">
        <v>2269</v>
      </c>
      <c r="R25" s="270"/>
      <c r="S25" s="270"/>
      <c r="T25" s="270"/>
      <c r="U25" s="271"/>
      <c r="V25" s="36"/>
      <c r="W25" s="36"/>
      <c r="X25" s="36" t="str">
        <f t="shared" si="1"/>
        <v/>
      </c>
      <c r="Y25" s="36" t="str">
        <f t="shared" si="2"/>
        <v/>
      </c>
      <c r="Z25" s="36" t="str">
        <f t="shared" si="0"/>
        <v/>
      </c>
      <c r="AA25" s="33"/>
      <c r="AB25" s="37"/>
    </row>
    <row r="26" s="14" customFormat="1" customHeight="1" spans="1:28">
      <c r="A26" s="32"/>
      <c r="B26" s="32"/>
      <c r="C26" s="32"/>
      <c r="D26" s="32"/>
      <c r="E26" s="32"/>
      <c r="F26" s="32"/>
      <c r="G26" s="32"/>
      <c r="H26" s="32"/>
      <c r="I26" s="35"/>
      <c r="J26" s="33"/>
      <c r="K26" s="35"/>
      <c r="L26" s="35"/>
      <c r="M26" s="34"/>
      <c r="N26" s="40"/>
      <c r="O26" s="40"/>
      <c r="P26" s="36"/>
      <c r="Q26" s="36"/>
      <c r="R26" s="270"/>
      <c r="S26" s="270"/>
      <c r="T26" s="270"/>
      <c r="U26" s="271"/>
      <c r="V26" s="36"/>
      <c r="W26" s="36"/>
      <c r="X26" s="36" t="str">
        <f t="shared" si="1"/>
        <v/>
      </c>
      <c r="Y26" s="36" t="str">
        <f t="shared" si="2"/>
        <v/>
      </c>
      <c r="Z26" s="36" t="str">
        <f t="shared" si="0"/>
        <v/>
      </c>
      <c r="AA26" s="33"/>
      <c r="AB26" s="37"/>
    </row>
    <row r="27" s="14" customFormat="1" customHeight="1" spans="1:28">
      <c r="A27" s="38" t="s">
        <v>405</v>
      </c>
      <c r="B27" s="84"/>
      <c r="C27" s="84"/>
      <c r="D27" s="84"/>
      <c r="E27" s="84"/>
      <c r="F27" s="84"/>
      <c r="G27" s="84"/>
      <c r="H27" s="267"/>
      <c r="I27" s="267"/>
      <c r="J27" s="268"/>
      <c r="K27" s="272"/>
      <c r="L27" s="32"/>
      <c r="M27" s="40"/>
      <c r="N27" s="40"/>
      <c r="O27" s="40"/>
      <c r="P27" s="36"/>
      <c r="Q27" s="36" t="s">
        <v>2269</v>
      </c>
      <c r="R27" s="271"/>
      <c r="S27" s="271"/>
      <c r="T27" s="271"/>
      <c r="U27" s="271"/>
      <c r="V27" s="36">
        <f>SUM(V9:V26)</f>
        <v>0</v>
      </c>
      <c r="W27" s="36">
        <f>SUM(W9:W26)</f>
        <v>0</v>
      </c>
      <c r="X27" s="36" t="str">
        <f t="shared" si="1"/>
        <v/>
      </c>
      <c r="Y27" s="36" t="str">
        <f t="shared" si="2"/>
        <v/>
      </c>
      <c r="Z27" s="36" t="str">
        <f t="shared" si="0"/>
        <v/>
      </c>
      <c r="AA27" s="33"/>
      <c r="AB27" s="37"/>
    </row>
    <row r="28" s="14" customFormat="1" customHeight="1" spans="1:28">
      <c r="A28" s="38" t="s">
        <v>2386</v>
      </c>
      <c r="B28" s="84"/>
      <c r="C28" s="84"/>
      <c r="D28" s="84"/>
      <c r="E28" s="84"/>
      <c r="F28" s="84"/>
      <c r="G28" s="84"/>
      <c r="H28" s="84"/>
      <c r="I28" s="84"/>
      <c r="J28" s="39"/>
      <c r="K28" s="72"/>
      <c r="L28" s="32"/>
      <c r="M28" s="40"/>
      <c r="N28" s="40"/>
      <c r="O28" s="40"/>
      <c r="P28" s="36"/>
      <c r="Q28" s="36"/>
      <c r="R28" s="271"/>
      <c r="S28" s="271"/>
      <c r="T28" s="271"/>
      <c r="U28" s="271"/>
      <c r="V28" s="36"/>
      <c r="W28" s="36"/>
      <c r="X28" s="36" t="str">
        <f t="shared" si="1"/>
        <v/>
      </c>
      <c r="Y28" s="36" t="str">
        <f t="shared" si="2"/>
        <v/>
      </c>
      <c r="Z28" s="36" t="str">
        <f t="shared" si="0"/>
        <v/>
      </c>
      <c r="AA28" s="33"/>
      <c r="AB28" s="37"/>
    </row>
    <row r="29" s="14" customFormat="1" customHeight="1" spans="1:28">
      <c r="A29" s="38" t="s">
        <v>369</v>
      </c>
      <c r="B29" s="84"/>
      <c r="C29" s="84"/>
      <c r="D29" s="84"/>
      <c r="E29" s="84"/>
      <c r="F29" s="84"/>
      <c r="G29" s="84"/>
      <c r="H29" s="84"/>
      <c r="I29" s="84"/>
      <c r="J29" s="39"/>
      <c r="K29" s="72"/>
      <c r="L29" s="32"/>
      <c r="M29" s="40"/>
      <c r="N29" s="40"/>
      <c r="O29" s="40"/>
      <c r="P29" s="36"/>
      <c r="Q29" s="36"/>
      <c r="R29" s="271"/>
      <c r="S29" s="271"/>
      <c r="T29" s="271"/>
      <c r="U29" s="271"/>
      <c r="V29" s="36">
        <f>V27-V28</f>
        <v>0</v>
      </c>
      <c r="W29" s="36">
        <f>W27</f>
        <v>0</v>
      </c>
      <c r="X29" s="36" t="str">
        <f t="shared" si="1"/>
        <v/>
      </c>
      <c r="Y29" s="36" t="str">
        <f t="shared" si="2"/>
        <v/>
      </c>
      <c r="Z29" s="36" t="str">
        <f t="shared" si="0"/>
        <v/>
      </c>
      <c r="AA29" s="33"/>
      <c r="AB29" s="37"/>
    </row>
    <row r="30" s="14" customFormat="1" customHeight="1" spans="1:28">
      <c r="A30" s="42" t="e">
        <f>'4-7-1投资性房地产-成本计量'!A30</f>
        <v>#REF!</v>
      </c>
      <c r="B30" s="42"/>
      <c r="C30" s="42"/>
      <c r="D30" s="42"/>
      <c r="E30" s="42"/>
      <c r="F30" s="42"/>
      <c r="G30" s="42"/>
      <c r="H30" s="42"/>
      <c r="I30" s="42"/>
      <c r="J30" s="42"/>
      <c r="K30" s="138"/>
      <c r="V30" s="43"/>
      <c r="W30" s="133" t="e">
        <f>'4-7-1投资性房地产-成本计量'!W30</f>
        <v>#REF!</v>
      </c>
      <c r="X30" s="133"/>
      <c r="Y30" s="133"/>
      <c r="Z30" s="138"/>
      <c r="AA30" s="138"/>
    </row>
    <row r="31" s="14" customFormat="1" customHeight="1" spans="1:28">
      <c r="A31" s="12" t="e">
        <f>'4-7-1投资性房地产-成本计量'!A31</f>
        <v>#REF!</v>
      </c>
      <c r="B31" s="87"/>
      <c r="C31" s="87"/>
      <c r="D31" s="87"/>
      <c r="E31" s="87"/>
      <c r="F31" s="87"/>
      <c r="G31" s="87"/>
      <c r="H31" s="12"/>
      <c r="I31" s="12"/>
      <c r="J31" s="12"/>
      <c r="V31" s="43"/>
      <c r="W31" s="43"/>
      <c r="X31" s="43"/>
      <c r="Y31" s="43"/>
      <c r="Z31" s="43"/>
    </row>
  </sheetData>
  <sheetProtection formatCells="0" formatColumns="0" formatRows="0" insertRows="0" insertColumns="0" insertHyperlinks="0" deleteColumns="0" deleteRows="0" sort="0" autoFilter="0" pivotTables="0"/>
  <mergeCells count="32">
    <mergeCell ref="A2:AA2"/>
    <mergeCell ref="A3:AA3"/>
    <mergeCell ref="A4:AA4"/>
    <mergeCell ref="Y5:AA5"/>
    <mergeCell ref="Y6:AA6"/>
    <mergeCell ref="B7:G7"/>
    <mergeCell ref="A27:J27"/>
    <mergeCell ref="A28:J28"/>
    <mergeCell ref="A29:J29"/>
    <mergeCell ref="W30:Y30"/>
    <mergeCell ref="A7:A8"/>
    <mergeCell ref="H7:H8"/>
    <mergeCell ref="I7:I8"/>
    <mergeCell ref="J7:J8"/>
    <mergeCell ref="K7:K8"/>
    <mergeCell ref="L7:L8"/>
    <mergeCell ref="M7:M8"/>
    <mergeCell ref="N7:N8"/>
    <mergeCell ref="O7:O8"/>
    <mergeCell ref="P7:P8"/>
    <mergeCell ref="Q7:Q8"/>
    <mergeCell ref="R7:R8"/>
    <mergeCell ref="S7:S8"/>
    <mergeCell ref="T7:T8"/>
    <mergeCell ref="U7:U8"/>
    <mergeCell ref="V7:V8"/>
    <mergeCell ref="W7:W8"/>
    <mergeCell ref="X7:X8"/>
    <mergeCell ref="Y7:Y8"/>
    <mergeCell ref="Z7:Z8"/>
    <mergeCell ref="AA7:AA8"/>
    <mergeCell ref="AB7:AB8"/>
  </mergeCells>
  <dataValidations count="2">
    <dataValidation type="list" allowBlank="1" showInputMessage="1" showErrorMessage="1" sqref="K9:K26">
      <formula1>"外购,自建,自用转入,存货转入"</formula1>
    </dataValidation>
    <dataValidation type="list" allowBlank="1" showInputMessage="1" showErrorMessage="1" sqref="R9:S26">
      <formula1>"是,否"</formula1>
    </dataValidation>
  </dataValidation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&amp;R&amp;"宋体,常规"&amp;10表4-7-2
共&amp;N页第&amp;P页
 单位：人民币元</oddHeader>
  </headerFooter>
  <legacyDrawing r:id="rId2"/>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tabColor indexed="35"/>
  </sheetPr>
  <dimension ref="A1:S32"/>
  <sheetViews>
    <sheetView showZeros="0" workbookViewId="0">
      <pane ySplit="7" topLeftCell="A8" activePane="bottomLeft" state="frozen"/>
      <selection/>
      <selection pane="bottomLeft" activeCell="B9" sqref="B9"/>
    </sheetView>
  </sheetViews>
  <sheetFormatPr defaultColWidth="9" defaultRowHeight="15.2"/>
  <cols>
    <col min="1" max="1" width="4.3" style="15" customWidth="1"/>
    <col min="2" max="2" width="6.2" style="15" customWidth="1"/>
    <col min="3" max="3" width="13.5" style="15" customWidth="1"/>
    <col min="4" max="4" width="10.8" style="15" customWidth="1"/>
    <col min="5" max="5" width="4.3" style="15" customWidth="1"/>
    <col min="6" max="6" width="8.6" style="15" customWidth="1"/>
    <col min="7" max="7" width="7.5" style="15" customWidth="1"/>
    <col min="8" max="8" width="4.8" style="15" customWidth="1"/>
    <col min="9" max="9" width="4.6" style="15" customWidth="1"/>
    <col min="10" max="10" width="8.6" style="15" customWidth="1"/>
    <col min="11" max="11" width="4.8" style="15" customWidth="1"/>
    <col min="12" max="12" width="7.5" style="15" customWidth="1"/>
    <col min="13" max="13" width="8.2" style="15" customWidth="1"/>
    <col min="14" max="14" width="7.8" style="43" customWidth="1"/>
    <col min="15" max="17" width="7.3" style="43" hidden="1" customWidth="1" outlineLevel="1"/>
    <col min="18" max="18" width="8.3" style="15" customWidth="1" collapsed="1"/>
    <col min="19" max="16384" width="9" style="15"/>
  </cols>
  <sheetData>
    <row r="1" ht="16" spans="1:19">
      <c r="A1" s="17" t="s">
        <v>257</v>
      </c>
    </row>
    <row r="2" s="11" customFormat="1" ht="30" customHeight="1" spans="1:19">
      <c r="A2" s="18" t="e">
        <f>"投资性房地产-土地使用权评估"&amp;#REF!</f>
        <v>#REF!</v>
      </c>
      <c r="B2" s="18"/>
      <c r="C2" s="18"/>
      <c r="D2" s="18"/>
      <c r="E2" s="18"/>
      <c r="F2" s="18"/>
      <c r="G2" s="18"/>
      <c r="H2" s="18"/>
      <c r="I2" s="18"/>
      <c r="J2" s="18"/>
      <c r="K2" s="18"/>
      <c r="L2" s="18"/>
      <c r="M2" s="18"/>
      <c r="N2" s="18"/>
      <c r="O2" s="18"/>
      <c r="P2" s="18"/>
      <c r="Q2" s="18"/>
      <c r="R2" s="18"/>
    </row>
    <row r="3" s="11" customFormat="1" ht="13.5" customHeight="1" spans="1:19">
      <c r="A3" s="266" t="s">
        <v>2388</v>
      </c>
      <c r="B3" s="266"/>
      <c r="C3" s="266"/>
      <c r="D3" s="266"/>
      <c r="E3" s="266"/>
      <c r="F3" s="266"/>
      <c r="G3" s="266"/>
      <c r="H3" s="266"/>
      <c r="I3" s="266"/>
      <c r="J3" s="266"/>
      <c r="K3" s="266"/>
      <c r="L3" s="266"/>
      <c r="M3" s="266"/>
      <c r="N3" s="266"/>
      <c r="O3" s="266"/>
      <c r="P3" s="266"/>
      <c r="Q3" s="266"/>
      <c r="R3" s="266"/>
    </row>
    <row r="4" s="12" customFormat="1" ht="13.5" customHeight="1" spans="1:19">
      <c r="A4" s="21" t="e">
        <f>'4-7-2投资性房地产-公允价值'!A4:AA4</f>
        <v>#REF!</v>
      </c>
      <c r="B4" s="21"/>
      <c r="C4" s="21"/>
      <c r="D4" s="21"/>
      <c r="E4" s="21"/>
      <c r="F4" s="21"/>
      <c r="G4" s="21"/>
      <c r="H4" s="21"/>
      <c r="I4" s="21"/>
      <c r="J4" s="21"/>
      <c r="K4" s="21"/>
      <c r="L4" s="22"/>
      <c r="M4" s="22"/>
      <c r="N4" s="22"/>
      <c r="O4" s="22"/>
      <c r="P4" s="22"/>
      <c r="Q4" s="22"/>
      <c r="R4" s="22"/>
    </row>
    <row r="5" s="12" customFormat="1" ht="6.75" customHeight="1" spans="1:19">
      <c r="B5" s="21"/>
      <c r="C5" s="21"/>
      <c r="D5" s="21"/>
      <c r="E5" s="21"/>
      <c r="F5" s="21"/>
      <c r="G5" s="21"/>
      <c r="H5" s="21"/>
      <c r="I5" s="21"/>
      <c r="J5" s="21"/>
      <c r="K5" s="21"/>
      <c r="L5" s="22"/>
      <c r="M5" s="22"/>
      <c r="N5" s="23"/>
      <c r="O5" s="23"/>
      <c r="P5" s="23"/>
      <c r="Q5" s="24"/>
      <c r="R5" s="24"/>
    </row>
    <row r="6" s="12" customFormat="1" ht="12.75" customHeight="1" spans="1:19">
      <c r="A6" s="25" t="e">
        <f>'4-7-2投资性房地产-公允价值'!A6</f>
        <v>#REF!</v>
      </c>
      <c r="B6" s="25"/>
      <c r="C6" s="25"/>
      <c r="D6" s="25"/>
      <c r="E6" s="25"/>
      <c r="F6" s="25"/>
      <c r="N6" s="26"/>
      <c r="O6" s="26"/>
      <c r="P6" s="26"/>
      <c r="Q6" s="26"/>
      <c r="R6" s="27"/>
    </row>
    <row r="7" s="234" customFormat="1" ht="52.5" customHeight="1" spans="1:19">
      <c r="A7" s="128" t="s">
        <v>293</v>
      </c>
      <c r="B7" s="128" t="s">
        <v>2411</v>
      </c>
      <c r="C7" s="128" t="s">
        <v>2412</v>
      </c>
      <c r="D7" s="128" t="s">
        <v>2413</v>
      </c>
      <c r="E7" s="128" t="s">
        <v>2414</v>
      </c>
      <c r="F7" s="128" t="s">
        <v>2415</v>
      </c>
      <c r="G7" s="128" t="s">
        <v>2416</v>
      </c>
      <c r="H7" s="128" t="s">
        <v>2408</v>
      </c>
      <c r="I7" s="128" t="s">
        <v>2417</v>
      </c>
      <c r="J7" s="128" t="s">
        <v>2418</v>
      </c>
      <c r="K7" s="128" t="s">
        <v>2419</v>
      </c>
      <c r="L7" s="128" t="s">
        <v>2420</v>
      </c>
      <c r="M7" s="128" t="s">
        <v>2275</v>
      </c>
      <c r="N7" s="29" t="s">
        <v>344</v>
      </c>
      <c r="O7" s="100" t="s">
        <v>345</v>
      </c>
      <c r="P7" s="100" t="s">
        <v>346</v>
      </c>
      <c r="Q7" s="100" t="s">
        <v>347</v>
      </c>
      <c r="R7" s="128" t="s">
        <v>296</v>
      </c>
      <c r="S7" s="31" t="s">
        <v>348</v>
      </c>
    </row>
    <row r="8" s="14" customFormat="1" ht="15.75" customHeight="1" spans="1:19">
      <c r="A8" s="32">
        <v>1</v>
      </c>
      <c r="B8" s="32"/>
      <c r="C8" s="33"/>
      <c r="D8" s="35"/>
      <c r="E8" s="35"/>
      <c r="F8" s="35"/>
      <c r="G8" s="40">
        <v>43830</v>
      </c>
      <c r="H8" s="35"/>
      <c r="I8" s="35"/>
      <c r="J8" s="40">
        <v>58439</v>
      </c>
      <c r="K8" s="35"/>
      <c r="L8" s="36"/>
      <c r="M8" s="36"/>
      <c r="N8" s="36"/>
      <c r="O8" s="36"/>
      <c r="P8" s="36" t="str">
        <f>IF(N8=0,"",O8-N8)</f>
        <v/>
      </c>
      <c r="Q8" s="36" t="str">
        <f>IF((N8)=0,"",(P8)/(N8)*100)</f>
        <v/>
      </c>
      <c r="R8" s="37"/>
      <c r="S8" s="37"/>
    </row>
    <row r="9" s="14" customFormat="1" ht="15.75" customHeight="1" spans="1:19">
      <c r="A9" s="32"/>
      <c r="B9" s="32"/>
      <c r="C9" s="33"/>
      <c r="D9" s="35"/>
      <c r="E9" s="35"/>
      <c r="F9" s="35"/>
      <c r="G9" s="40"/>
      <c r="H9" s="35"/>
      <c r="I9" s="35"/>
      <c r="J9" s="32"/>
      <c r="K9" s="35"/>
      <c r="L9" s="36"/>
      <c r="M9" s="36"/>
      <c r="N9" s="36"/>
      <c r="O9" s="36"/>
      <c r="P9" s="36" t="str">
        <f t="shared" ref="P9:P29" si="0">IF(N9=0,"",O9-N9)</f>
        <v/>
      </c>
      <c r="Q9" s="36" t="str">
        <f t="shared" ref="Q9:Q29" si="1">IF((N9)=0,"",(P9)/(N9)*100)</f>
        <v/>
      </c>
      <c r="R9" s="37"/>
      <c r="S9" s="37"/>
    </row>
    <row r="10" s="14" customFormat="1" ht="15.75" customHeight="1" spans="1:19">
      <c r="A10" s="32"/>
      <c r="B10" s="32"/>
      <c r="C10" s="33"/>
      <c r="D10" s="35"/>
      <c r="E10" s="35"/>
      <c r="F10" s="35"/>
      <c r="G10" s="40"/>
      <c r="H10" s="35"/>
      <c r="I10" s="35"/>
      <c r="J10" s="32"/>
      <c r="K10" s="35"/>
      <c r="L10" s="36"/>
      <c r="M10" s="36"/>
      <c r="N10" s="36"/>
      <c r="O10" s="36"/>
      <c r="P10" s="36" t="str">
        <f t="shared" si="0"/>
        <v/>
      </c>
      <c r="Q10" s="36" t="str">
        <f t="shared" si="1"/>
        <v/>
      </c>
      <c r="R10" s="37"/>
      <c r="S10" s="37"/>
    </row>
    <row r="11" s="14" customFormat="1" ht="15.75" customHeight="1" spans="1:19">
      <c r="A11" s="32"/>
      <c r="B11" s="32"/>
      <c r="C11" s="33"/>
      <c r="D11" s="35"/>
      <c r="E11" s="35"/>
      <c r="F11" s="35"/>
      <c r="G11" s="40"/>
      <c r="H11" s="35"/>
      <c r="I11" s="35"/>
      <c r="J11" s="32"/>
      <c r="K11" s="35"/>
      <c r="L11" s="36"/>
      <c r="M11" s="36"/>
      <c r="N11" s="36"/>
      <c r="O11" s="36"/>
      <c r="P11" s="36" t="str">
        <f t="shared" si="0"/>
        <v/>
      </c>
      <c r="Q11" s="36" t="str">
        <f t="shared" si="1"/>
        <v/>
      </c>
      <c r="R11" s="37"/>
      <c r="S11" s="37"/>
    </row>
    <row r="12" s="14" customFormat="1" ht="15.75" customHeight="1" spans="1:19">
      <c r="A12" s="32"/>
      <c r="B12" s="32"/>
      <c r="C12" s="33"/>
      <c r="D12" s="35"/>
      <c r="E12" s="35"/>
      <c r="F12" s="35"/>
      <c r="G12" s="40"/>
      <c r="H12" s="35"/>
      <c r="I12" s="35"/>
      <c r="J12" s="32"/>
      <c r="K12" s="35"/>
      <c r="L12" s="36"/>
      <c r="M12" s="36"/>
      <c r="N12" s="36"/>
      <c r="O12" s="36"/>
      <c r="P12" s="36" t="str">
        <f t="shared" si="0"/>
        <v/>
      </c>
      <c r="Q12" s="36" t="str">
        <f t="shared" si="1"/>
        <v/>
      </c>
      <c r="R12" s="37"/>
      <c r="S12" s="37"/>
    </row>
    <row r="13" s="14" customFormat="1" ht="15.75" customHeight="1" spans="1:19">
      <c r="A13" s="32"/>
      <c r="B13" s="32"/>
      <c r="C13" s="33"/>
      <c r="D13" s="35"/>
      <c r="E13" s="35"/>
      <c r="F13" s="35"/>
      <c r="G13" s="40"/>
      <c r="H13" s="35">
        <v>0</v>
      </c>
      <c r="I13" s="35"/>
      <c r="J13" s="32"/>
      <c r="K13" s="35"/>
      <c r="L13" s="36"/>
      <c r="M13" s="36"/>
      <c r="N13" s="36"/>
      <c r="O13" s="36"/>
      <c r="P13" s="36" t="str">
        <f t="shared" si="0"/>
        <v/>
      </c>
      <c r="Q13" s="36" t="str">
        <f t="shared" si="1"/>
        <v/>
      </c>
      <c r="R13" s="37"/>
      <c r="S13" s="37"/>
    </row>
    <row r="14" s="14" customFormat="1" ht="15.75" customHeight="1" spans="1:19">
      <c r="A14" s="32"/>
      <c r="B14" s="32"/>
      <c r="C14" s="33"/>
      <c r="D14" s="35"/>
      <c r="E14" s="35"/>
      <c r="F14" s="35"/>
      <c r="G14" s="40"/>
      <c r="H14" s="35">
        <v>0</v>
      </c>
      <c r="I14" s="35"/>
      <c r="J14" s="32"/>
      <c r="K14" s="35"/>
      <c r="L14" s="36"/>
      <c r="M14" s="36"/>
      <c r="N14" s="36"/>
      <c r="O14" s="36"/>
      <c r="P14" s="36" t="str">
        <f t="shared" si="0"/>
        <v/>
      </c>
      <c r="Q14" s="36" t="str">
        <f t="shared" si="1"/>
        <v/>
      </c>
      <c r="R14" s="37"/>
      <c r="S14" s="37"/>
    </row>
    <row r="15" s="14" customFormat="1" ht="15.75" customHeight="1" spans="1:19">
      <c r="A15" s="32"/>
      <c r="B15" s="32"/>
      <c r="C15" s="33"/>
      <c r="D15" s="35"/>
      <c r="E15" s="35"/>
      <c r="F15" s="35"/>
      <c r="G15" s="40"/>
      <c r="H15" s="35"/>
      <c r="I15" s="35"/>
      <c r="J15" s="32"/>
      <c r="K15" s="35"/>
      <c r="L15" s="36"/>
      <c r="M15" s="36"/>
      <c r="N15" s="36"/>
      <c r="O15" s="36"/>
      <c r="P15" s="36" t="str">
        <f t="shared" si="0"/>
        <v/>
      </c>
      <c r="Q15" s="36" t="str">
        <f t="shared" si="1"/>
        <v/>
      </c>
      <c r="R15" s="37"/>
      <c r="S15" s="37"/>
    </row>
    <row r="16" s="14" customFormat="1" ht="15.75" customHeight="1" spans="1:19">
      <c r="A16" s="32"/>
      <c r="B16" s="32"/>
      <c r="C16" s="33"/>
      <c r="D16" s="35"/>
      <c r="E16" s="35"/>
      <c r="F16" s="35"/>
      <c r="G16" s="40"/>
      <c r="H16" s="35"/>
      <c r="I16" s="35"/>
      <c r="J16" s="32"/>
      <c r="K16" s="35"/>
      <c r="L16" s="36"/>
      <c r="M16" s="36"/>
      <c r="N16" s="36"/>
      <c r="O16" s="36"/>
      <c r="P16" s="36" t="str">
        <f t="shared" si="0"/>
        <v/>
      </c>
      <c r="Q16" s="36" t="str">
        <f t="shared" si="1"/>
        <v/>
      </c>
      <c r="R16" s="37"/>
      <c r="S16" s="37"/>
    </row>
    <row r="17" s="14" customFormat="1" ht="15.75" customHeight="1" spans="1:19">
      <c r="A17" s="32"/>
      <c r="B17" s="32"/>
      <c r="C17" s="33"/>
      <c r="D17" s="35"/>
      <c r="E17" s="35"/>
      <c r="F17" s="35"/>
      <c r="G17" s="40"/>
      <c r="H17" s="35"/>
      <c r="I17" s="35"/>
      <c r="J17" s="32"/>
      <c r="K17" s="35"/>
      <c r="L17" s="36"/>
      <c r="M17" s="36"/>
      <c r="N17" s="36"/>
      <c r="O17" s="36"/>
      <c r="P17" s="36" t="str">
        <f t="shared" si="0"/>
        <v/>
      </c>
      <c r="Q17" s="36" t="str">
        <f t="shared" si="1"/>
        <v/>
      </c>
      <c r="R17" s="37"/>
      <c r="S17" s="37"/>
    </row>
    <row r="18" s="14" customFormat="1" ht="15.75" customHeight="1" spans="1:19">
      <c r="A18" s="32"/>
      <c r="B18" s="32"/>
      <c r="C18" s="33"/>
      <c r="D18" s="35"/>
      <c r="E18" s="35"/>
      <c r="F18" s="35"/>
      <c r="G18" s="40"/>
      <c r="H18" s="35"/>
      <c r="I18" s="35"/>
      <c r="J18" s="32"/>
      <c r="K18" s="35"/>
      <c r="L18" s="36"/>
      <c r="M18" s="36"/>
      <c r="N18" s="36"/>
      <c r="O18" s="36"/>
      <c r="P18" s="36" t="str">
        <f t="shared" si="0"/>
        <v/>
      </c>
      <c r="Q18" s="36" t="str">
        <f t="shared" si="1"/>
        <v/>
      </c>
      <c r="R18" s="37"/>
      <c r="S18" s="37"/>
    </row>
    <row r="19" s="14" customFormat="1" ht="15.75" customHeight="1" spans="1:19">
      <c r="A19" s="32"/>
      <c r="B19" s="32"/>
      <c r="C19" s="33"/>
      <c r="D19" s="35"/>
      <c r="E19" s="35"/>
      <c r="F19" s="35"/>
      <c r="G19" s="40"/>
      <c r="H19" s="35"/>
      <c r="I19" s="35"/>
      <c r="J19" s="32"/>
      <c r="K19" s="35"/>
      <c r="L19" s="36"/>
      <c r="M19" s="36"/>
      <c r="N19" s="36"/>
      <c r="O19" s="36"/>
      <c r="P19" s="36" t="str">
        <f t="shared" si="0"/>
        <v/>
      </c>
      <c r="Q19" s="36" t="str">
        <f t="shared" si="1"/>
        <v/>
      </c>
      <c r="R19" s="37"/>
      <c r="S19" s="37"/>
    </row>
    <row r="20" s="14" customFormat="1" ht="15.75" customHeight="1" spans="1:19">
      <c r="A20" s="32"/>
      <c r="B20" s="32"/>
      <c r="C20" s="33"/>
      <c r="D20" s="35"/>
      <c r="E20" s="35"/>
      <c r="F20" s="35"/>
      <c r="G20" s="40"/>
      <c r="H20" s="35"/>
      <c r="I20" s="35"/>
      <c r="J20" s="32"/>
      <c r="K20" s="35"/>
      <c r="L20" s="36"/>
      <c r="M20" s="36"/>
      <c r="N20" s="36"/>
      <c r="O20" s="36"/>
      <c r="P20" s="36" t="str">
        <f t="shared" si="0"/>
        <v/>
      </c>
      <c r="Q20" s="36" t="str">
        <f t="shared" si="1"/>
        <v/>
      </c>
      <c r="R20" s="37"/>
      <c r="S20" s="37"/>
    </row>
    <row r="21" s="14" customFormat="1" ht="15.75" customHeight="1" spans="1:19">
      <c r="A21" s="32"/>
      <c r="B21" s="32"/>
      <c r="C21" s="33"/>
      <c r="D21" s="35"/>
      <c r="E21" s="35"/>
      <c r="F21" s="35"/>
      <c r="G21" s="40"/>
      <c r="H21" s="35"/>
      <c r="I21" s="35"/>
      <c r="J21" s="32"/>
      <c r="K21" s="35"/>
      <c r="L21" s="36"/>
      <c r="M21" s="36"/>
      <c r="N21" s="36"/>
      <c r="O21" s="36"/>
      <c r="P21" s="36" t="str">
        <f t="shared" si="0"/>
        <v/>
      </c>
      <c r="Q21" s="36" t="str">
        <f t="shared" si="1"/>
        <v/>
      </c>
      <c r="R21" s="37"/>
      <c r="S21" s="37"/>
    </row>
    <row r="22" s="14" customFormat="1" ht="15.75" customHeight="1" spans="1:19">
      <c r="A22" s="32"/>
      <c r="B22" s="32"/>
      <c r="C22" s="33"/>
      <c r="D22" s="35"/>
      <c r="E22" s="35"/>
      <c r="F22" s="35"/>
      <c r="G22" s="40"/>
      <c r="H22" s="35"/>
      <c r="I22" s="35"/>
      <c r="J22" s="32"/>
      <c r="K22" s="35"/>
      <c r="L22" s="36"/>
      <c r="M22" s="36"/>
      <c r="N22" s="36"/>
      <c r="O22" s="36"/>
      <c r="P22" s="36" t="str">
        <f t="shared" si="0"/>
        <v/>
      </c>
      <c r="Q22" s="36" t="str">
        <f t="shared" si="1"/>
        <v/>
      </c>
      <c r="R22" s="37"/>
      <c r="S22" s="37"/>
    </row>
    <row r="23" s="14" customFormat="1" ht="15.75" customHeight="1" spans="1:19">
      <c r="A23" s="32"/>
      <c r="B23" s="32"/>
      <c r="C23" s="33"/>
      <c r="D23" s="35"/>
      <c r="E23" s="35"/>
      <c r="F23" s="35"/>
      <c r="G23" s="40"/>
      <c r="H23" s="35"/>
      <c r="I23" s="35"/>
      <c r="J23" s="32"/>
      <c r="K23" s="35"/>
      <c r="L23" s="36"/>
      <c r="M23" s="36"/>
      <c r="N23" s="36"/>
      <c r="O23" s="36"/>
      <c r="P23" s="36" t="str">
        <f t="shared" si="0"/>
        <v/>
      </c>
      <c r="Q23" s="36" t="str">
        <f t="shared" si="1"/>
        <v/>
      </c>
      <c r="R23" s="37"/>
      <c r="S23" s="37"/>
    </row>
    <row r="24" s="14" customFormat="1" ht="15.75" customHeight="1" spans="1:19">
      <c r="A24" s="32"/>
      <c r="B24" s="32"/>
      <c r="C24" s="33"/>
      <c r="D24" s="35"/>
      <c r="E24" s="35"/>
      <c r="F24" s="35"/>
      <c r="G24" s="40"/>
      <c r="H24" s="35"/>
      <c r="I24" s="35"/>
      <c r="J24" s="32"/>
      <c r="K24" s="35"/>
      <c r="L24" s="36"/>
      <c r="M24" s="36"/>
      <c r="N24" s="36"/>
      <c r="O24" s="36"/>
      <c r="P24" s="36" t="str">
        <f t="shared" si="0"/>
        <v/>
      </c>
      <c r="Q24" s="36" t="str">
        <f t="shared" si="1"/>
        <v/>
      </c>
      <c r="R24" s="37"/>
      <c r="S24" s="37"/>
    </row>
    <row r="25" s="14" customFormat="1" ht="15.75" customHeight="1" spans="1:19">
      <c r="A25" s="32"/>
      <c r="B25" s="32"/>
      <c r="C25" s="33"/>
      <c r="D25" s="35"/>
      <c r="E25" s="35"/>
      <c r="F25" s="35"/>
      <c r="G25" s="40"/>
      <c r="H25" s="35"/>
      <c r="I25" s="35"/>
      <c r="J25" s="32"/>
      <c r="K25" s="35"/>
      <c r="L25" s="36"/>
      <c r="M25" s="36"/>
      <c r="N25" s="36"/>
      <c r="O25" s="36"/>
      <c r="P25" s="36" t="str">
        <f t="shared" si="0"/>
        <v/>
      </c>
      <c r="Q25" s="36" t="str">
        <f t="shared" si="1"/>
        <v/>
      </c>
      <c r="R25" s="37"/>
      <c r="S25" s="37"/>
    </row>
    <row r="26" s="14" customFormat="1" ht="15.75" customHeight="1" spans="1:19">
      <c r="A26" s="32"/>
      <c r="B26" s="32"/>
      <c r="C26" s="33"/>
      <c r="D26" s="35"/>
      <c r="E26" s="35"/>
      <c r="F26" s="35"/>
      <c r="G26" s="40"/>
      <c r="H26" s="35"/>
      <c r="I26" s="35"/>
      <c r="J26" s="32"/>
      <c r="K26" s="35"/>
      <c r="L26" s="36"/>
      <c r="M26" s="36"/>
      <c r="N26" s="36"/>
      <c r="O26" s="36"/>
      <c r="P26" s="36" t="str">
        <f t="shared" si="0"/>
        <v/>
      </c>
      <c r="Q26" s="36" t="str">
        <f t="shared" si="1"/>
        <v/>
      </c>
      <c r="R26" s="37"/>
      <c r="S26" s="37"/>
    </row>
    <row r="27" s="14" customFormat="1" ht="15.75" customHeight="1" spans="1:19">
      <c r="A27" s="38" t="s">
        <v>405</v>
      </c>
      <c r="B27" s="267"/>
      <c r="C27" s="268"/>
      <c r="D27" s="269"/>
      <c r="E27" s="269"/>
      <c r="F27" s="32"/>
      <c r="G27" s="40"/>
      <c r="H27" s="40"/>
      <c r="I27" s="40"/>
      <c r="J27" s="140"/>
      <c r="K27" s="86" t="s">
        <v>2269</v>
      </c>
      <c r="L27" s="36"/>
      <c r="M27" s="36"/>
      <c r="N27" s="36">
        <f>SUM(N8:N26)</f>
        <v>0</v>
      </c>
      <c r="O27" s="36">
        <f>SUM(O8:O26)</f>
        <v>0</v>
      </c>
      <c r="P27" s="36" t="str">
        <f t="shared" si="0"/>
        <v/>
      </c>
      <c r="Q27" s="36" t="str">
        <f t="shared" si="1"/>
        <v/>
      </c>
      <c r="R27" s="219" t="s">
        <v>2269</v>
      </c>
      <c r="S27" s="37"/>
    </row>
    <row r="28" s="14" customFormat="1" ht="15.75" customHeight="1" spans="1:19">
      <c r="A28" s="38" t="s">
        <v>2386</v>
      </c>
      <c r="B28" s="84"/>
      <c r="C28" s="39"/>
      <c r="D28" s="72"/>
      <c r="E28" s="72"/>
      <c r="F28" s="32"/>
      <c r="G28" s="40"/>
      <c r="H28" s="40"/>
      <c r="I28" s="40"/>
      <c r="J28" s="140"/>
      <c r="K28" s="86"/>
      <c r="L28" s="36"/>
      <c r="M28" s="36"/>
      <c r="N28" s="36"/>
      <c r="O28" s="36"/>
      <c r="P28" s="36"/>
      <c r="Q28" s="36"/>
      <c r="R28" s="219" t="s">
        <v>2269</v>
      </c>
      <c r="S28" s="37"/>
    </row>
    <row r="29" s="14" customFormat="1" ht="15.75" customHeight="1" spans="1:19">
      <c r="A29" s="38" t="s">
        <v>405</v>
      </c>
      <c r="B29" s="84"/>
      <c r="C29" s="39"/>
      <c r="D29" s="72"/>
      <c r="E29" s="72"/>
      <c r="F29" s="32"/>
      <c r="G29" s="40"/>
      <c r="H29" s="40"/>
      <c r="I29" s="40"/>
      <c r="J29" s="53"/>
      <c r="K29" s="86"/>
      <c r="L29" s="36"/>
      <c r="M29" s="36"/>
      <c r="N29" s="36">
        <f>N27-N28</f>
        <v>0</v>
      </c>
      <c r="O29" s="36">
        <f>O27</f>
        <v>0</v>
      </c>
      <c r="P29" s="36" t="str">
        <f t="shared" si="0"/>
        <v/>
      </c>
      <c r="Q29" s="36" t="str">
        <f t="shared" si="1"/>
        <v/>
      </c>
      <c r="R29" s="219" t="s">
        <v>2269</v>
      </c>
      <c r="S29" s="37"/>
    </row>
    <row r="30" s="14" customFormat="1" ht="13.5" customHeight="1" spans="1:19">
      <c r="A30" s="42" t="e">
        <f>'4-7-2投资性房地产-公允价值'!A30</f>
        <v>#REF!</v>
      </c>
      <c r="B30" s="42"/>
      <c r="C30" s="42"/>
      <c r="D30" s="138"/>
      <c r="E30" s="138"/>
      <c r="F30" s="138"/>
      <c r="M30" s="204"/>
      <c r="N30" s="205"/>
      <c r="O30" s="133" t="e">
        <f>'4-7-2投资性房地产-公允价值'!W30</f>
        <v>#REF!</v>
      </c>
      <c r="P30" s="133"/>
      <c r="Q30" s="133"/>
      <c r="R30" s="138"/>
    </row>
    <row r="31" s="14" customFormat="1" ht="13.5" customHeight="1" spans="1:19">
      <c r="A31" s="12" t="e">
        <f>'4-7-2投资性房地产-公允价值'!A31</f>
        <v>#REF!</v>
      </c>
      <c r="B31" s="12"/>
      <c r="C31" s="12"/>
      <c r="N31" s="43"/>
      <c r="O31" s="43"/>
      <c r="P31" s="43"/>
      <c r="Q31" s="43"/>
    </row>
    <row r="32" s="14" customFormat="1" spans="1:19">
      <c r="N32" s="43"/>
      <c r="O32" s="43"/>
      <c r="P32" s="43"/>
      <c r="Q32" s="43"/>
    </row>
  </sheetData>
  <sheetProtection formatCells="0" formatColumns="0" formatRows="0" insertRows="0" insertColumns="0" insertHyperlinks="0" deleteColumns="0" deleteRows="0" sort="0" autoFilter="0" pivotTables="0"/>
  <mergeCells count="8">
    <mergeCell ref="A2:R2"/>
    <mergeCell ref="A3:R3"/>
    <mergeCell ref="A4:R4"/>
    <mergeCell ref="Q5:R5"/>
    <mergeCell ref="A27:C27"/>
    <mergeCell ref="A28:C28"/>
    <mergeCell ref="A29:C29"/>
    <mergeCell ref="O30:Q30"/>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&amp;R&amp;"宋体,常规"&amp;10表4-7-3
共&amp;N页第&amp;P页
 单位：人民币元</oddHeader>
  </headerFooter>
  <legacyDrawing r:id="rId2"/>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6">
    <tabColor indexed="35"/>
  </sheetPr>
  <dimension ref="A1:S32"/>
  <sheetViews>
    <sheetView showZeros="0" workbookViewId="0">
      <pane ySplit="7" topLeftCell="A8" activePane="bottomLeft" state="frozen"/>
      <selection/>
      <selection pane="bottomLeft" activeCell="B9" sqref="B9"/>
    </sheetView>
  </sheetViews>
  <sheetFormatPr defaultColWidth="9" defaultRowHeight="15.2"/>
  <cols>
    <col min="1" max="1" width="4.3" style="15" customWidth="1"/>
    <col min="2" max="2" width="6.2" style="15" customWidth="1"/>
    <col min="3" max="3" width="14.6" style="15" customWidth="1"/>
    <col min="4" max="4" width="12.5" style="15" customWidth="1"/>
    <col min="5" max="5" width="4.3" style="15" customWidth="1"/>
    <col min="6" max="6" width="8.6" style="15" customWidth="1"/>
    <col min="7" max="7" width="8.2" style="15" customWidth="1"/>
    <col min="8" max="8" width="4.8" style="15" customWidth="1"/>
    <col min="9" max="9" width="4.6" style="15" customWidth="1"/>
    <col min="10" max="10" width="10.1" style="15" customWidth="1"/>
    <col min="11" max="11" width="4.8" style="15" customWidth="1"/>
    <col min="12" max="12" width="7.5" style="15" customWidth="1"/>
    <col min="13" max="13" width="9.6" style="15" customWidth="1"/>
    <col min="14" max="14" width="7.8" style="43" customWidth="1"/>
    <col min="15" max="17" width="7.3" style="43" hidden="1" customWidth="1" outlineLevel="1"/>
    <col min="18" max="18" width="8.3" style="15" customWidth="1" collapsed="1"/>
    <col min="19" max="16384" width="9" style="15"/>
  </cols>
  <sheetData>
    <row r="1" ht="16" spans="1:19">
      <c r="A1" s="17" t="s">
        <v>257</v>
      </c>
    </row>
    <row r="2" s="11" customFormat="1" ht="30" customHeight="1" spans="1:19">
      <c r="A2" s="18" t="e">
        <f>"投资性房地产-土地使用权评估"&amp;#REF!</f>
        <v>#REF!</v>
      </c>
      <c r="B2" s="18"/>
      <c r="C2" s="18"/>
      <c r="D2" s="18"/>
      <c r="E2" s="18"/>
      <c r="F2" s="18"/>
      <c r="G2" s="18"/>
      <c r="H2" s="18"/>
      <c r="I2" s="18"/>
      <c r="J2" s="18"/>
      <c r="K2" s="18"/>
      <c r="L2" s="18"/>
      <c r="M2" s="18"/>
      <c r="N2" s="18"/>
      <c r="O2" s="18"/>
      <c r="P2" s="18"/>
      <c r="Q2" s="18"/>
      <c r="R2" s="18"/>
    </row>
    <row r="3" s="11" customFormat="1" ht="15.75" customHeight="1" spans="1:19">
      <c r="A3" s="266" t="s">
        <v>2409</v>
      </c>
      <c r="B3" s="266"/>
      <c r="C3" s="266"/>
      <c r="D3" s="266"/>
      <c r="E3" s="266"/>
      <c r="F3" s="266"/>
      <c r="G3" s="266"/>
      <c r="H3" s="266"/>
      <c r="I3" s="266"/>
      <c r="J3" s="266"/>
      <c r="K3" s="266"/>
      <c r="L3" s="266"/>
      <c r="M3" s="266"/>
      <c r="N3" s="266"/>
      <c r="O3" s="266"/>
      <c r="P3" s="266"/>
      <c r="Q3" s="266"/>
      <c r="R3" s="266"/>
    </row>
    <row r="4" s="12" customFormat="1" ht="13.5" customHeight="1" spans="1:19">
      <c r="A4" s="21" t="e">
        <f>'4-7-3投资性地产-成本计量'!A4:R4</f>
        <v>#REF!</v>
      </c>
      <c r="B4" s="21"/>
      <c r="C4" s="21"/>
      <c r="D4" s="21"/>
      <c r="E4" s="21"/>
      <c r="F4" s="21"/>
      <c r="G4" s="21"/>
      <c r="H4" s="21"/>
      <c r="I4" s="21"/>
      <c r="J4" s="21"/>
      <c r="K4" s="21"/>
      <c r="L4" s="22"/>
      <c r="M4" s="22"/>
      <c r="N4" s="22"/>
      <c r="O4" s="22"/>
      <c r="P4" s="22"/>
      <c r="Q4" s="22"/>
      <c r="R4" s="22"/>
    </row>
    <row r="5" s="12" customFormat="1" ht="12" customHeight="1" spans="1:19">
      <c r="B5" s="21"/>
      <c r="C5" s="21"/>
      <c r="D5" s="21"/>
      <c r="E5" s="21"/>
      <c r="F5" s="21"/>
      <c r="G5" s="21"/>
      <c r="H5" s="21"/>
      <c r="I5" s="21"/>
      <c r="J5" s="21"/>
      <c r="K5" s="21"/>
      <c r="L5" s="22"/>
      <c r="M5" s="22"/>
      <c r="N5" s="23"/>
      <c r="O5" s="23"/>
      <c r="P5" s="23"/>
      <c r="Q5" s="24"/>
      <c r="R5" s="24"/>
    </row>
    <row r="6" s="12" customFormat="1" ht="12.75" customHeight="1" spans="1:19">
      <c r="A6" s="25" t="e">
        <f>'4-7-3投资性地产-成本计量'!A6</f>
        <v>#REF!</v>
      </c>
      <c r="B6" s="25"/>
      <c r="C6" s="25"/>
      <c r="D6" s="25"/>
      <c r="E6" s="25"/>
      <c r="F6" s="25"/>
      <c r="N6" s="26"/>
      <c r="O6" s="26"/>
      <c r="P6" s="26"/>
      <c r="Q6" s="26"/>
      <c r="R6" s="27"/>
    </row>
    <row r="7" s="234" customFormat="1" ht="45.75" customHeight="1" spans="1:19">
      <c r="A7" s="128" t="s">
        <v>293</v>
      </c>
      <c r="B7" s="128" t="s">
        <v>2411</v>
      </c>
      <c r="C7" s="128" t="s">
        <v>2412</v>
      </c>
      <c r="D7" s="128" t="s">
        <v>2413</v>
      </c>
      <c r="E7" s="128" t="s">
        <v>2414</v>
      </c>
      <c r="F7" s="128" t="s">
        <v>2415</v>
      </c>
      <c r="G7" s="128" t="s">
        <v>2416</v>
      </c>
      <c r="H7" s="128" t="s">
        <v>2408</v>
      </c>
      <c r="I7" s="128" t="s">
        <v>2417</v>
      </c>
      <c r="J7" s="128" t="s">
        <v>2418</v>
      </c>
      <c r="K7" s="128" t="s">
        <v>2419</v>
      </c>
      <c r="L7" s="128" t="s">
        <v>2420</v>
      </c>
      <c r="M7" s="191" t="s">
        <v>2421</v>
      </c>
      <c r="N7" s="29" t="s">
        <v>344</v>
      </c>
      <c r="O7" s="100" t="s">
        <v>345</v>
      </c>
      <c r="P7" s="100" t="s">
        <v>346</v>
      </c>
      <c r="Q7" s="100" t="s">
        <v>347</v>
      </c>
      <c r="R7" s="128" t="s">
        <v>296</v>
      </c>
      <c r="S7" s="31" t="s">
        <v>348</v>
      </c>
    </row>
    <row r="8" s="14" customFormat="1" ht="15.75" customHeight="1" spans="1:19">
      <c r="A8" s="32">
        <v>1</v>
      </c>
      <c r="B8" s="32"/>
      <c r="C8" s="33"/>
      <c r="D8" s="35"/>
      <c r="E8" s="35"/>
      <c r="F8" s="35"/>
      <c r="G8" s="40">
        <v>43830</v>
      </c>
      <c r="H8" s="35"/>
      <c r="I8" s="35"/>
      <c r="J8" s="40">
        <v>58439</v>
      </c>
      <c r="K8" s="35"/>
      <c r="L8" s="36"/>
      <c r="M8" s="36"/>
      <c r="N8" s="36"/>
      <c r="O8" s="36"/>
      <c r="P8" s="36" t="str">
        <f>IF(N8=0,"",O8-N8)</f>
        <v/>
      </c>
      <c r="Q8" s="36" t="str">
        <f>IF(N8=0,"",P8/N8*100)</f>
        <v/>
      </c>
      <c r="R8" s="37"/>
      <c r="S8" s="37"/>
    </row>
    <row r="9" s="14" customFormat="1" ht="15.75" customHeight="1" spans="1:19">
      <c r="A9" s="32"/>
      <c r="B9" s="32"/>
      <c r="C9" s="33"/>
      <c r="D9" s="35"/>
      <c r="E9" s="35"/>
      <c r="F9" s="35"/>
      <c r="G9" s="40"/>
      <c r="H9" s="35"/>
      <c r="I9" s="35"/>
      <c r="J9" s="32"/>
      <c r="K9" s="35"/>
      <c r="L9" s="36"/>
      <c r="M9" s="36"/>
      <c r="N9" s="36"/>
      <c r="O9" s="36"/>
      <c r="P9" s="36" t="str">
        <f t="shared" ref="P9:P29" si="0">IF(N9=0,"",O9-N9)</f>
        <v/>
      </c>
      <c r="Q9" s="36" t="str">
        <f t="shared" ref="Q9:Q29" si="1">IF(N9=0,"",P9/N9*100)</f>
        <v/>
      </c>
      <c r="R9" s="37"/>
      <c r="S9" s="37"/>
    </row>
    <row r="10" s="14" customFormat="1" ht="15.75" customHeight="1" spans="1:19">
      <c r="A10" s="32"/>
      <c r="B10" s="32"/>
      <c r="C10" s="33"/>
      <c r="D10" s="35"/>
      <c r="E10" s="35"/>
      <c r="F10" s="35"/>
      <c r="G10" s="40"/>
      <c r="H10" s="35"/>
      <c r="I10" s="35"/>
      <c r="J10" s="32"/>
      <c r="K10" s="35"/>
      <c r="L10" s="36"/>
      <c r="M10" s="36"/>
      <c r="N10" s="36"/>
      <c r="O10" s="36"/>
      <c r="P10" s="36" t="str">
        <f t="shared" si="0"/>
        <v/>
      </c>
      <c r="Q10" s="36" t="str">
        <f t="shared" si="1"/>
        <v/>
      </c>
      <c r="R10" s="37"/>
      <c r="S10" s="37"/>
    </row>
    <row r="11" s="14" customFormat="1" ht="15.75" customHeight="1" spans="1:19">
      <c r="A11" s="32"/>
      <c r="B11" s="32"/>
      <c r="C11" s="33"/>
      <c r="D11" s="35"/>
      <c r="E11" s="35"/>
      <c r="F11" s="35"/>
      <c r="G11" s="40"/>
      <c r="H11" s="35"/>
      <c r="I11" s="35"/>
      <c r="J11" s="32"/>
      <c r="K11" s="35"/>
      <c r="L11" s="36"/>
      <c r="M11" s="36"/>
      <c r="N11" s="36"/>
      <c r="O11" s="36"/>
      <c r="P11" s="36" t="str">
        <f t="shared" si="0"/>
        <v/>
      </c>
      <c r="Q11" s="36" t="str">
        <f t="shared" si="1"/>
        <v/>
      </c>
      <c r="R11" s="37"/>
      <c r="S11" s="37"/>
    </row>
    <row r="12" s="14" customFormat="1" ht="15.75" customHeight="1" spans="1:19">
      <c r="A12" s="32"/>
      <c r="B12" s="32"/>
      <c r="C12" s="33"/>
      <c r="D12" s="35"/>
      <c r="E12" s="35"/>
      <c r="F12" s="35"/>
      <c r="G12" s="40"/>
      <c r="H12" s="35"/>
      <c r="I12" s="35"/>
      <c r="J12" s="32"/>
      <c r="K12" s="35"/>
      <c r="L12" s="36"/>
      <c r="M12" s="36"/>
      <c r="N12" s="36"/>
      <c r="O12" s="36"/>
      <c r="P12" s="36" t="str">
        <f t="shared" si="0"/>
        <v/>
      </c>
      <c r="Q12" s="36" t="str">
        <f t="shared" si="1"/>
        <v/>
      </c>
      <c r="R12" s="37"/>
      <c r="S12" s="37"/>
    </row>
    <row r="13" s="14" customFormat="1" ht="15.75" customHeight="1" spans="1:19">
      <c r="A13" s="32"/>
      <c r="B13" s="32"/>
      <c r="C13" s="33"/>
      <c r="D13" s="35"/>
      <c r="E13" s="35"/>
      <c r="F13" s="35"/>
      <c r="G13" s="40"/>
      <c r="H13" s="35">
        <v>0</v>
      </c>
      <c r="I13" s="35"/>
      <c r="J13" s="32"/>
      <c r="K13" s="35"/>
      <c r="L13" s="36"/>
      <c r="M13" s="36"/>
      <c r="N13" s="36"/>
      <c r="O13" s="36"/>
      <c r="P13" s="36" t="str">
        <f t="shared" si="0"/>
        <v/>
      </c>
      <c r="Q13" s="36" t="str">
        <f t="shared" si="1"/>
        <v/>
      </c>
      <c r="R13" s="37"/>
      <c r="S13" s="37"/>
    </row>
    <row r="14" s="14" customFormat="1" ht="15.75" customHeight="1" spans="1:19">
      <c r="A14" s="32"/>
      <c r="B14" s="32"/>
      <c r="C14" s="33"/>
      <c r="D14" s="35"/>
      <c r="E14" s="35"/>
      <c r="F14" s="35"/>
      <c r="G14" s="40"/>
      <c r="H14" s="35">
        <v>0</v>
      </c>
      <c r="I14" s="35"/>
      <c r="J14" s="32"/>
      <c r="K14" s="35"/>
      <c r="L14" s="36"/>
      <c r="M14" s="36"/>
      <c r="N14" s="36"/>
      <c r="O14" s="36"/>
      <c r="P14" s="36" t="str">
        <f t="shared" si="0"/>
        <v/>
      </c>
      <c r="Q14" s="36" t="str">
        <f t="shared" si="1"/>
        <v/>
      </c>
      <c r="R14" s="37"/>
      <c r="S14" s="37"/>
    </row>
    <row r="15" s="14" customFormat="1" ht="15.75" customHeight="1" spans="1:19">
      <c r="A15" s="32"/>
      <c r="B15" s="32"/>
      <c r="C15" s="33"/>
      <c r="D15" s="35"/>
      <c r="E15" s="35"/>
      <c r="F15" s="35"/>
      <c r="G15" s="40"/>
      <c r="H15" s="35"/>
      <c r="I15" s="35"/>
      <c r="J15" s="32"/>
      <c r="K15" s="35"/>
      <c r="L15" s="36"/>
      <c r="M15" s="36"/>
      <c r="N15" s="36"/>
      <c r="O15" s="36"/>
      <c r="P15" s="36" t="str">
        <f t="shared" si="0"/>
        <v/>
      </c>
      <c r="Q15" s="36" t="str">
        <f t="shared" si="1"/>
        <v/>
      </c>
      <c r="R15" s="37"/>
      <c r="S15" s="37"/>
    </row>
    <row r="16" s="14" customFormat="1" ht="15.75" customHeight="1" spans="1:19">
      <c r="A16" s="32"/>
      <c r="B16" s="32"/>
      <c r="C16" s="33"/>
      <c r="D16" s="35"/>
      <c r="E16" s="35"/>
      <c r="F16" s="35"/>
      <c r="G16" s="40"/>
      <c r="H16" s="35"/>
      <c r="I16" s="35"/>
      <c r="J16" s="32"/>
      <c r="K16" s="35"/>
      <c r="L16" s="36"/>
      <c r="M16" s="36"/>
      <c r="N16" s="36"/>
      <c r="O16" s="36"/>
      <c r="P16" s="36" t="str">
        <f t="shared" si="0"/>
        <v/>
      </c>
      <c r="Q16" s="36" t="str">
        <f t="shared" si="1"/>
        <v/>
      </c>
      <c r="R16" s="37"/>
      <c r="S16" s="37"/>
    </row>
    <row r="17" s="14" customFormat="1" ht="15.75" customHeight="1" spans="1:19">
      <c r="A17" s="32"/>
      <c r="B17" s="32"/>
      <c r="C17" s="33"/>
      <c r="D17" s="35"/>
      <c r="E17" s="35"/>
      <c r="F17" s="35"/>
      <c r="G17" s="40"/>
      <c r="H17" s="35"/>
      <c r="I17" s="35"/>
      <c r="J17" s="32"/>
      <c r="K17" s="35"/>
      <c r="L17" s="36"/>
      <c r="M17" s="36"/>
      <c r="N17" s="36"/>
      <c r="O17" s="36"/>
      <c r="P17" s="36" t="str">
        <f t="shared" si="0"/>
        <v/>
      </c>
      <c r="Q17" s="36" t="str">
        <f t="shared" si="1"/>
        <v/>
      </c>
      <c r="R17" s="37"/>
      <c r="S17" s="37"/>
    </row>
    <row r="18" s="14" customFormat="1" ht="15.75" customHeight="1" spans="1:19">
      <c r="A18" s="32"/>
      <c r="B18" s="32"/>
      <c r="C18" s="33"/>
      <c r="D18" s="35"/>
      <c r="E18" s="35"/>
      <c r="F18" s="35"/>
      <c r="G18" s="40"/>
      <c r="H18" s="35"/>
      <c r="I18" s="35"/>
      <c r="J18" s="32"/>
      <c r="K18" s="35"/>
      <c r="L18" s="36"/>
      <c r="M18" s="36"/>
      <c r="N18" s="36"/>
      <c r="O18" s="36"/>
      <c r="P18" s="36" t="str">
        <f t="shared" si="0"/>
        <v/>
      </c>
      <c r="Q18" s="36" t="str">
        <f t="shared" si="1"/>
        <v/>
      </c>
      <c r="R18" s="37"/>
      <c r="S18" s="37"/>
    </row>
    <row r="19" s="14" customFormat="1" ht="15.75" customHeight="1" spans="1:19">
      <c r="A19" s="32"/>
      <c r="B19" s="32"/>
      <c r="C19" s="33"/>
      <c r="D19" s="35"/>
      <c r="E19" s="35"/>
      <c r="F19" s="35"/>
      <c r="G19" s="40"/>
      <c r="H19" s="35"/>
      <c r="I19" s="35"/>
      <c r="J19" s="32"/>
      <c r="K19" s="35"/>
      <c r="L19" s="36"/>
      <c r="M19" s="36"/>
      <c r="N19" s="36"/>
      <c r="O19" s="36"/>
      <c r="P19" s="36" t="str">
        <f t="shared" si="0"/>
        <v/>
      </c>
      <c r="Q19" s="36" t="str">
        <f t="shared" si="1"/>
        <v/>
      </c>
      <c r="R19" s="37"/>
      <c r="S19" s="37"/>
    </row>
    <row r="20" s="14" customFormat="1" ht="15.75" customHeight="1" spans="1:19">
      <c r="A20" s="32"/>
      <c r="B20" s="32"/>
      <c r="C20" s="33"/>
      <c r="D20" s="35"/>
      <c r="E20" s="35"/>
      <c r="F20" s="35"/>
      <c r="G20" s="40"/>
      <c r="H20" s="35"/>
      <c r="I20" s="35"/>
      <c r="J20" s="32"/>
      <c r="K20" s="35"/>
      <c r="L20" s="36"/>
      <c r="M20" s="36"/>
      <c r="N20" s="36"/>
      <c r="O20" s="36"/>
      <c r="P20" s="36" t="str">
        <f t="shared" si="0"/>
        <v/>
      </c>
      <c r="Q20" s="36" t="str">
        <f t="shared" si="1"/>
        <v/>
      </c>
      <c r="R20" s="37"/>
      <c r="S20" s="37"/>
    </row>
    <row r="21" s="14" customFormat="1" ht="15.75" customHeight="1" spans="1:19">
      <c r="A21" s="32"/>
      <c r="B21" s="32"/>
      <c r="C21" s="33"/>
      <c r="D21" s="35"/>
      <c r="E21" s="35"/>
      <c r="F21" s="35"/>
      <c r="G21" s="40"/>
      <c r="H21" s="35"/>
      <c r="I21" s="35"/>
      <c r="J21" s="32"/>
      <c r="K21" s="35"/>
      <c r="L21" s="36"/>
      <c r="M21" s="36"/>
      <c r="N21" s="36"/>
      <c r="O21" s="36"/>
      <c r="P21" s="36" t="str">
        <f t="shared" si="0"/>
        <v/>
      </c>
      <c r="Q21" s="36" t="str">
        <f t="shared" si="1"/>
        <v/>
      </c>
      <c r="R21" s="37"/>
      <c r="S21" s="37"/>
    </row>
    <row r="22" s="14" customFormat="1" ht="15.75" customHeight="1" spans="1:19">
      <c r="A22" s="32"/>
      <c r="B22" s="32"/>
      <c r="C22" s="33"/>
      <c r="D22" s="35"/>
      <c r="E22" s="35"/>
      <c r="F22" s="35"/>
      <c r="G22" s="40"/>
      <c r="H22" s="35"/>
      <c r="I22" s="35"/>
      <c r="J22" s="32"/>
      <c r="K22" s="35"/>
      <c r="L22" s="36"/>
      <c r="M22" s="36"/>
      <c r="N22" s="36"/>
      <c r="O22" s="36"/>
      <c r="P22" s="36" t="str">
        <f t="shared" si="0"/>
        <v/>
      </c>
      <c r="Q22" s="36" t="str">
        <f t="shared" si="1"/>
        <v/>
      </c>
      <c r="R22" s="37"/>
      <c r="S22" s="37"/>
    </row>
    <row r="23" s="14" customFormat="1" ht="15.75" customHeight="1" spans="1:19">
      <c r="A23" s="32"/>
      <c r="B23" s="32"/>
      <c r="C23" s="33"/>
      <c r="D23" s="35"/>
      <c r="E23" s="35"/>
      <c r="F23" s="35"/>
      <c r="G23" s="40"/>
      <c r="H23" s="35"/>
      <c r="I23" s="35"/>
      <c r="J23" s="32"/>
      <c r="K23" s="35"/>
      <c r="L23" s="36"/>
      <c r="M23" s="36"/>
      <c r="N23" s="36"/>
      <c r="O23" s="36"/>
      <c r="P23" s="36" t="str">
        <f t="shared" si="0"/>
        <v/>
      </c>
      <c r="Q23" s="36" t="str">
        <f t="shared" si="1"/>
        <v/>
      </c>
      <c r="R23" s="37"/>
      <c r="S23" s="37"/>
    </row>
    <row r="24" s="14" customFormat="1" ht="15.75" customHeight="1" spans="1:19">
      <c r="A24" s="32"/>
      <c r="B24" s="32"/>
      <c r="C24" s="33"/>
      <c r="D24" s="35"/>
      <c r="E24" s="35"/>
      <c r="F24" s="35"/>
      <c r="G24" s="40"/>
      <c r="H24" s="35"/>
      <c r="I24" s="35"/>
      <c r="J24" s="32"/>
      <c r="K24" s="35"/>
      <c r="L24" s="36"/>
      <c r="M24" s="36"/>
      <c r="N24" s="36"/>
      <c r="O24" s="36"/>
      <c r="P24" s="36" t="str">
        <f t="shared" si="0"/>
        <v/>
      </c>
      <c r="Q24" s="36" t="str">
        <f t="shared" si="1"/>
        <v/>
      </c>
      <c r="R24" s="37"/>
      <c r="S24" s="37"/>
    </row>
    <row r="25" s="14" customFormat="1" ht="15.75" customHeight="1" spans="1:19">
      <c r="A25" s="32"/>
      <c r="B25" s="32"/>
      <c r="C25" s="33"/>
      <c r="D25" s="35"/>
      <c r="E25" s="35"/>
      <c r="F25" s="35"/>
      <c r="G25" s="40"/>
      <c r="H25" s="35"/>
      <c r="I25" s="35"/>
      <c r="J25" s="32"/>
      <c r="K25" s="35"/>
      <c r="L25" s="36"/>
      <c r="M25" s="36"/>
      <c r="N25" s="36"/>
      <c r="O25" s="36"/>
      <c r="P25" s="36" t="str">
        <f t="shared" si="0"/>
        <v/>
      </c>
      <c r="Q25" s="36" t="str">
        <f t="shared" si="1"/>
        <v/>
      </c>
      <c r="R25" s="37"/>
      <c r="S25" s="37"/>
    </row>
    <row r="26" s="14" customFormat="1" ht="15.75" customHeight="1" spans="1:19">
      <c r="A26" s="32"/>
      <c r="B26" s="32"/>
      <c r="C26" s="33"/>
      <c r="D26" s="35"/>
      <c r="E26" s="35"/>
      <c r="F26" s="35"/>
      <c r="G26" s="40"/>
      <c r="H26" s="35"/>
      <c r="I26" s="35"/>
      <c r="J26" s="32"/>
      <c r="K26" s="35"/>
      <c r="L26" s="36"/>
      <c r="M26" s="36"/>
      <c r="N26" s="36"/>
      <c r="O26" s="36"/>
      <c r="P26" s="36" t="str">
        <f t="shared" si="0"/>
        <v/>
      </c>
      <c r="Q26" s="36" t="str">
        <f t="shared" si="1"/>
        <v/>
      </c>
      <c r="R26" s="37"/>
      <c r="S26" s="37"/>
    </row>
    <row r="27" s="14" customFormat="1" ht="15.75" customHeight="1" spans="1:19">
      <c r="A27" s="38" t="s">
        <v>405</v>
      </c>
      <c r="B27" s="267"/>
      <c r="C27" s="268"/>
      <c r="D27" s="269"/>
      <c r="E27" s="269"/>
      <c r="F27" s="32"/>
      <c r="G27" s="40"/>
      <c r="H27" s="40"/>
      <c r="I27" s="40"/>
      <c r="J27" s="140"/>
      <c r="K27" s="219" t="s">
        <v>2269</v>
      </c>
      <c r="L27" s="36"/>
      <c r="M27" s="36"/>
      <c r="N27" s="36">
        <f>SUM(N8:N26)</f>
        <v>0</v>
      </c>
      <c r="O27" s="36">
        <f>SUM(O8:O26)</f>
        <v>0</v>
      </c>
      <c r="P27" s="36" t="str">
        <f t="shared" si="0"/>
        <v/>
      </c>
      <c r="Q27" s="36" t="str">
        <f t="shared" si="1"/>
        <v/>
      </c>
      <c r="R27" s="219" t="s">
        <v>2269</v>
      </c>
      <c r="S27" s="37"/>
    </row>
    <row r="28" s="14" customFormat="1" ht="15.75" customHeight="1" spans="1:19">
      <c r="A28" s="38" t="s">
        <v>2386</v>
      </c>
      <c r="B28" s="84"/>
      <c r="C28" s="39"/>
      <c r="D28" s="72"/>
      <c r="E28" s="72"/>
      <c r="F28" s="32"/>
      <c r="G28" s="40"/>
      <c r="H28" s="40"/>
      <c r="I28" s="40"/>
      <c r="J28" s="140"/>
      <c r="K28" s="86"/>
      <c r="L28" s="36"/>
      <c r="M28" s="36"/>
      <c r="N28" s="36"/>
      <c r="O28" s="36"/>
      <c r="P28" s="36" t="str">
        <f t="shared" si="0"/>
        <v/>
      </c>
      <c r="Q28" s="36" t="str">
        <f t="shared" si="1"/>
        <v/>
      </c>
      <c r="R28" s="86" t="s">
        <v>2269</v>
      </c>
      <c r="S28" s="53"/>
    </row>
    <row r="29" s="14" customFormat="1" ht="15.75" customHeight="1" spans="1:19">
      <c r="A29" s="38" t="s">
        <v>405</v>
      </c>
      <c r="B29" s="84"/>
      <c r="C29" s="39"/>
      <c r="D29" s="72"/>
      <c r="E29" s="72"/>
      <c r="F29" s="32"/>
      <c r="G29" s="40"/>
      <c r="H29" s="40"/>
      <c r="I29" s="40"/>
      <c r="J29" s="53"/>
      <c r="K29" s="86"/>
      <c r="L29" s="36"/>
      <c r="M29" s="36"/>
      <c r="N29" s="36">
        <f>N27-N28</f>
        <v>0</v>
      </c>
      <c r="O29" s="36">
        <f>O27</f>
        <v>0</v>
      </c>
      <c r="P29" s="36" t="str">
        <f t="shared" si="0"/>
        <v/>
      </c>
      <c r="Q29" s="36" t="str">
        <f t="shared" si="1"/>
        <v/>
      </c>
      <c r="R29" s="86" t="s">
        <v>2269</v>
      </c>
      <c r="S29" s="53"/>
    </row>
    <row r="30" s="14" customFormat="1" ht="13.5" customHeight="1" spans="1:19">
      <c r="A30" s="42" t="e">
        <f>'4-7-3投资性地产-成本计量'!A30</f>
        <v>#REF!</v>
      </c>
      <c r="B30" s="42"/>
      <c r="C30" s="42"/>
      <c r="D30" s="138"/>
      <c r="E30" s="138"/>
      <c r="F30" s="138"/>
      <c r="M30" s="204"/>
      <c r="N30" s="205"/>
      <c r="O30" s="133" t="e">
        <f>'4-7-3投资性地产-成本计量'!O30:R30</f>
        <v>#REF!</v>
      </c>
      <c r="P30" s="133"/>
      <c r="Q30" s="133"/>
      <c r="R30" s="138"/>
    </row>
    <row r="31" s="14" customFormat="1" ht="13.5" customHeight="1" spans="1:19">
      <c r="A31" s="42" t="e">
        <f>'4-7-3投资性地产-成本计量'!A31</f>
        <v>#REF!</v>
      </c>
      <c r="B31" s="12"/>
      <c r="C31" s="12"/>
      <c r="N31" s="43"/>
      <c r="O31" s="43"/>
      <c r="P31" s="43"/>
      <c r="Q31" s="43"/>
    </row>
    <row r="32" s="14" customFormat="1" spans="1:19">
      <c r="N32" s="43"/>
      <c r="O32" s="43"/>
      <c r="P32" s="43"/>
      <c r="Q32" s="43"/>
    </row>
  </sheetData>
  <sheetProtection formatCells="0" formatColumns="0" formatRows="0" insertRows="0" insertColumns="0" insertHyperlinks="0" deleteColumns="0" deleteRows="0" sort="0" autoFilter="0" pivotTables="0"/>
  <mergeCells count="8">
    <mergeCell ref="A2:R2"/>
    <mergeCell ref="A3:R3"/>
    <mergeCell ref="A4:R4"/>
    <mergeCell ref="Q5:R5"/>
    <mergeCell ref="A27:C27"/>
    <mergeCell ref="A28:C28"/>
    <mergeCell ref="A29:C29"/>
    <mergeCell ref="O30:Q30"/>
  </mergeCells>
  <hyperlinks>
    <hyperlink ref="A1" location="索引目录!A1" display="返回索引目录"/>
  </hyperlinks>
  <printOptions horizontalCentered="1"/>
  <pageMargins left="0.393700787401575" right="0.393700787401575" top="0.78740157480315" bottom="0.15748031496063" header="1.14173228346457" footer="0.196850393700787"/>
  <pageSetup paperSize="9" scale="90" fitToHeight="0" orientation="landscape"/>
  <headerFooter scaleWithDoc="0">
    <oddHeader>&amp;R&amp;"宋体,常规"&amp;10表4-7-4
共&amp;N页第&amp;P页
 单位：人民币元</oddHeader>
  </headerFooter>
  <legacyDrawing r:id="rId2"/>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47">
    <tabColor indexed="53"/>
  </sheetPr>
  <dimension ref="A1:K31"/>
  <sheetViews>
    <sheetView showZeros="0" workbookViewId="0">
      <pane ySplit="8" topLeftCell="A9" activePane="bottomLeft" state="frozen"/>
      <selection/>
      <selection pane="bottomLeft" activeCell="B9" sqref="B9"/>
    </sheetView>
  </sheetViews>
  <sheetFormatPr defaultColWidth="9" defaultRowHeight="15.75" customHeight="1"/>
  <cols>
    <col min="1" max="1" width="7" style="15" customWidth="1"/>
    <col min="2" max="2" width="25.6" style="15" customWidth="1"/>
    <col min="3" max="3" width="15.1" style="14" customWidth="1"/>
    <col min="4" max="4" width="13.5" style="14" customWidth="1"/>
    <col min="5" max="5" width="14.2" style="14" customWidth="1"/>
    <col min="6" max="6" width="14.1" style="14" customWidth="1"/>
    <col min="7" max="7" width="13.5" style="14" customWidth="1"/>
    <col min="8" max="9" width="12" style="14" customWidth="1"/>
    <col min="10" max="11" width="9" style="14" customWidth="1"/>
    <col min="12" max="16384" width="9" style="15"/>
  </cols>
  <sheetData>
    <row r="1" customHeight="1" spans="1:11">
      <c r="A1" s="17" t="s">
        <v>257</v>
      </c>
    </row>
    <row r="2" s="11" customFormat="1" ht="30" customHeight="1" spans="1:11">
      <c r="A2" s="18" t="s">
        <v>2422</v>
      </c>
      <c r="B2" s="19"/>
      <c r="C2" s="19"/>
      <c r="D2" s="19"/>
      <c r="E2" s="19"/>
      <c r="F2" s="19"/>
      <c r="G2" s="19"/>
      <c r="H2" s="19"/>
      <c r="I2" s="19"/>
      <c r="J2" s="19"/>
      <c r="K2" s="19"/>
    </row>
    <row r="3" s="11" customFormat="1" ht="8.25" customHeight="1" spans="1:11">
      <c r="A3" s="18"/>
      <c r="B3" s="19"/>
      <c r="C3" s="105"/>
      <c r="D3" s="105"/>
      <c r="E3" s="105"/>
      <c r="F3" s="105"/>
      <c r="G3" s="105"/>
      <c r="H3" s="105"/>
      <c r="I3" s="105"/>
      <c r="J3" s="105"/>
      <c r="K3" s="105"/>
    </row>
    <row r="4" s="12" customFormat="1" ht="14.1" customHeight="1" spans="1:11">
      <c r="A4" s="21" t="e">
        <f>'4-7-4投资性地产-公允价值'!A4:R4</f>
        <v>#REF!</v>
      </c>
      <c r="B4" s="21"/>
      <c r="C4" s="21"/>
      <c r="D4" s="21"/>
      <c r="E4" s="21"/>
      <c r="F4" s="22"/>
      <c r="G4" s="22"/>
      <c r="H4" s="22"/>
      <c r="I4" s="22"/>
      <c r="J4" s="22"/>
      <c r="K4" s="22"/>
    </row>
    <row r="5" s="12" customFormat="1" ht="14.1" customHeight="1" spans="1:11">
      <c r="A5" s="21"/>
      <c r="B5" s="21"/>
      <c r="C5" s="21"/>
      <c r="D5" s="21"/>
      <c r="E5" s="21"/>
      <c r="F5" s="22"/>
      <c r="G5" s="22"/>
      <c r="H5" s="22"/>
      <c r="I5" s="24"/>
      <c r="J5" s="24"/>
      <c r="K5" s="24"/>
    </row>
    <row r="6" s="12" customFormat="1" customHeight="1" spans="1:11">
      <c r="A6" s="75" t="e">
        <f>'4-7-4投资性地产-公允价值'!A6</f>
        <v>#REF!</v>
      </c>
      <c r="H6" s="76"/>
      <c r="I6" s="76"/>
      <c r="J6" s="76"/>
      <c r="K6" s="76"/>
    </row>
    <row r="7" s="223" customFormat="1" customHeight="1" spans="1:11">
      <c r="A7" s="28" t="s">
        <v>361</v>
      </c>
      <c r="B7" s="28" t="s">
        <v>362</v>
      </c>
      <c r="C7" s="28" t="s">
        <v>344</v>
      </c>
      <c r="D7" s="28"/>
      <c r="E7" s="77" t="s">
        <v>2423</v>
      </c>
      <c r="F7" s="28" t="s">
        <v>345</v>
      </c>
      <c r="G7" s="28"/>
      <c r="H7" s="28" t="s">
        <v>2288</v>
      </c>
      <c r="I7" s="28"/>
      <c r="J7" s="28" t="s">
        <v>347</v>
      </c>
      <c r="K7" s="28"/>
    </row>
    <row r="8" s="223" customFormat="1" customHeight="1" spans="1:11">
      <c r="A8" s="28"/>
      <c r="B8" s="28"/>
      <c r="C8" s="28" t="s">
        <v>2306</v>
      </c>
      <c r="D8" s="28" t="s">
        <v>2307</v>
      </c>
      <c r="E8" s="80"/>
      <c r="F8" s="28" t="s">
        <v>2306</v>
      </c>
      <c r="G8" s="28" t="s">
        <v>2307</v>
      </c>
      <c r="H8" s="28" t="s">
        <v>2306</v>
      </c>
      <c r="I8" s="28" t="s">
        <v>2307</v>
      </c>
      <c r="J8" s="28" t="s">
        <v>2306</v>
      </c>
      <c r="K8" s="28" t="s">
        <v>2307</v>
      </c>
    </row>
    <row r="9" customHeight="1" spans="1:11">
      <c r="A9" s="255"/>
      <c r="B9" s="256" t="s">
        <v>2424</v>
      </c>
      <c r="C9" s="36">
        <f t="shared" ref="C9:I9" si="0">SUM(C10:C12)</f>
        <v>0</v>
      </c>
      <c r="D9" s="36">
        <f t="shared" si="0"/>
        <v>0</v>
      </c>
      <c r="E9" s="36">
        <f t="shared" si="0"/>
        <v>0</v>
      </c>
      <c r="F9" s="36">
        <f t="shared" si="0"/>
        <v>0</v>
      </c>
      <c r="G9" s="36">
        <f t="shared" si="0"/>
        <v>0</v>
      </c>
      <c r="H9" s="36">
        <f t="shared" si="0"/>
        <v>0</v>
      </c>
      <c r="I9" s="36">
        <f t="shared" si="0"/>
        <v>0</v>
      </c>
      <c r="J9" s="36" t="str">
        <f t="shared" ref="J9:K12" si="1">IF(C9=0,"",H9/C9*100)</f>
        <v/>
      </c>
      <c r="K9" s="36" t="str">
        <f t="shared" si="1"/>
        <v/>
      </c>
    </row>
    <row r="10" customHeight="1" spans="1:11">
      <c r="A10" s="255" t="s">
        <v>2425</v>
      </c>
      <c r="B10" s="228" t="s">
        <v>2426</v>
      </c>
      <c r="C10" s="36">
        <f>'4-8-1房屋建筑物'!T29</f>
        <v>0</v>
      </c>
      <c r="D10" s="36">
        <f>'4-8-1房屋建筑物'!U29</f>
        <v>0</v>
      </c>
      <c r="E10" s="36">
        <f>'4-8-1房屋建筑物'!U30</f>
        <v>0</v>
      </c>
      <c r="F10" s="36">
        <f>'4-8-1房屋建筑物'!V31</f>
        <v>0</v>
      </c>
      <c r="G10" s="36">
        <f>'4-8-1房屋建筑物'!X31</f>
        <v>0</v>
      </c>
      <c r="H10" s="36">
        <f>F10-C10</f>
        <v>0</v>
      </c>
      <c r="I10" s="36">
        <f>G10-D10+E10</f>
        <v>0</v>
      </c>
      <c r="J10" s="36" t="str">
        <f t="shared" si="1"/>
        <v/>
      </c>
      <c r="K10" s="36" t="str">
        <f t="shared" si="1"/>
        <v/>
      </c>
    </row>
    <row r="11" customHeight="1" spans="1:11">
      <c r="A11" s="255" t="s">
        <v>2427</v>
      </c>
      <c r="B11" s="228" t="s">
        <v>2428</v>
      </c>
      <c r="C11" s="36">
        <f>'4-8-2构筑物'!M28</f>
        <v>0</v>
      </c>
      <c r="D11" s="36">
        <f>'4-8-2构筑物'!N28</f>
        <v>0</v>
      </c>
      <c r="E11" s="36">
        <f>'4-8-2构筑物'!N29</f>
        <v>0</v>
      </c>
      <c r="F11" s="36">
        <f>'4-8-2构筑物'!O30</f>
        <v>0</v>
      </c>
      <c r="G11" s="36">
        <f>'4-8-2构筑物'!Q30</f>
        <v>0</v>
      </c>
      <c r="H11" s="36">
        <f>F11-C11</f>
        <v>0</v>
      </c>
      <c r="I11" s="36">
        <f>G11-D11+E11</f>
        <v>0</v>
      </c>
      <c r="J11" s="36" t="str">
        <f t="shared" si="1"/>
        <v/>
      </c>
      <c r="K11" s="36" t="str">
        <f t="shared" si="1"/>
        <v/>
      </c>
    </row>
    <row r="12" customHeight="1" spans="1:11">
      <c r="A12" s="255" t="s">
        <v>2429</v>
      </c>
      <c r="B12" s="228" t="s">
        <v>2430</v>
      </c>
      <c r="C12" s="36">
        <f>'4-8-3管道沟槽'!M28</f>
        <v>0</v>
      </c>
      <c r="D12" s="36">
        <f>'4-8-3管道沟槽'!N28</f>
        <v>0</v>
      </c>
      <c r="E12" s="36">
        <f>'4-8-3管道沟槽'!N29</f>
        <v>0</v>
      </c>
      <c r="F12" s="36">
        <f>'4-8-3管道沟槽'!O30</f>
        <v>0</v>
      </c>
      <c r="G12" s="36">
        <f>'4-8-3管道沟槽'!Q30</f>
        <v>0</v>
      </c>
      <c r="H12" s="36">
        <f>F12-C12</f>
        <v>0</v>
      </c>
      <c r="I12" s="36">
        <f>G12-D12+E12</f>
        <v>0</v>
      </c>
      <c r="J12" s="36" t="str">
        <f t="shared" si="1"/>
        <v/>
      </c>
      <c r="K12" s="36" t="str">
        <f t="shared" si="1"/>
        <v/>
      </c>
    </row>
    <row r="13" customHeight="1" spans="1:11">
      <c r="A13" s="255"/>
      <c r="B13" s="257"/>
      <c r="C13" s="36"/>
      <c r="D13" s="36"/>
      <c r="E13" s="36"/>
      <c r="F13" s="36"/>
      <c r="G13" s="36"/>
      <c r="H13" s="36"/>
      <c r="I13" s="36">
        <v>0</v>
      </c>
      <c r="J13" s="36"/>
      <c r="K13" s="36"/>
    </row>
    <row r="14" customHeight="1" spans="1:11">
      <c r="A14" s="255"/>
      <c r="B14" s="258"/>
      <c r="C14" s="36"/>
      <c r="D14" s="36"/>
      <c r="E14" s="36"/>
      <c r="F14" s="36"/>
      <c r="G14" s="36"/>
      <c r="H14" s="36"/>
      <c r="I14" s="36">
        <v>0</v>
      </c>
      <c r="J14" s="36"/>
      <c r="K14" s="36"/>
    </row>
    <row r="15" customHeight="1" spans="1:11">
      <c r="A15" s="255"/>
      <c r="B15" s="259" t="s">
        <v>2431</v>
      </c>
      <c r="C15" s="36">
        <f t="shared" ref="C15:I15" si="2">SUM(C16:C18)</f>
        <v>0</v>
      </c>
      <c r="D15" s="36">
        <f t="shared" si="2"/>
        <v>0</v>
      </c>
      <c r="E15" s="36">
        <f t="shared" si="2"/>
        <v>0</v>
      </c>
      <c r="F15" s="36">
        <f t="shared" si="2"/>
        <v>0</v>
      </c>
      <c r="G15" s="36">
        <f t="shared" si="2"/>
        <v>0</v>
      </c>
      <c r="H15" s="36">
        <f t="shared" si="2"/>
        <v>0</v>
      </c>
      <c r="I15" s="36">
        <f t="shared" si="2"/>
        <v>0</v>
      </c>
      <c r="J15" s="36" t="str">
        <f t="shared" ref="J15:K18" si="3">IF(C15=0,"",H15/C15*100)</f>
        <v/>
      </c>
      <c r="K15" s="36" t="str">
        <f t="shared" si="3"/>
        <v/>
      </c>
    </row>
    <row r="16" customHeight="1" spans="1:11">
      <c r="A16" s="255" t="s">
        <v>2432</v>
      </c>
      <c r="B16" s="258" t="s">
        <v>2433</v>
      </c>
      <c r="C16" s="36">
        <f>'4-8-4机器设备'!V30</f>
        <v>0</v>
      </c>
      <c r="D16" s="36">
        <f>'4-8-4机器设备'!W30</f>
        <v>0</v>
      </c>
      <c r="E16" s="36">
        <f>'4-8-4机器设备'!W31</f>
        <v>0</v>
      </c>
      <c r="F16" s="36">
        <f>'4-8-4机器设备'!X32</f>
        <v>0</v>
      </c>
      <c r="G16" s="36">
        <f>'4-8-4机器设备'!Z32</f>
        <v>0</v>
      </c>
      <c r="H16" s="36">
        <f>F16-C16</f>
        <v>0</v>
      </c>
      <c r="I16" s="36">
        <f>G16-D16+E16</f>
        <v>0</v>
      </c>
      <c r="J16" s="36" t="str">
        <f t="shared" si="3"/>
        <v/>
      </c>
      <c r="K16" s="36" t="str">
        <f t="shared" si="3"/>
        <v/>
      </c>
    </row>
    <row r="17" customHeight="1" spans="1:11">
      <c r="A17" s="255" t="s">
        <v>2434</v>
      </c>
      <c r="B17" s="258" t="s">
        <v>2435</v>
      </c>
      <c r="C17" s="36">
        <f>'4-8-5车辆'!O30</f>
        <v>0</v>
      </c>
      <c r="D17" s="36">
        <f>'4-8-5车辆'!P30</f>
        <v>0</v>
      </c>
      <c r="E17" s="36">
        <f>'4-8-5车辆'!P31</f>
        <v>0</v>
      </c>
      <c r="F17" s="36">
        <f>'4-8-5车辆'!Q32</f>
        <v>0</v>
      </c>
      <c r="G17" s="36">
        <f>'4-8-5车辆'!S32</f>
        <v>0</v>
      </c>
      <c r="H17" s="36">
        <f>F17-C17</f>
        <v>0</v>
      </c>
      <c r="I17" s="36">
        <f>G17-D17+E17</f>
        <v>0</v>
      </c>
      <c r="J17" s="36" t="str">
        <f t="shared" si="3"/>
        <v/>
      </c>
      <c r="K17" s="36" t="str">
        <f t="shared" si="3"/>
        <v/>
      </c>
    </row>
    <row r="18" customHeight="1" spans="1:11">
      <c r="A18" s="255" t="s">
        <v>2436</v>
      </c>
      <c r="B18" s="258" t="s">
        <v>2437</v>
      </c>
      <c r="C18" s="36">
        <f>'4-8-6电子设备'!M29</f>
        <v>0</v>
      </c>
      <c r="D18" s="36">
        <f>'4-8-6电子设备'!N29</f>
        <v>0</v>
      </c>
      <c r="E18" s="36">
        <f>'4-8-6电子设备'!N30</f>
        <v>0</v>
      </c>
      <c r="F18" s="36">
        <f>'4-8-6电子设备'!O31</f>
        <v>0</v>
      </c>
      <c r="G18" s="36">
        <f>'4-8-6电子设备'!Q31</f>
        <v>0</v>
      </c>
      <c r="H18" s="36">
        <f>F18-C18</f>
        <v>0</v>
      </c>
      <c r="I18" s="36">
        <f>G18-D18+E18</f>
        <v>0</v>
      </c>
      <c r="J18" s="36" t="str">
        <f t="shared" si="3"/>
        <v/>
      </c>
      <c r="K18" s="36" t="str">
        <f t="shared" si="3"/>
        <v/>
      </c>
    </row>
    <row r="19" customHeight="1" spans="1:11">
      <c r="A19" s="255"/>
      <c r="B19" s="258"/>
      <c r="C19" s="36"/>
      <c r="D19" s="36"/>
      <c r="E19" s="36"/>
      <c r="F19" s="36"/>
      <c r="G19" s="36"/>
      <c r="H19" s="36"/>
      <c r="I19" s="36"/>
      <c r="J19" s="36"/>
      <c r="K19" s="36"/>
    </row>
    <row r="20" customHeight="1" spans="1:11">
      <c r="A20" s="255" t="s">
        <v>2438</v>
      </c>
      <c r="B20" s="258" t="s">
        <v>2439</v>
      </c>
      <c r="C20" s="36">
        <f>'4-8-7土地'!N32</f>
        <v>0</v>
      </c>
      <c r="D20" s="36">
        <f>'4-8-7土地'!O32</f>
        <v>0</v>
      </c>
      <c r="E20" s="36"/>
      <c r="F20" s="36"/>
      <c r="G20" s="36">
        <f>'4-8-7土地'!P32</f>
        <v>0</v>
      </c>
      <c r="H20" s="36"/>
      <c r="I20" s="36">
        <f>G20-D20+E20</f>
        <v>0</v>
      </c>
      <c r="J20" s="36"/>
      <c r="K20" s="36" t="str">
        <f>IF(D20=0,"",I20/D20*100)</f>
        <v/>
      </c>
    </row>
    <row r="21" customHeight="1" spans="1:11">
      <c r="A21" s="255"/>
      <c r="B21" s="258"/>
      <c r="C21" s="36"/>
      <c r="D21" s="36"/>
      <c r="E21" s="36"/>
      <c r="F21" s="36"/>
      <c r="G21" s="36"/>
      <c r="H21" s="36"/>
      <c r="I21" s="36"/>
      <c r="J21" s="36"/>
      <c r="K21" s="36"/>
    </row>
    <row r="22" customHeight="1" spans="1:11">
      <c r="A22" s="255" t="s">
        <v>2440</v>
      </c>
      <c r="B22" s="258" t="s">
        <v>86</v>
      </c>
      <c r="C22" s="36"/>
      <c r="D22" s="36">
        <f>'4-8-8固定资产清理'!K31</f>
        <v>0</v>
      </c>
      <c r="E22" s="36"/>
      <c r="F22" s="36"/>
      <c r="G22" s="36">
        <f>'4-8-8固定资产清理'!L31</f>
        <v>0</v>
      </c>
      <c r="H22" s="36"/>
      <c r="I22" s="36">
        <f>G22-D22+E22</f>
        <v>0</v>
      </c>
      <c r="J22" s="36"/>
      <c r="K22" s="36" t="str">
        <f>IF(D22=0,"",I22/D22*100)</f>
        <v/>
      </c>
    </row>
    <row r="23" customHeight="1" spans="1:11">
      <c r="A23" s="255"/>
      <c r="B23" s="260"/>
      <c r="C23" s="36"/>
      <c r="D23" s="36"/>
      <c r="E23" s="36"/>
      <c r="F23" s="36"/>
      <c r="G23" s="36"/>
      <c r="H23" s="36"/>
      <c r="I23" s="36"/>
      <c r="J23" s="36"/>
      <c r="K23" s="36"/>
    </row>
    <row r="24" customHeight="1" spans="1:11">
      <c r="A24" s="255"/>
      <c r="B24" s="260"/>
      <c r="C24" s="36"/>
      <c r="D24" s="36"/>
      <c r="E24" s="36"/>
      <c r="F24" s="36"/>
      <c r="G24" s="36"/>
      <c r="H24" s="36"/>
      <c r="I24" s="36"/>
      <c r="J24" s="36"/>
      <c r="K24" s="36"/>
    </row>
    <row r="25" customHeight="1" spans="1:11">
      <c r="A25" s="255"/>
      <c r="B25" s="260"/>
      <c r="C25" s="36"/>
      <c r="D25" s="36"/>
      <c r="E25" s="36"/>
      <c r="F25" s="36"/>
      <c r="G25" s="36"/>
      <c r="H25" s="36"/>
      <c r="I25" s="36"/>
      <c r="J25" s="36"/>
      <c r="K25" s="36"/>
    </row>
    <row r="26" customHeight="1" spans="1:11">
      <c r="A26" s="147" t="s">
        <v>2441</v>
      </c>
      <c r="B26" s="148"/>
      <c r="C26" s="36">
        <f>C9+C15+C20+C22</f>
        <v>0</v>
      </c>
      <c r="D26" s="36">
        <f>D9+D15+D20+D22</f>
        <v>0</v>
      </c>
      <c r="E26" s="36">
        <f t="shared" ref="E26:G26" si="4">E9+E15+E20+E22</f>
        <v>0</v>
      </c>
      <c r="F26" s="36">
        <f t="shared" si="4"/>
        <v>0</v>
      </c>
      <c r="G26" s="36">
        <f t="shared" si="4"/>
        <v>0</v>
      </c>
      <c r="H26" s="36">
        <f>F26-C26</f>
        <v>0</v>
      </c>
      <c r="I26" s="36">
        <f>G26-D26+E26</f>
        <v>0</v>
      </c>
      <c r="J26" s="36" t="str">
        <f t="shared" ref="J26:K28" si="5">IF(C26=0,"",H26/C26*100)</f>
        <v/>
      </c>
      <c r="K26" s="36" t="str">
        <f t="shared" si="5"/>
        <v/>
      </c>
    </row>
    <row r="27" customHeight="1" spans="1:11">
      <c r="A27" s="261" t="s">
        <v>2442</v>
      </c>
      <c r="B27" s="262"/>
      <c r="C27" s="36"/>
      <c r="D27" s="36">
        <f>E26</f>
        <v>0</v>
      </c>
      <c r="E27" s="36"/>
      <c r="F27" s="36"/>
      <c r="G27" s="36"/>
      <c r="H27" s="36">
        <f>F27-C27</f>
        <v>0</v>
      </c>
      <c r="I27" s="36"/>
      <c r="J27" s="36" t="str">
        <f t="shared" si="5"/>
        <v/>
      </c>
      <c r="K27" s="36" t="str">
        <f t="shared" si="5"/>
        <v/>
      </c>
    </row>
    <row r="28" customHeight="1" spans="1:11">
      <c r="A28" s="263" t="s">
        <v>2443</v>
      </c>
      <c r="B28" s="264"/>
      <c r="C28" s="36">
        <f>C26-C27</f>
        <v>0</v>
      </c>
      <c r="D28" s="36">
        <f>D26-D27</f>
        <v>0</v>
      </c>
      <c r="E28" s="36"/>
      <c r="F28" s="36">
        <f t="shared" ref="F28:G28" si="6">F9+F15+F20+F22</f>
        <v>0</v>
      </c>
      <c r="G28" s="36">
        <f t="shared" si="6"/>
        <v>0</v>
      </c>
      <c r="H28" s="36">
        <f>F28-C28</f>
        <v>0</v>
      </c>
      <c r="I28" s="36">
        <f>G28-D28+E28</f>
        <v>0</v>
      </c>
      <c r="J28" s="36" t="str">
        <f t="shared" si="5"/>
        <v/>
      </c>
      <c r="K28" s="36" t="str">
        <f t="shared" si="5"/>
        <v/>
      </c>
    </row>
    <row r="29" customHeight="1" spans="1:11">
      <c r="F29" s="42"/>
      <c r="G29" s="42"/>
      <c r="H29" s="42"/>
      <c r="I29" s="42"/>
      <c r="J29" s="42"/>
      <c r="K29" s="42"/>
    </row>
    <row r="30" customHeight="1" spans="1:11">
      <c r="A30" s="127"/>
    </row>
    <row r="31" customHeight="1" spans="1:11">
      <c r="C31" s="265"/>
      <c r="D31" s="265"/>
      <c r="E31" s="265"/>
    </row>
  </sheetData>
  <sheetProtection formatCells="0" formatColumns="0" formatRows="0" insertRows="0" insertColumns="0" insertHyperlinks="0" deleteColumns="0" deleteRows="0" sort="0" autoFilter="0" pivotTables="0"/>
  <mergeCells count="14">
    <mergeCell ref="A2:K2"/>
    <mergeCell ref="A4:K4"/>
    <mergeCell ref="I5:K5"/>
    <mergeCell ref="H6:K6"/>
    <mergeCell ref="C7:D7"/>
    <mergeCell ref="F7:G7"/>
    <mergeCell ref="H7:I7"/>
    <mergeCell ref="J7:K7"/>
    <mergeCell ref="A26:B26"/>
    <mergeCell ref="A27:B27"/>
    <mergeCell ref="A28:B28"/>
    <mergeCell ref="A7:A8"/>
    <mergeCell ref="B7:B8"/>
    <mergeCell ref="E7:E8"/>
  </mergeCells>
  <hyperlinks>
    <hyperlink ref="A1" location="索引目录!A1" display="返回索引目录"/>
  </hyperlinks>
  <printOptions horizontalCentered="1"/>
  <pageMargins left="0.393700787401575" right="0.393700787401575" top="0.78740157480315" bottom="0.15748031496063" header="1.14173228346457" footer="0.196850393700787"/>
  <pageSetup paperSize="9" fitToHeight="0" orientation="landscape"/>
  <headerFooter scaleWithDoc="0">
    <oddHeader>&amp;R&amp;"宋体,常规"&amp;10表4-8
共&amp;N页第&amp;P页
 单位：人民币元</oddHeader>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249">
    <tabColor indexed="35"/>
    <pageSetUpPr fitToPage="1"/>
  </sheetPr>
  <dimension ref="A1:AB34"/>
  <sheetViews>
    <sheetView showZeros="0" workbookViewId="0">
      <pane ySplit="8" topLeftCell="A25" activePane="bottomLeft" state="frozen"/>
      <selection/>
      <selection pane="bottomLeft" activeCell="B9" sqref="B9"/>
    </sheetView>
  </sheetViews>
  <sheetFormatPr defaultColWidth="9" defaultRowHeight="15.75" customHeight="1"/>
  <cols>
    <col min="1" max="1" width="5" style="15" customWidth="1"/>
    <col min="2" max="4" width="7.2" style="15" customWidth="1"/>
    <col min="5" max="5" width="14.5" style="15" customWidth="1"/>
    <col min="6" max="6" width="4.6" style="15" customWidth="1" outlineLevel="1"/>
    <col min="7" max="7" width="4.7" style="15" customWidth="1" outlineLevel="1"/>
    <col min="8" max="11" width="8" style="15" customWidth="1" outlineLevel="1"/>
    <col min="12" max="12" width="6.6" style="15" customWidth="1" outlineLevel="1"/>
    <col min="13" max="13" width="8" style="15" customWidth="1" outlineLevel="1"/>
    <col min="14" max="14" width="6.3" style="15" customWidth="1" outlineLevel="1"/>
    <col min="15" max="15" width="5.8" style="15" customWidth="1"/>
    <col min="16" max="16" width="6.3" style="15" customWidth="1"/>
    <col min="17" max="17" width="4.5" style="15" customWidth="1"/>
    <col min="18" max="19" width="7.7" style="43" customWidth="1"/>
    <col min="20" max="20" width="9.6" style="43" customWidth="1"/>
    <col min="21" max="21" width="8.8" style="43" customWidth="1"/>
    <col min="22" max="22" width="8.6" style="43" hidden="1" customWidth="1" outlineLevel="1"/>
    <col min="23" max="23" width="5" style="43" hidden="1" customWidth="1" outlineLevel="1"/>
    <col min="24" max="24" width="9.1" style="43" hidden="1" customWidth="1" outlineLevel="1"/>
    <col min="25" max="25" width="6.6" style="43" hidden="1" customWidth="1" outlineLevel="1"/>
    <col min="26" max="26" width="7.7" style="43" hidden="1" customWidth="1" outlineLevel="1"/>
    <col min="27" max="27" width="7.5" style="15" customWidth="1" collapsed="1"/>
    <col min="28" max="16384" width="9" style="15"/>
  </cols>
  <sheetData>
    <row r="1" customHeight="1" spans="1:28">
      <c r="A1" s="17" t="s">
        <v>257</v>
      </c>
    </row>
    <row r="2" s="11" customFormat="1" ht="30" customHeight="1" spans="1:28">
      <c r="A2" s="18" t="e">
        <f>"固定资产-房屋建筑物评估"&amp;#REF!</f>
        <v>#REF!</v>
      </c>
      <c r="B2" s="18"/>
      <c r="C2" s="18"/>
      <c r="D2" s="18"/>
      <c r="E2" s="18"/>
      <c r="F2" s="18"/>
      <c r="G2" s="18"/>
      <c r="H2" s="18"/>
      <c r="I2" s="18"/>
      <c r="J2" s="18"/>
      <c r="K2" s="18"/>
      <c r="L2" s="18"/>
      <c r="M2" s="18"/>
      <c r="N2" s="18"/>
      <c r="O2" s="18"/>
      <c r="P2" s="18"/>
      <c r="Q2" s="18"/>
      <c r="R2" s="18"/>
      <c r="S2" s="18"/>
      <c r="T2" s="18"/>
      <c r="U2" s="18"/>
      <c r="V2" s="18"/>
      <c r="W2" s="18"/>
      <c r="X2" s="18"/>
      <c r="Y2" s="18"/>
      <c r="Z2" s="18"/>
      <c r="AA2" s="248"/>
    </row>
    <row r="3" s="11" customFormat="1" ht="6" customHeight="1" spans="1:28">
      <c r="A3" s="18"/>
      <c r="B3" s="18"/>
      <c r="C3" s="18"/>
      <c r="D3" s="18"/>
      <c r="E3" s="18"/>
      <c r="F3" s="18"/>
      <c r="G3" s="18"/>
      <c r="H3" s="18"/>
      <c r="I3" s="18"/>
      <c r="J3" s="18"/>
      <c r="K3" s="18"/>
      <c r="L3" s="18"/>
      <c r="M3" s="18"/>
      <c r="N3" s="18"/>
      <c r="O3" s="18"/>
      <c r="P3" s="18"/>
      <c r="Q3" s="18"/>
      <c r="R3" s="51"/>
      <c r="S3" s="51"/>
      <c r="T3" s="51"/>
      <c r="U3" s="51"/>
      <c r="V3" s="51"/>
      <c r="W3" s="51"/>
      <c r="X3" s="51"/>
      <c r="Y3" s="51"/>
      <c r="Z3" s="51"/>
      <c r="AA3" s="248"/>
    </row>
    <row r="4" s="12" customFormat="1" ht="14.1" customHeight="1" spans="1:28">
      <c r="A4" s="21" t="e">
        <f>'4-8固定资产汇总'!A4:K4</f>
        <v>#REF!</v>
      </c>
      <c r="B4" s="21"/>
      <c r="C4" s="21"/>
      <c r="D4" s="21"/>
      <c r="E4" s="21"/>
      <c r="F4" s="21"/>
      <c r="G4" s="21"/>
      <c r="H4" s="21"/>
      <c r="I4" s="21"/>
      <c r="J4" s="21"/>
      <c r="K4" s="21"/>
      <c r="L4" s="21"/>
      <c r="M4" s="21"/>
      <c r="N4" s="21"/>
      <c r="O4" s="21"/>
      <c r="P4" s="21"/>
      <c r="Q4" s="21"/>
      <c r="R4" s="21"/>
      <c r="S4" s="21"/>
      <c r="T4" s="21"/>
      <c r="U4" s="21"/>
      <c r="V4" s="21"/>
      <c r="W4" s="21"/>
      <c r="X4" s="21"/>
      <c r="Y4" s="21"/>
      <c r="Z4" s="21"/>
      <c r="AA4" s="21"/>
    </row>
    <row r="5" s="12" customFormat="1" ht="14.1" customHeight="1" spans="1:28">
      <c r="A5" s="21"/>
      <c r="B5" s="21"/>
      <c r="C5" s="21"/>
      <c r="D5" s="21"/>
      <c r="E5" s="21"/>
      <c r="F5" s="21"/>
      <c r="G5" s="21"/>
      <c r="H5" s="21"/>
      <c r="I5" s="21"/>
      <c r="J5" s="21"/>
      <c r="K5" s="21"/>
      <c r="L5" s="21"/>
      <c r="M5" s="21"/>
      <c r="N5" s="21"/>
      <c r="O5" s="21"/>
      <c r="P5" s="21"/>
      <c r="Q5" s="21"/>
      <c r="R5" s="23"/>
      <c r="S5" s="23"/>
      <c r="T5" s="23"/>
      <c r="U5" s="23"/>
      <c r="V5" s="23"/>
      <c r="W5" s="23"/>
      <c r="X5" s="23"/>
      <c r="Y5" s="23"/>
      <c r="Z5" s="74"/>
      <c r="AA5" s="74"/>
    </row>
    <row r="6" s="12" customFormat="1" customHeight="1" spans="1:28">
      <c r="A6" s="75" t="e">
        <f>'4-8固定资产汇总'!A6</f>
        <v>#REF!</v>
      </c>
      <c r="R6" s="26"/>
      <c r="S6" s="26"/>
      <c r="T6" s="26"/>
      <c r="U6" s="26"/>
      <c r="V6" s="26"/>
      <c r="W6" s="26"/>
      <c r="X6" s="26"/>
      <c r="Y6" s="26"/>
      <c r="Z6" s="26"/>
      <c r="AA6" s="27"/>
    </row>
    <row r="7" s="223" customFormat="1" customHeight="1" spans="1:28">
      <c r="A7" s="77" t="s">
        <v>293</v>
      </c>
      <c r="B7" s="77" t="s">
        <v>2444</v>
      </c>
      <c r="C7" s="78" t="s">
        <v>2403</v>
      </c>
      <c r="D7" s="78" t="s">
        <v>2391</v>
      </c>
      <c r="E7" s="77" t="s">
        <v>2445</v>
      </c>
      <c r="F7" s="77" t="s">
        <v>2393</v>
      </c>
      <c r="G7" s="77" t="s">
        <v>357</v>
      </c>
      <c r="H7" s="77" t="s">
        <v>2446</v>
      </c>
      <c r="I7" s="78" t="s">
        <v>2447</v>
      </c>
      <c r="J7" s="249" t="s">
        <v>2448</v>
      </c>
      <c r="K7" s="249" t="s">
        <v>2449</v>
      </c>
      <c r="L7" s="250" t="s">
        <v>2450</v>
      </c>
      <c r="M7" s="78" t="s">
        <v>2451</v>
      </c>
      <c r="N7" s="77" t="s">
        <v>2452</v>
      </c>
      <c r="O7" s="78" t="s">
        <v>2394</v>
      </c>
      <c r="P7" s="78" t="s">
        <v>2395</v>
      </c>
      <c r="Q7" s="251" t="s">
        <v>446</v>
      </c>
      <c r="R7" s="210" t="s">
        <v>2453</v>
      </c>
      <c r="S7" s="210" t="s">
        <v>2397</v>
      </c>
      <c r="T7" s="142" t="s">
        <v>344</v>
      </c>
      <c r="U7" s="139"/>
      <c r="V7" s="142" t="s">
        <v>345</v>
      </c>
      <c r="W7" s="217"/>
      <c r="X7" s="139"/>
      <c r="Y7" s="210" t="s">
        <v>347</v>
      </c>
      <c r="Z7" s="210" t="s">
        <v>2402</v>
      </c>
      <c r="AA7" s="78" t="s">
        <v>296</v>
      </c>
      <c r="AB7" s="31" t="s">
        <v>348</v>
      </c>
    </row>
    <row r="8" s="223" customFormat="1" ht="24.75" customHeight="1" spans="1:28">
      <c r="A8" s="80"/>
      <c r="B8" s="80"/>
      <c r="C8" s="80"/>
      <c r="D8" s="80"/>
      <c r="E8" s="80"/>
      <c r="F8" s="80"/>
      <c r="G8" s="80"/>
      <c r="H8" s="80"/>
      <c r="I8" s="80"/>
      <c r="J8" s="252"/>
      <c r="K8" s="252"/>
      <c r="L8" s="253"/>
      <c r="M8" s="80"/>
      <c r="N8" s="80"/>
      <c r="O8" s="81"/>
      <c r="P8" s="80"/>
      <c r="Q8" s="254"/>
      <c r="R8" s="82"/>
      <c r="S8" s="82"/>
      <c r="T8" s="139" t="s">
        <v>2306</v>
      </c>
      <c r="U8" s="30" t="s">
        <v>2307</v>
      </c>
      <c r="V8" s="30" t="s">
        <v>2306</v>
      </c>
      <c r="W8" s="100" t="s">
        <v>2281</v>
      </c>
      <c r="X8" s="30" t="s">
        <v>2307</v>
      </c>
      <c r="Y8" s="82"/>
      <c r="Z8" s="235"/>
      <c r="AA8" s="80"/>
      <c r="AB8" s="31"/>
    </row>
    <row r="9" s="14" customFormat="1" customHeight="1" spans="1:28">
      <c r="A9" s="32">
        <v>1</v>
      </c>
      <c r="B9" s="32"/>
      <c r="C9" s="32"/>
      <c r="D9" s="35"/>
      <c r="E9" s="33"/>
      <c r="F9" s="35"/>
      <c r="G9" s="35"/>
      <c r="H9" s="35"/>
      <c r="I9" s="35"/>
      <c r="J9" s="35"/>
      <c r="K9" s="35"/>
      <c r="L9" s="35"/>
      <c r="M9" s="35"/>
      <c r="N9" s="247"/>
      <c r="O9" s="35"/>
      <c r="P9" s="34">
        <v>43800</v>
      </c>
      <c r="Q9" s="40"/>
      <c r="R9" s="36"/>
      <c r="S9" s="36"/>
      <c r="T9" s="36"/>
      <c r="U9" s="36"/>
      <c r="V9" s="36"/>
      <c r="W9" s="36"/>
      <c r="X9" s="36"/>
      <c r="Y9" s="36" t="str">
        <f>IF(U9=0,"",(X9-U9)/(U9)*100)</f>
        <v/>
      </c>
      <c r="Z9" s="36" t="str">
        <f t="shared" ref="Z9:Z28" si="0">IF(V9=0,"",V9/R9)</f>
        <v/>
      </c>
      <c r="AA9" s="33"/>
      <c r="AB9" s="37"/>
    </row>
    <row r="10" s="14" customFormat="1" customHeight="1" spans="1:28">
      <c r="A10" s="32"/>
      <c r="B10" s="32"/>
      <c r="C10" s="32"/>
      <c r="D10" s="35"/>
      <c r="E10" s="33"/>
      <c r="F10" s="35"/>
      <c r="G10" s="35"/>
      <c r="H10" s="35"/>
      <c r="I10" s="35"/>
      <c r="J10" s="35"/>
      <c r="K10" s="35"/>
      <c r="L10" s="35"/>
      <c r="M10" s="35"/>
      <c r="N10" s="247"/>
      <c r="O10" s="35"/>
      <c r="P10" s="34"/>
      <c r="Q10" s="40"/>
      <c r="R10" s="36"/>
      <c r="S10" s="36" t="str">
        <f>IF(R10=0,"",T10/R10)</f>
        <v/>
      </c>
      <c r="T10" s="36"/>
      <c r="U10" s="36"/>
      <c r="V10" s="36"/>
      <c r="W10" s="36"/>
      <c r="X10" s="36"/>
      <c r="Y10" s="36" t="str">
        <f t="shared" ref="Y10:Y31" si="1">IF(U10=0,"",(X10-U10)/(U10)*100)</f>
        <v/>
      </c>
      <c r="Z10" s="36" t="str">
        <f t="shared" si="0"/>
        <v/>
      </c>
      <c r="AA10" s="33"/>
      <c r="AB10" s="37"/>
    </row>
    <row r="11" s="14" customFormat="1" customHeight="1" spans="1:28">
      <c r="A11" s="32"/>
      <c r="B11" s="32"/>
      <c r="C11" s="32"/>
      <c r="D11" s="35"/>
      <c r="E11" s="33"/>
      <c r="F11" s="35"/>
      <c r="G11" s="35"/>
      <c r="H11" s="35"/>
      <c r="I11" s="35"/>
      <c r="J11" s="35"/>
      <c r="K11" s="35"/>
      <c r="L11" s="35"/>
      <c r="M11" s="35"/>
      <c r="N11" s="247"/>
      <c r="O11" s="35"/>
      <c r="P11" s="34"/>
      <c r="Q11" s="40"/>
      <c r="R11" s="36"/>
      <c r="S11" s="36" t="str">
        <f t="shared" ref="S11:S28" si="2">IF(R11=0,"",T11/R11)</f>
        <v/>
      </c>
      <c r="T11" s="36"/>
      <c r="U11" s="36"/>
      <c r="V11" s="36"/>
      <c r="W11" s="36"/>
      <c r="X11" s="36"/>
      <c r="Y11" s="36" t="str">
        <f t="shared" si="1"/>
        <v/>
      </c>
      <c r="Z11" s="36" t="str">
        <f t="shared" si="0"/>
        <v/>
      </c>
      <c r="AA11" s="33"/>
      <c r="AB11" s="37"/>
    </row>
    <row r="12" s="14" customFormat="1" customHeight="1" spans="1:28">
      <c r="A12" s="32"/>
      <c r="B12" s="32"/>
      <c r="C12" s="32"/>
      <c r="D12" s="35"/>
      <c r="E12" s="33"/>
      <c r="F12" s="35"/>
      <c r="G12" s="35"/>
      <c r="H12" s="35"/>
      <c r="I12" s="35"/>
      <c r="J12" s="35"/>
      <c r="K12" s="35"/>
      <c r="L12" s="35"/>
      <c r="M12" s="35"/>
      <c r="N12" s="247"/>
      <c r="O12" s="35"/>
      <c r="P12" s="34"/>
      <c r="Q12" s="40"/>
      <c r="R12" s="36"/>
      <c r="S12" s="36" t="str">
        <f t="shared" si="2"/>
        <v/>
      </c>
      <c r="T12" s="36"/>
      <c r="U12" s="36"/>
      <c r="V12" s="36"/>
      <c r="W12" s="36"/>
      <c r="X12" s="36"/>
      <c r="Y12" s="36" t="str">
        <f t="shared" si="1"/>
        <v/>
      </c>
      <c r="Z12" s="36" t="str">
        <f t="shared" si="0"/>
        <v/>
      </c>
      <c r="AA12" s="33"/>
      <c r="AB12" s="37"/>
    </row>
    <row r="13" s="14" customFormat="1" customHeight="1" spans="1:28">
      <c r="A13" s="32"/>
      <c r="B13" s="32"/>
      <c r="C13" s="32"/>
      <c r="D13" s="35"/>
      <c r="E13" s="33"/>
      <c r="F13" s="35"/>
      <c r="G13" s="35"/>
      <c r="H13" s="35">
        <v>0</v>
      </c>
      <c r="I13" s="35"/>
      <c r="J13" s="35"/>
      <c r="K13" s="35"/>
      <c r="L13" s="35"/>
      <c r="M13" s="35"/>
      <c r="N13" s="247"/>
      <c r="O13" s="35"/>
      <c r="P13" s="34"/>
      <c r="Q13" s="40"/>
      <c r="R13" s="36"/>
      <c r="S13" s="36" t="str">
        <f t="shared" si="2"/>
        <v/>
      </c>
      <c r="T13" s="36"/>
      <c r="U13" s="36"/>
      <c r="V13" s="36"/>
      <c r="W13" s="36"/>
      <c r="X13" s="36"/>
      <c r="Y13" s="36" t="str">
        <f t="shared" si="1"/>
        <v/>
      </c>
      <c r="Z13" s="36" t="str">
        <f t="shared" si="0"/>
        <v/>
      </c>
      <c r="AA13" s="33"/>
      <c r="AB13" s="37"/>
    </row>
    <row r="14" s="14" customFormat="1" customHeight="1" spans="1:28">
      <c r="A14" s="32"/>
      <c r="B14" s="32"/>
      <c r="C14" s="32"/>
      <c r="D14" s="35"/>
      <c r="E14" s="33"/>
      <c r="F14" s="35"/>
      <c r="G14" s="35"/>
      <c r="H14" s="35">
        <v>0</v>
      </c>
      <c r="I14" s="35"/>
      <c r="J14" s="35"/>
      <c r="K14" s="35"/>
      <c r="L14" s="35"/>
      <c r="M14" s="35"/>
      <c r="N14" s="247"/>
      <c r="O14" s="35"/>
      <c r="P14" s="34"/>
      <c r="Q14" s="40"/>
      <c r="R14" s="36"/>
      <c r="S14" s="36" t="str">
        <f t="shared" si="2"/>
        <v/>
      </c>
      <c r="T14" s="36"/>
      <c r="U14" s="36"/>
      <c r="V14" s="36"/>
      <c r="W14" s="36"/>
      <c r="X14" s="36"/>
      <c r="Y14" s="36" t="str">
        <f t="shared" si="1"/>
        <v/>
      </c>
      <c r="Z14" s="36" t="str">
        <f t="shared" si="0"/>
        <v/>
      </c>
      <c r="AA14" s="33"/>
      <c r="AB14" s="37"/>
    </row>
    <row r="15" s="14" customFormat="1" customHeight="1" spans="1:28">
      <c r="A15" s="32"/>
      <c r="B15" s="32"/>
      <c r="C15" s="32"/>
      <c r="D15" s="35"/>
      <c r="E15" s="33"/>
      <c r="F15" s="35"/>
      <c r="G15" s="35"/>
      <c r="H15" s="35"/>
      <c r="I15" s="35"/>
      <c r="J15" s="35"/>
      <c r="K15" s="35"/>
      <c r="L15" s="35"/>
      <c r="M15" s="35"/>
      <c r="N15" s="247"/>
      <c r="O15" s="35"/>
      <c r="P15" s="34"/>
      <c r="Q15" s="40"/>
      <c r="R15" s="36"/>
      <c r="S15" s="36" t="str">
        <f t="shared" si="2"/>
        <v/>
      </c>
      <c r="T15" s="36"/>
      <c r="U15" s="36"/>
      <c r="V15" s="36"/>
      <c r="W15" s="36"/>
      <c r="X15" s="36"/>
      <c r="Y15" s="36" t="str">
        <f t="shared" si="1"/>
        <v/>
      </c>
      <c r="Z15" s="36" t="str">
        <f t="shared" si="0"/>
        <v/>
      </c>
      <c r="AA15" s="33"/>
      <c r="AB15" s="37"/>
    </row>
    <row r="16" s="14" customFormat="1" customHeight="1" spans="1:28">
      <c r="A16" s="32"/>
      <c r="B16" s="32"/>
      <c r="C16" s="32"/>
      <c r="D16" s="35"/>
      <c r="E16" s="33"/>
      <c r="F16" s="35"/>
      <c r="G16" s="35"/>
      <c r="H16" s="35"/>
      <c r="I16" s="35"/>
      <c r="J16" s="35"/>
      <c r="K16" s="35"/>
      <c r="L16" s="35"/>
      <c r="M16" s="35"/>
      <c r="N16" s="247"/>
      <c r="O16" s="35"/>
      <c r="P16" s="34"/>
      <c r="Q16" s="40"/>
      <c r="R16" s="36"/>
      <c r="S16" s="36" t="str">
        <f t="shared" si="2"/>
        <v/>
      </c>
      <c r="T16" s="36"/>
      <c r="U16" s="36"/>
      <c r="V16" s="36"/>
      <c r="W16" s="36"/>
      <c r="X16" s="36"/>
      <c r="Y16" s="36" t="str">
        <f t="shared" si="1"/>
        <v/>
      </c>
      <c r="Z16" s="36" t="str">
        <f t="shared" si="0"/>
        <v/>
      </c>
      <c r="AA16" s="33"/>
      <c r="AB16" s="37"/>
    </row>
    <row r="17" s="14" customFormat="1" customHeight="1" spans="1:28">
      <c r="A17" s="32"/>
      <c r="B17" s="32"/>
      <c r="C17" s="32"/>
      <c r="D17" s="35"/>
      <c r="E17" s="33"/>
      <c r="F17" s="35"/>
      <c r="G17" s="35"/>
      <c r="H17" s="35"/>
      <c r="I17" s="35"/>
      <c r="J17" s="35"/>
      <c r="K17" s="35"/>
      <c r="L17" s="35"/>
      <c r="M17" s="35"/>
      <c r="N17" s="247"/>
      <c r="O17" s="35"/>
      <c r="P17" s="34"/>
      <c r="Q17" s="40"/>
      <c r="R17" s="36"/>
      <c r="S17" s="36" t="str">
        <f t="shared" si="2"/>
        <v/>
      </c>
      <c r="T17" s="36"/>
      <c r="U17" s="36"/>
      <c r="V17" s="36"/>
      <c r="W17" s="36"/>
      <c r="X17" s="36"/>
      <c r="Y17" s="36" t="str">
        <f t="shared" si="1"/>
        <v/>
      </c>
      <c r="Z17" s="36" t="str">
        <f t="shared" si="0"/>
        <v/>
      </c>
      <c r="AA17" s="33"/>
      <c r="AB17" s="37"/>
    </row>
    <row r="18" s="14" customFormat="1" customHeight="1" spans="1:28">
      <c r="A18" s="32"/>
      <c r="B18" s="32"/>
      <c r="C18" s="32"/>
      <c r="D18" s="35"/>
      <c r="E18" s="33"/>
      <c r="F18" s="35"/>
      <c r="G18" s="35"/>
      <c r="H18" s="35"/>
      <c r="I18" s="35"/>
      <c r="J18" s="35"/>
      <c r="K18" s="35"/>
      <c r="L18" s="35"/>
      <c r="M18" s="35"/>
      <c r="N18" s="247"/>
      <c r="O18" s="35"/>
      <c r="P18" s="34"/>
      <c r="Q18" s="40"/>
      <c r="R18" s="36"/>
      <c r="S18" s="36" t="str">
        <f t="shared" si="2"/>
        <v/>
      </c>
      <c r="T18" s="36"/>
      <c r="U18" s="36"/>
      <c r="V18" s="36"/>
      <c r="W18" s="36"/>
      <c r="X18" s="36"/>
      <c r="Y18" s="36" t="str">
        <f t="shared" si="1"/>
        <v/>
      </c>
      <c r="Z18" s="36" t="str">
        <f t="shared" si="0"/>
        <v/>
      </c>
      <c r="AA18" s="33"/>
      <c r="AB18" s="37"/>
    </row>
    <row r="19" s="14" customFormat="1" customHeight="1" spans="1:28">
      <c r="A19" s="32"/>
      <c r="B19" s="32"/>
      <c r="C19" s="32"/>
      <c r="D19" s="35"/>
      <c r="E19" s="33"/>
      <c r="F19" s="35"/>
      <c r="G19" s="35"/>
      <c r="H19" s="35"/>
      <c r="I19" s="35"/>
      <c r="J19" s="35"/>
      <c r="K19" s="35"/>
      <c r="L19" s="35"/>
      <c r="M19" s="35"/>
      <c r="N19" s="247"/>
      <c r="O19" s="35"/>
      <c r="P19" s="34"/>
      <c r="Q19" s="40"/>
      <c r="R19" s="36"/>
      <c r="S19" s="36" t="str">
        <f t="shared" si="2"/>
        <v/>
      </c>
      <c r="T19" s="36"/>
      <c r="U19" s="36"/>
      <c r="V19" s="36"/>
      <c r="W19" s="36"/>
      <c r="X19" s="36"/>
      <c r="Y19" s="36" t="str">
        <f t="shared" si="1"/>
        <v/>
      </c>
      <c r="Z19" s="36" t="str">
        <f t="shared" si="0"/>
        <v/>
      </c>
      <c r="AA19" s="33"/>
      <c r="AB19" s="37"/>
    </row>
    <row r="20" s="14" customFormat="1" customHeight="1" spans="1:28">
      <c r="A20" s="32"/>
      <c r="B20" s="32"/>
      <c r="C20" s="32"/>
      <c r="D20" s="35"/>
      <c r="E20" s="33"/>
      <c r="F20" s="35"/>
      <c r="G20" s="35"/>
      <c r="H20" s="35"/>
      <c r="I20" s="35"/>
      <c r="J20" s="35"/>
      <c r="K20" s="35"/>
      <c r="L20" s="35"/>
      <c r="M20" s="35"/>
      <c r="N20" s="247"/>
      <c r="O20" s="35"/>
      <c r="P20" s="34"/>
      <c r="Q20" s="40"/>
      <c r="R20" s="36"/>
      <c r="S20" s="36" t="str">
        <f t="shared" si="2"/>
        <v/>
      </c>
      <c r="T20" s="36"/>
      <c r="U20" s="36"/>
      <c r="V20" s="36"/>
      <c r="W20" s="36"/>
      <c r="X20" s="36"/>
      <c r="Y20" s="36" t="str">
        <f t="shared" si="1"/>
        <v/>
      </c>
      <c r="Z20" s="36" t="str">
        <f t="shared" si="0"/>
        <v/>
      </c>
      <c r="AA20" s="33"/>
      <c r="AB20" s="37"/>
    </row>
    <row r="21" s="14" customFormat="1" customHeight="1" spans="1:28">
      <c r="A21" s="32"/>
      <c r="B21" s="32"/>
      <c r="C21" s="32"/>
      <c r="D21" s="35"/>
      <c r="E21" s="33"/>
      <c r="F21" s="35"/>
      <c r="G21" s="35"/>
      <c r="H21" s="35"/>
      <c r="I21" s="35"/>
      <c r="J21" s="35"/>
      <c r="K21" s="35"/>
      <c r="L21" s="35"/>
      <c r="M21" s="35"/>
      <c r="N21" s="247"/>
      <c r="O21" s="35"/>
      <c r="P21" s="34"/>
      <c r="Q21" s="40"/>
      <c r="R21" s="36"/>
      <c r="S21" s="36" t="str">
        <f t="shared" si="2"/>
        <v/>
      </c>
      <c r="T21" s="36"/>
      <c r="U21" s="36"/>
      <c r="V21" s="36"/>
      <c r="W21" s="36"/>
      <c r="X21" s="36"/>
      <c r="Y21" s="36" t="str">
        <f t="shared" si="1"/>
        <v/>
      </c>
      <c r="Z21" s="36" t="str">
        <f t="shared" si="0"/>
        <v/>
      </c>
      <c r="AA21" s="33"/>
      <c r="AB21" s="37"/>
    </row>
    <row r="22" s="14" customFormat="1" customHeight="1" spans="1:28">
      <c r="A22" s="32"/>
      <c r="B22" s="32"/>
      <c r="C22" s="32"/>
      <c r="D22" s="35"/>
      <c r="E22" s="33"/>
      <c r="F22" s="35"/>
      <c r="G22" s="35"/>
      <c r="H22" s="35"/>
      <c r="I22" s="35"/>
      <c r="J22" s="35"/>
      <c r="K22" s="35"/>
      <c r="L22" s="35"/>
      <c r="M22" s="35"/>
      <c r="N22" s="247"/>
      <c r="O22" s="35"/>
      <c r="P22" s="34"/>
      <c r="Q22" s="40"/>
      <c r="R22" s="36"/>
      <c r="S22" s="36" t="str">
        <f t="shared" si="2"/>
        <v/>
      </c>
      <c r="T22" s="36"/>
      <c r="U22" s="36"/>
      <c r="V22" s="36"/>
      <c r="W22" s="36"/>
      <c r="X22" s="36"/>
      <c r="Y22" s="36" t="str">
        <f t="shared" si="1"/>
        <v/>
      </c>
      <c r="Z22" s="36" t="str">
        <f t="shared" si="0"/>
        <v/>
      </c>
      <c r="AA22" s="33"/>
      <c r="AB22" s="37"/>
    </row>
    <row r="23" s="14" customFormat="1" customHeight="1" spans="1:28">
      <c r="A23" s="32"/>
      <c r="B23" s="32"/>
      <c r="C23" s="32"/>
      <c r="D23" s="35"/>
      <c r="E23" s="33"/>
      <c r="F23" s="35"/>
      <c r="G23" s="35"/>
      <c r="H23" s="35"/>
      <c r="I23" s="35"/>
      <c r="J23" s="35"/>
      <c r="K23" s="35"/>
      <c r="L23" s="35"/>
      <c r="M23" s="35"/>
      <c r="N23" s="247"/>
      <c r="O23" s="35"/>
      <c r="P23" s="34"/>
      <c r="Q23" s="40"/>
      <c r="R23" s="36"/>
      <c r="S23" s="36" t="str">
        <f t="shared" si="2"/>
        <v/>
      </c>
      <c r="T23" s="36"/>
      <c r="U23" s="36"/>
      <c r="V23" s="36"/>
      <c r="W23" s="36"/>
      <c r="X23" s="36"/>
      <c r="Y23" s="36" t="str">
        <f t="shared" si="1"/>
        <v/>
      </c>
      <c r="Z23" s="36" t="str">
        <f t="shared" si="0"/>
        <v/>
      </c>
      <c r="AA23" s="33"/>
      <c r="AB23" s="37"/>
    </row>
    <row r="24" s="14" customFormat="1" customHeight="1" spans="1:28">
      <c r="A24" s="32"/>
      <c r="B24" s="32"/>
      <c r="C24" s="32"/>
      <c r="D24" s="35"/>
      <c r="E24" s="33"/>
      <c r="F24" s="35"/>
      <c r="G24" s="35"/>
      <c r="H24" s="35"/>
      <c r="I24" s="35"/>
      <c r="J24" s="35"/>
      <c r="K24" s="35"/>
      <c r="L24" s="35"/>
      <c r="M24" s="35"/>
      <c r="N24" s="247"/>
      <c r="O24" s="35"/>
      <c r="P24" s="34"/>
      <c r="Q24" s="40"/>
      <c r="R24" s="36"/>
      <c r="S24" s="36" t="str">
        <f t="shared" si="2"/>
        <v/>
      </c>
      <c r="T24" s="36"/>
      <c r="U24" s="36"/>
      <c r="V24" s="36"/>
      <c r="W24" s="36"/>
      <c r="X24" s="36"/>
      <c r="Y24" s="36" t="str">
        <f t="shared" si="1"/>
        <v/>
      </c>
      <c r="Z24" s="36" t="str">
        <f t="shared" si="0"/>
        <v/>
      </c>
      <c r="AA24" s="33"/>
      <c r="AB24" s="37"/>
    </row>
    <row r="25" s="14" customFormat="1" customHeight="1" spans="1:28">
      <c r="A25" s="32"/>
      <c r="B25" s="32"/>
      <c r="C25" s="32"/>
      <c r="D25" s="35"/>
      <c r="E25" s="33"/>
      <c r="F25" s="35"/>
      <c r="G25" s="35"/>
      <c r="H25" s="35"/>
      <c r="I25" s="35"/>
      <c r="J25" s="35"/>
      <c r="K25" s="35"/>
      <c r="L25" s="35"/>
      <c r="M25" s="35"/>
      <c r="N25" s="247"/>
      <c r="O25" s="35"/>
      <c r="P25" s="34"/>
      <c r="Q25" s="40"/>
      <c r="R25" s="36"/>
      <c r="S25" s="36" t="str">
        <f t="shared" si="2"/>
        <v/>
      </c>
      <c r="T25" s="36"/>
      <c r="U25" s="36"/>
      <c r="V25" s="36"/>
      <c r="W25" s="36"/>
      <c r="X25" s="36"/>
      <c r="Y25" s="36" t="str">
        <f t="shared" si="1"/>
        <v/>
      </c>
      <c r="Z25" s="36" t="str">
        <f t="shared" si="0"/>
        <v/>
      </c>
      <c r="AA25" s="33"/>
      <c r="AB25" s="37"/>
    </row>
    <row r="26" s="14" customFormat="1" customHeight="1" spans="1:28">
      <c r="A26" s="32"/>
      <c r="B26" s="32"/>
      <c r="C26" s="32"/>
      <c r="D26" s="35"/>
      <c r="E26" s="33"/>
      <c r="F26" s="35"/>
      <c r="G26" s="35"/>
      <c r="H26" s="35"/>
      <c r="I26" s="35"/>
      <c r="J26" s="35"/>
      <c r="K26" s="35"/>
      <c r="L26" s="35"/>
      <c r="M26" s="35"/>
      <c r="N26" s="247"/>
      <c r="O26" s="35"/>
      <c r="P26" s="34"/>
      <c r="Q26" s="40"/>
      <c r="R26" s="36"/>
      <c r="S26" s="36" t="str">
        <f t="shared" si="2"/>
        <v/>
      </c>
      <c r="T26" s="36"/>
      <c r="U26" s="36"/>
      <c r="V26" s="36"/>
      <c r="W26" s="36"/>
      <c r="X26" s="36"/>
      <c r="Y26" s="36" t="str">
        <f t="shared" si="1"/>
        <v/>
      </c>
      <c r="Z26" s="36" t="str">
        <f t="shared" si="0"/>
        <v/>
      </c>
      <c r="AA26" s="33"/>
      <c r="AB26" s="37"/>
    </row>
    <row r="27" s="14" customFormat="1" customHeight="1" spans="1:28">
      <c r="A27" s="32"/>
      <c r="B27" s="32"/>
      <c r="C27" s="32"/>
      <c r="D27" s="35"/>
      <c r="E27" s="33"/>
      <c r="F27" s="35"/>
      <c r="G27" s="35"/>
      <c r="H27" s="35"/>
      <c r="I27" s="35"/>
      <c r="J27" s="35"/>
      <c r="K27" s="35"/>
      <c r="L27" s="35"/>
      <c r="M27" s="35"/>
      <c r="N27" s="247"/>
      <c r="O27" s="35"/>
      <c r="P27" s="34"/>
      <c r="Q27" s="40"/>
      <c r="R27" s="36"/>
      <c r="S27" s="36" t="str">
        <f t="shared" si="2"/>
        <v/>
      </c>
      <c r="T27" s="36"/>
      <c r="U27" s="36"/>
      <c r="V27" s="36"/>
      <c r="W27" s="36"/>
      <c r="X27" s="36"/>
      <c r="Y27" s="36" t="str">
        <f t="shared" si="1"/>
        <v/>
      </c>
      <c r="Z27" s="36" t="str">
        <f t="shared" si="0"/>
        <v/>
      </c>
      <c r="AA27" s="33"/>
      <c r="AB27" s="37"/>
    </row>
    <row r="28" s="14" customFormat="1" customHeight="1" spans="1:28">
      <c r="A28" s="32"/>
      <c r="B28" s="32"/>
      <c r="C28" s="32"/>
      <c r="D28" s="35"/>
      <c r="E28" s="33"/>
      <c r="F28" s="35"/>
      <c r="G28" s="35"/>
      <c r="H28" s="35"/>
      <c r="I28" s="35"/>
      <c r="J28" s="35"/>
      <c r="K28" s="35"/>
      <c r="L28" s="35"/>
      <c r="M28" s="35"/>
      <c r="N28" s="247"/>
      <c r="O28" s="35"/>
      <c r="P28" s="34"/>
      <c r="Q28" s="40"/>
      <c r="R28" s="36"/>
      <c r="S28" s="36" t="str">
        <f t="shared" si="2"/>
        <v/>
      </c>
      <c r="T28" s="36"/>
      <c r="U28" s="36"/>
      <c r="V28" s="36"/>
      <c r="W28" s="36"/>
      <c r="X28" s="36"/>
      <c r="Y28" s="36" t="str">
        <f t="shared" si="1"/>
        <v/>
      </c>
      <c r="Z28" s="36" t="str">
        <f t="shared" si="0"/>
        <v/>
      </c>
      <c r="AA28" s="33"/>
      <c r="AB28" s="37"/>
    </row>
    <row r="29" s="14" customFormat="1" customHeight="1" spans="1:28">
      <c r="A29" s="38" t="s">
        <v>339</v>
      </c>
      <c r="B29" s="84"/>
      <c r="C29" s="84"/>
      <c r="D29" s="84"/>
      <c r="E29" s="39"/>
      <c r="F29" s="72"/>
      <c r="G29" s="72"/>
      <c r="H29" s="72"/>
      <c r="I29" s="72"/>
      <c r="J29" s="72"/>
      <c r="K29" s="72"/>
      <c r="L29" s="72"/>
      <c r="M29" s="72"/>
      <c r="N29" s="244"/>
      <c r="O29" s="32"/>
      <c r="P29" s="40"/>
      <c r="Q29" s="40"/>
      <c r="R29" s="36"/>
      <c r="S29" s="36"/>
      <c r="T29" s="36">
        <f>SUM(T9:T28)</f>
        <v>0</v>
      </c>
      <c r="U29" s="36">
        <f>SUM(U9:U28)</f>
        <v>0</v>
      </c>
      <c r="V29" s="36">
        <f>SUM(V9:V28)</f>
        <v>0</v>
      </c>
      <c r="W29" s="36"/>
      <c r="X29" s="36">
        <f>SUM(X9:X28)</f>
        <v>0</v>
      </c>
      <c r="Y29" s="36" t="str">
        <f t="shared" si="1"/>
        <v/>
      </c>
      <c r="Z29" s="36"/>
      <c r="AA29" s="33"/>
      <c r="AB29" s="37"/>
    </row>
    <row r="30" s="14" customFormat="1" customHeight="1" spans="1:28">
      <c r="A30" s="188" t="s">
        <v>2454</v>
      </c>
      <c r="B30" s="196"/>
      <c r="C30" s="196"/>
      <c r="D30" s="196"/>
      <c r="E30" s="189"/>
      <c r="F30" s="148"/>
      <c r="G30" s="148"/>
      <c r="H30" s="148"/>
      <c r="I30" s="148"/>
      <c r="J30" s="148"/>
      <c r="K30" s="148"/>
      <c r="L30" s="148"/>
      <c r="M30" s="148"/>
      <c r="N30" s="244"/>
      <c r="O30" s="40"/>
      <c r="P30" s="86"/>
      <c r="Q30" s="86"/>
      <c r="R30" s="36"/>
      <c r="S30" s="36"/>
      <c r="T30" s="36"/>
      <c r="U30" s="36"/>
      <c r="V30" s="36"/>
      <c r="W30" s="36"/>
      <c r="X30" s="36"/>
      <c r="Y30" s="36"/>
      <c r="Z30" s="36"/>
      <c r="AA30" s="37"/>
      <c r="AB30" s="37"/>
    </row>
    <row r="31" s="14" customFormat="1" customHeight="1" spans="1:28">
      <c r="A31" s="38" t="s">
        <v>405</v>
      </c>
      <c r="B31" s="84"/>
      <c r="C31" s="84"/>
      <c r="D31" s="84"/>
      <c r="E31" s="39"/>
      <c r="F31" s="72"/>
      <c r="G31" s="72"/>
      <c r="H31" s="72"/>
      <c r="I31" s="72"/>
      <c r="J31" s="72"/>
      <c r="K31" s="72"/>
      <c r="L31" s="72"/>
      <c r="M31" s="72"/>
      <c r="N31" s="72"/>
      <c r="O31" s="40"/>
      <c r="P31" s="40"/>
      <c r="Q31" s="40"/>
      <c r="R31" s="36"/>
      <c r="S31" s="36"/>
      <c r="T31" s="36">
        <f>T29-T30</f>
        <v>0</v>
      </c>
      <c r="U31" s="36">
        <f>U29-U30</f>
        <v>0</v>
      </c>
      <c r="V31" s="36">
        <f>V29</f>
        <v>0</v>
      </c>
      <c r="W31" s="36"/>
      <c r="X31" s="36">
        <f>X29</f>
        <v>0</v>
      </c>
      <c r="Y31" s="36" t="str">
        <f t="shared" si="1"/>
        <v/>
      </c>
      <c r="Z31" s="36"/>
      <c r="AA31" s="33"/>
      <c r="AB31" s="37"/>
    </row>
    <row r="32" s="14" customFormat="1" customHeight="1" spans="1:28">
      <c r="A32" s="12" t="e">
        <f>'4-7-4投资性地产-公允价值'!A30</f>
        <v>#REF!</v>
      </c>
      <c r="B32" s="213"/>
      <c r="C32" s="213"/>
      <c r="D32" s="213"/>
      <c r="E32" s="213"/>
      <c r="F32" s="137"/>
      <c r="G32" s="137"/>
      <c r="H32" s="137"/>
      <c r="I32" s="137"/>
      <c r="J32" s="137"/>
      <c r="K32" s="137"/>
      <c r="L32" s="137"/>
      <c r="M32" s="137"/>
      <c r="N32" s="137"/>
      <c r="O32" s="137"/>
      <c r="P32" s="214"/>
      <c r="Q32" s="214"/>
      <c r="R32" s="215"/>
      <c r="S32" s="43"/>
      <c r="T32" s="43"/>
      <c r="U32" s="205"/>
      <c r="V32" s="133" t="e">
        <f>"评估人员："&amp;#REF!</f>
        <v>#REF!</v>
      </c>
      <c r="W32" s="133"/>
      <c r="X32" s="133"/>
      <c r="Y32" s="133"/>
      <c r="Z32" s="138"/>
      <c r="AA32" s="138"/>
    </row>
    <row r="33" s="14" customFormat="1" customHeight="1" spans="1:26">
      <c r="A33" s="12" t="e">
        <f>'4-7-4投资性地产-公允价值'!A31</f>
        <v>#REF!</v>
      </c>
      <c r="B33" s="12"/>
      <c r="C33" s="12"/>
      <c r="D33" s="12"/>
      <c r="E33" s="12"/>
      <c r="R33" s="43"/>
      <c r="S33" s="43"/>
      <c r="T33" s="43"/>
      <c r="U33" s="43"/>
      <c r="V33" s="43"/>
      <c r="W33" s="43"/>
      <c r="X33" s="43"/>
      <c r="Y33" s="43"/>
      <c r="Z33" s="43"/>
    </row>
    <row r="34" s="14" customFormat="1" customHeight="1" spans="1:26">
      <c r="R34" s="43"/>
      <c r="S34" s="43"/>
      <c r="T34" s="43"/>
      <c r="U34" s="43"/>
      <c r="V34" s="43"/>
      <c r="W34" s="43"/>
      <c r="X34" s="43"/>
      <c r="Y34" s="43"/>
      <c r="Z34" s="43"/>
    </row>
  </sheetData>
  <sheetProtection formatCells="0" formatColumns="0" formatRows="0" insertRows="0" insertColumns="0" insertHyperlinks="0" deleteColumns="0" deleteRows="0" sort="0" autoFilter="0" pivotTables="0"/>
  <mergeCells count="32">
    <mergeCell ref="A2:Z2"/>
    <mergeCell ref="A4:AA4"/>
    <mergeCell ref="Z5:AA5"/>
    <mergeCell ref="T7:U7"/>
    <mergeCell ref="V7:X7"/>
    <mergeCell ref="A29:E29"/>
    <mergeCell ref="A30:E30"/>
    <mergeCell ref="A31:E31"/>
    <mergeCell ref="V32:Y32"/>
    <mergeCell ref="A7:A8"/>
    <mergeCell ref="B7:B8"/>
    <mergeCell ref="C7:C8"/>
    <mergeCell ref="D7:D8"/>
    <mergeCell ref="E7:E8"/>
    <mergeCell ref="F7:F8"/>
    <mergeCell ref="G7:G8"/>
    <mergeCell ref="H7:H8"/>
    <mergeCell ref="I7:I8"/>
    <mergeCell ref="J7:J8"/>
    <mergeCell ref="K7:K8"/>
    <mergeCell ref="L7:L8"/>
    <mergeCell ref="M7:M8"/>
    <mergeCell ref="N7:N8"/>
    <mergeCell ref="O7:O8"/>
    <mergeCell ref="P7:P8"/>
    <mergeCell ref="Q7:Q8"/>
    <mergeCell ref="R7:R8"/>
    <mergeCell ref="S7:S8"/>
    <mergeCell ref="Y7:Y8"/>
    <mergeCell ref="Z7:Z8"/>
    <mergeCell ref="AA7:AA8"/>
    <mergeCell ref="AB7:AB8"/>
  </mergeCells>
  <dataValidations count="4">
    <dataValidation type="list" allowBlank="1" showInputMessage="1" showErrorMessage="1" sqref="F9:F28">
      <formula1>"外购,自建"</formula1>
    </dataValidation>
    <dataValidation type="list" allowBlank="1" showInputMessage="1" showErrorMessage="1" sqref="G9:G28">
      <formula1>"生产用房,办公用房,后勤服务,经营用房"</formula1>
    </dataValidation>
    <dataValidation type="list" allowBlank="1" showInputMessage="1" showErrorMessage="1" sqref="L9:L28">
      <formula1>"正常使用,闲置,待报废,待修理,待拆除,无实物"</formula1>
    </dataValidation>
    <dataValidation type="list" allowBlank="1" showInputMessage="1" showErrorMessage="1" sqref="I9:K28">
      <formula1>"是,否"</formula1>
    </dataValidation>
  </dataValidations>
  <hyperlinks>
    <hyperlink ref="A1" location="索引目录!A1" display="返回索引目录"/>
  </hyperlinks>
  <printOptions horizontalCentered="1"/>
  <pageMargins left="0.393700787401575" right="0.393700787401575" top="0.984251968503937" bottom="0.15748031496063" header="1.14173228346457" footer="0.196850393700787"/>
  <pageSetup paperSize="9" scale="81" fitToHeight="0" orientation="landscape"/>
  <headerFooter scaleWithDoc="0">
    <oddHeader>&amp;R&amp;"宋体,常规"&amp;10表4-8-1
共&amp;N页第&amp;P页
 单位：人民币元</oddHeader>
  </headerFooter>
  <legacyDrawing r:id="rId2"/>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350">
    <tabColor indexed="35"/>
  </sheetPr>
  <dimension ref="A1:W33"/>
  <sheetViews>
    <sheetView showZeros="0" workbookViewId="0">
      <pane ySplit="8" topLeftCell="A9" activePane="bottomLeft" state="frozen"/>
      <selection/>
      <selection pane="bottomLeft" activeCell="B9" sqref="B9"/>
    </sheetView>
  </sheetViews>
  <sheetFormatPr defaultColWidth="9" defaultRowHeight="15.75" customHeight="1"/>
  <cols>
    <col min="1" max="1" width="4.8" style="15" customWidth="1"/>
    <col min="2" max="2" width="18.2" style="15" customWidth="1"/>
    <col min="3" max="4" width="5.6" style="15" customWidth="1"/>
    <col min="5" max="5" width="4.3" style="15" customWidth="1"/>
    <col min="6" max="7" width="5.1" style="15" customWidth="1"/>
    <col min="8" max="8" width="5.2" style="15" customWidth="1"/>
    <col min="9" max="9" width="7.7" style="16" customWidth="1"/>
    <col min="10" max="12" width="7.7" style="16" customWidth="1" outlineLevel="1"/>
    <col min="13" max="14" width="11" style="43" customWidth="1"/>
    <col min="15" max="15" width="11" style="43" hidden="1" customWidth="1" outlineLevel="1"/>
    <col min="16" max="16" width="7.2" style="43" hidden="1" customWidth="1" outlineLevel="1"/>
    <col min="17" max="17" width="11" style="43" hidden="1" customWidth="1" outlineLevel="1"/>
    <col min="18" max="18" width="7.5" style="43" hidden="1" customWidth="1" outlineLevel="1"/>
    <col min="19" max="19" width="7.6" style="43" hidden="1" customWidth="1" outlineLevel="1"/>
    <col min="20" max="20" width="7.2" style="15" customWidth="1" collapsed="1"/>
    <col min="21" max="16384" width="9" style="15"/>
  </cols>
  <sheetData>
    <row r="1" customHeight="1" spans="1:23">
      <c r="A1" s="17" t="s">
        <v>257</v>
      </c>
    </row>
    <row r="2" s="11" customFormat="1" ht="30" customHeight="1" spans="1:23">
      <c r="A2" s="18" t="e">
        <f>"固定资产-构筑物及其他辅助设施评估"&amp;#REF!</f>
        <v>#REF!</v>
      </c>
      <c r="B2" s="19"/>
      <c r="C2" s="19"/>
      <c r="D2" s="19"/>
      <c r="E2" s="19"/>
      <c r="F2" s="19"/>
      <c r="G2" s="19"/>
      <c r="H2" s="19"/>
      <c r="I2" s="19"/>
      <c r="J2" s="19"/>
      <c r="K2" s="19"/>
      <c r="L2" s="19"/>
      <c r="M2" s="19"/>
      <c r="N2" s="19"/>
      <c r="O2" s="19"/>
      <c r="P2" s="19"/>
      <c r="Q2" s="19"/>
      <c r="R2" s="19"/>
      <c r="S2" s="19"/>
      <c r="T2" s="19"/>
      <c r="U2" s="19"/>
      <c r="V2" s="19"/>
      <c r="W2" s="19"/>
    </row>
    <row r="3" s="11" customFormat="1" ht="6.75" customHeight="1" spans="1:23">
      <c r="A3" s="18"/>
      <c r="B3" s="19"/>
      <c r="C3" s="19"/>
      <c r="D3" s="19"/>
      <c r="E3" s="19"/>
      <c r="F3" s="19"/>
      <c r="G3" s="19"/>
      <c r="H3" s="19"/>
      <c r="I3" s="20"/>
      <c r="J3" s="20"/>
      <c r="K3" s="20"/>
      <c r="L3" s="20"/>
      <c r="M3" s="51"/>
      <c r="N3" s="51"/>
      <c r="O3" s="51"/>
      <c r="P3" s="51"/>
      <c r="Q3" s="51"/>
      <c r="R3" s="51"/>
      <c r="S3" s="51"/>
      <c r="T3" s="19"/>
      <c r="U3" s="19"/>
      <c r="V3" s="19"/>
      <c r="W3" s="19"/>
    </row>
    <row r="4" s="12" customFormat="1" ht="14.1" customHeight="1" spans="1:23">
      <c r="A4" s="21" t="e">
        <f>'4-8-1房屋建筑物'!A4:AA4</f>
        <v>#REF!</v>
      </c>
      <c r="B4" s="21"/>
      <c r="C4" s="21"/>
      <c r="D4" s="21"/>
      <c r="E4" s="21"/>
      <c r="F4" s="21"/>
      <c r="G4" s="21"/>
      <c r="H4" s="21"/>
      <c r="I4" s="22"/>
      <c r="J4" s="22"/>
      <c r="K4" s="22"/>
      <c r="L4" s="22"/>
      <c r="M4" s="22"/>
      <c r="N4" s="22"/>
      <c r="O4" s="22"/>
      <c r="P4" s="22"/>
      <c r="Q4" s="22"/>
      <c r="R4" s="22"/>
      <c r="S4" s="22"/>
      <c r="T4" s="22"/>
      <c r="U4" s="190"/>
      <c r="V4" s="190"/>
      <c r="W4" s="190"/>
    </row>
    <row r="5" s="12" customFormat="1" ht="14.1" customHeight="1" spans="1:23">
      <c r="A5" s="21"/>
      <c r="B5" s="21"/>
      <c r="C5" s="21"/>
      <c r="D5" s="21"/>
      <c r="E5" s="21"/>
      <c r="F5" s="21"/>
      <c r="G5" s="21"/>
      <c r="H5" s="21"/>
      <c r="I5" s="23"/>
      <c r="J5" s="23"/>
      <c r="K5" s="23"/>
      <c r="L5" s="23"/>
      <c r="M5" s="23"/>
      <c r="N5" s="23"/>
      <c r="O5" s="23"/>
      <c r="P5" s="23"/>
      <c r="Q5" s="23"/>
      <c r="R5" s="74"/>
      <c r="S5" s="74"/>
      <c r="T5" s="74"/>
      <c r="U5" s="190"/>
      <c r="V5" s="190"/>
      <c r="W5" s="190"/>
    </row>
    <row r="6" s="12" customFormat="1" customHeight="1" spans="1:23">
      <c r="A6" s="75" t="e">
        <f>'4-8-1房屋建筑物'!A6</f>
        <v>#REF!</v>
      </c>
      <c r="I6" s="26"/>
      <c r="J6" s="26"/>
      <c r="K6" s="26"/>
      <c r="L6" s="26"/>
      <c r="M6" s="26"/>
      <c r="N6" s="26"/>
      <c r="O6" s="26"/>
      <c r="P6" s="26"/>
      <c r="Q6" s="76"/>
      <c r="R6" s="76"/>
      <c r="S6" s="76"/>
      <c r="T6" s="76"/>
    </row>
    <row r="7" s="223" customFormat="1" customHeight="1" spans="1:23">
      <c r="A7" s="28" t="s">
        <v>293</v>
      </c>
      <c r="B7" s="28" t="s">
        <v>2455</v>
      </c>
      <c r="C7" s="28" t="s">
        <v>2394</v>
      </c>
      <c r="D7" s="128" t="s">
        <v>2395</v>
      </c>
      <c r="E7" s="128" t="s">
        <v>2456</v>
      </c>
      <c r="F7" s="128" t="s">
        <v>2457</v>
      </c>
      <c r="G7" s="128" t="s">
        <v>2458</v>
      </c>
      <c r="H7" s="78" t="s">
        <v>446</v>
      </c>
      <c r="I7" s="100" t="s">
        <v>2459</v>
      </c>
      <c r="J7" s="210" t="s">
        <v>2446</v>
      </c>
      <c r="K7" s="210" t="s">
        <v>2460</v>
      </c>
      <c r="L7" s="210" t="s">
        <v>2461</v>
      </c>
      <c r="M7" s="30" t="s">
        <v>344</v>
      </c>
      <c r="N7" s="30"/>
      <c r="O7" s="30" t="s">
        <v>345</v>
      </c>
      <c r="P7" s="30"/>
      <c r="Q7" s="30"/>
      <c r="R7" s="100" t="s">
        <v>347</v>
      </c>
      <c r="S7" s="100" t="s">
        <v>2402</v>
      </c>
      <c r="T7" s="128" t="s">
        <v>296</v>
      </c>
      <c r="U7" s="31" t="s">
        <v>348</v>
      </c>
    </row>
    <row r="8" s="223" customFormat="1" customHeight="1" spans="1:23">
      <c r="A8" s="28"/>
      <c r="B8" s="28"/>
      <c r="C8" s="28"/>
      <c r="D8" s="28"/>
      <c r="E8" s="28"/>
      <c r="F8" s="28"/>
      <c r="G8" s="28"/>
      <c r="H8" s="81"/>
      <c r="I8" s="30"/>
      <c r="J8" s="235"/>
      <c r="K8" s="235"/>
      <c r="L8" s="235"/>
      <c r="M8" s="139" t="s">
        <v>2306</v>
      </c>
      <c r="N8" s="30" t="s">
        <v>2307</v>
      </c>
      <c r="O8" s="30" t="s">
        <v>2306</v>
      </c>
      <c r="P8" s="100" t="s">
        <v>2281</v>
      </c>
      <c r="Q8" s="30" t="s">
        <v>2307</v>
      </c>
      <c r="R8" s="30"/>
      <c r="S8" s="30"/>
      <c r="T8" s="28"/>
      <c r="U8" s="31"/>
    </row>
    <row r="9" s="14" customFormat="1" customHeight="1" spans="1:23">
      <c r="A9" s="32">
        <v>1</v>
      </c>
      <c r="B9" s="33"/>
      <c r="C9" s="35"/>
      <c r="D9" s="34">
        <v>43800</v>
      </c>
      <c r="E9" s="36"/>
      <c r="F9" s="36"/>
      <c r="G9" s="36"/>
      <c r="H9" s="244"/>
      <c r="I9" s="36"/>
      <c r="J9" s="245"/>
      <c r="K9" s="246"/>
      <c r="L9" s="247"/>
      <c r="M9" s="36"/>
      <c r="N9" s="36"/>
      <c r="O9" s="36"/>
      <c r="P9" s="36"/>
      <c r="Q9" s="36"/>
      <c r="R9" s="36" t="str">
        <f>IF(N9=0,"",(Q9-N9)/(N9)*100)</f>
        <v/>
      </c>
      <c r="S9" s="36" t="str">
        <f t="shared" ref="S9:S30" si="0">IF(I9=0,"",O9/I9)</f>
        <v/>
      </c>
      <c r="T9" s="33"/>
      <c r="U9" s="37"/>
    </row>
    <row r="10" s="14" customFormat="1" customHeight="1" spans="1:23">
      <c r="A10" s="32"/>
      <c r="B10" s="33"/>
      <c r="C10" s="35"/>
      <c r="D10" s="34"/>
      <c r="E10" s="36"/>
      <c r="F10" s="36"/>
      <c r="G10" s="36"/>
      <c r="H10" s="244"/>
      <c r="I10" s="36"/>
      <c r="J10" s="245"/>
      <c r="K10" s="246"/>
      <c r="L10" s="247"/>
      <c r="M10" s="36"/>
      <c r="N10" s="36"/>
      <c r="O10" s="36"/>
      <c r="P10" s="36"/>
      <c r="Q10" s="36"/>
      <c r="R10" s="36" t="str">
        <f t="shared" ref="R10:R30" si="1">IF(N10=0,"",(Q10-N10)/(N10)*100)</f>
        <v/>
      </c>
      <c r="S10" s="36" t="str">
        <f t="shared" si="0"/>
        <v/>
      </c>
      <c r="T10" s="33"/>
      <c r="U10" s="37"/>
    </row>
    <row r="11" s="14" customFormat="1" customHeight="1" spans="1:23">
      <c r="A11" s="32"/>
      <c r="B11" s="33"/>
      <c r="C11" s="35"/>
      <c r="D11" s="34"/>
      <c r="E11" s="36"/>
      <c r="F11" s="36"/>
      <c r="G11" s="36"/>
      <c r="H11" s="244"/>
      <c r="I11" s="36"/>
      <c r="J11" s="245"/>
      <c r="K11" s="246"/>
      <c r="L11" s="247"/>
      <c r="M11" s="36"/>
      <c r="N11" s="36"/>
      <c r="O11" s="36"/>
      <c r="P11" s="36"/>
      <c r="Q11" s="36"/>
      <c r="R11" s="36" t="str">
        <f t="shared" si="1"/>
        <v/>
      </c>
      <c r="S11" s="36" t="str">
        <f t="shared" si="0"/>
        <v/>
      </c>
      <c r="T11" s="33"/>
      <c r="U11" s="37"/>
    </row>
    <row r="12" s="14" customFormat="1" customHeight="1" spans="1:23">
      <c r="A12" s="32"/>
      <c r="B12" s="33"/>
      <c r="C12" s="35"/>
      <c r="D12" s="34"/>
      <c r="E12" s="36"/>
      <c r="F12" s="36"/>
      <c r="G12" s="36"/>
      <c r="H12" s="244"/>
      <c r="I12" s="36"/>
      <c r="J12" s="245"/>
      <c r="K12" s="246"/>
      <c r="L12" s="247"/>
      <c r="M12" s="36"/>
      <c r="N12" s="36"/>
      <c r="O12" s="36"/>
      <c r="P12" s="36"/>
      <c r="Q12" s="36"/>
      <c r="R12" s="36" t="str">
        <f t="shared" si="1"/>
        <v/>
      </c>
      <c r="S12" s="36" t="str">
        <f t="shared" si="0"/>
        <v/>
      </c>
      <c r="T12" s="33"/>
      <c r="U12" s="37"/>
    </row>
    <row r="13" s="14" customFormat="1" customHeight="1" spans="1:23">
      <c r="A13" s="32"/>
      <c r="B13" s="33"/>
      <c r="C13" s="35"/>
      <c r="D13" s="34"/>
      <c r="E13" s="36"/>
      <c r="F13" s="36"/>
      <c r="G13" s="36"/>
      <c r="H13" s="244">
        <v>0</v>
      </c>
      <c r="I13" s="36"/>
      <c r="J13" s="245"/>
      <c r="K13" s="246"/>
      <c r="L13" s="247"/>
      <c r="M13" s="36"/>
      <c r="N13" s="36"/>
      <c r="O13" s="36"/>
      <c r="P13" s="36"/>
      <c r="Q13" s="36"/>
      <c r="R13" s="36" t="str">
        <f t="shared" si="1"/>
        <v/>
      </c>
      <c r="S13" s="36" t="str">
        <f t="shared" si="0"/>
        <v/>
      </c>
      <c r="T13" s="33"/>
      <c r="U13" s="37"/>
    </row>
    <row r="14" s="14" customFormat="1" customHeight="1" spans="1:23">
      <c r="A14" s="32"/>
      <c r="B14" s="33"/>
      <c r="C14" s="35"/>
      <c r="D14" s="34"/>
      <c r="E14" s="36"/>
      <c r="F14" s="36"/>
      <c r="G14" s="36"/>
      <c r="H14" s="244">
        <v>0</v>
      </c>
      <c r="I14" s="36"/>
      <c r="J14" s="245"/>
      <c r="K14" s="246"/>
      <c r="L14" s="247"/>
      <c r="M14" s="36"/>
      <c r="N14" s="36"/>
      <c r="O14" s="36"/>
      <c r="P14" s="36"/>
      <c r="Q14" s="36"/>
      <c r="R14" s="36" t="str">
        <f t="shared" si="1"/>
        <v/>
      </c>
      <c r="S14" s="36" t="str">
        <f t="shared" si="0"/>
        <v/>
      </c>
      <c r="T14" s="33"/>
      <c r="U14" s="37"/>
    </row>
    <row r="15" s="14" customFormat="1" customHeight="1" spans="1:23">
      <c r="A15" s="32"/>
      <c r="B15" s="33"/>
      <c r="C15" s="35"/>
      <c r="D15" s="34"/>
      <c r="E15" s="36"/>
      <c r="F15" s="36"/>
      <c r="G15" s="36"/>
      <c r="H15" s="244"/>
      <c r="I15" s="36"/>
      <c r="J15" s="245"/>
      <c r="K15" s="246"/>
      <c r="L15" s="247"/>
      <c r="M15" s="36"/>
      <c r="N15" s="36"/>
      <c r="O15" s="36"/>
      <c r="P15" s="36"/>
      <c r="Q15" s="36"/>
      <c r="R15" s="36" t="str">
        <f t="shared" si="1"/>
        <v/>
      </c>
      <c r="S15" s="36" t="str">
        <f t="shared" si="0"/>
        <v/>
      </c>
      <c r="T15" s="33"/>
      <c r="U15" s="37"/>
    </row>
    <row r="16" s="14" customFormat="1" customHeight="1" spans="1:23">
      <c r="A16" s="32"/>
      <c r="B16" s="33"/>
      <c r="C16" s="35"/>
      <c r="D16" s="34"/>
      <c r="E16" s="36"/>
      <c r="F16" s="36"/>
      <c r="G16" s="36"/>
      <c r="H16" s="244"/>
      <c r="I16" s="36"/>
      <c r="J16" s="245"/>
      <c r="K16" s="246"/>
      <c r="L16" s="247"/>
      <c r="M16" s="36"/>
      <c r="N16" s="36"/>
      <c r="O16" s="36"/>
      <c r="P16" s="36"/>
      <c r="Q16" s="36"/>
      <c r="R16" s="36" t="str">
        <f t="shared" si="1"/>
        <v/>
      </c>
      <c r="S16" s="36" t="str">
        <f t="shared" si="0"/>
        <v/>
      </c>
      <c r="T16" s="33"/>
      <c r="U16" s="37"/>
    </row>
    <row r="17" s="14" customFormat="1" customHeight="1" spans="1:21">
      <c r="A17" s="32"/>
      <c r="B17" s="33"/>
      <c r="C17" s="35"/>
      <c r="D17" s="34"/>
      <c r="E17" s="36"/>
      <c r="F17" s="36"/>
      <c r="G17" s="36"/>
      <c r="H17" s="244"/>
      <c r="I17" s="36"/>
      <c r="J17" s="245"/>
      <c r="K17" s="246"/>
      <c r="L17" s="247"/>
      <c r="M17" s="36"/>
      <c r="N17" s="36"/>
      <c r="O17" s="36"/>
      <c r="P17" s="36"/>
      <c r="Q17" s="36"/>
      <c r="R17" s="36" t="str">
        <f t="shared" si="1"/>
        <v/>
      </c>
      <c r="S17" s="36" t="str">
        <f t="shared" si="0"/>
        <v/>
      </c>
      <c r="T17" s="33"/>
      <c r="U17" s="37"/>
    </row>
    <row r="18" s="14" customFormat="1" customHeight="1" spans="1:21">
      <c r="A18" s="32"/>
      <c r="B18" s="33"/>
      <c r="C18" s="35"/>
      <c r="D18" s="34"/>
      <c r="E18" s="36"/>
      <c r="F18" s="36"/>
      <c r="G18" s="36"/>
      <c r="H18" s="244"/>
      <c r="I18" s="36"/>
      <c r="J18" s="245"/>
      <c r="K18" s="246"/>
      <c r="L18" s="247"/>
      <c r="M18" s="36"/>
      <c r="N18" s="36"/>
      <c r="O18" s="36"/>
      <c r="P18" s="36"/>
      <c r="Q18" s="36"/>
      <c r="R18" s="36" t="str">
        <f t="shared" si="1"/>
        <v/>
      </c>
      <c r="S18" s="36" t="str">
        <f t="shared" si="0"/>
        <v/>
      </c>
      <c r="T18" s="33"/>
      <c r="U18" s="37"/>
    </row>
    <row r="19" s="14" customFormat="1" customHeight="1" spans="1:21">
      <c r="A19" s="32"/>
      <c r="B19" s="33"/>
      <c r="C19" s="35"/>
      <c r="D19" s="34"/>
      <c r="E19" s="36"/>
      <c r="F19" s="36"/>
      <c r="G19" s="36"/>
      <c r="H19" s="244"/>
      <c r="I19" s="36"/>
      <c r="J19" s="245"/>
      <c r="K19" s="246"/>
      <c r="L19" s="247"/>
      <c r="M19" s="36"/>
      <c r="N19" s="36"/>
      <c r="O19" s="36"/>
      <c r="P19" s="36"/>
      <c r="Q19" s="36"/>
      <c r="R19" s="36" t="str">
        <f t="shared" si="1"/>
        <v/>
      </c>
      <c r="S19" s="36" t="str">
        <f t="shared" si="0"/>
        <v/>
      </c>
      <c r="T19" s="33"/>
      <c r="U19" s="37"/>
    </row>
    <row r="20" s="14" customFormat="1" customHeight="1" spans="1:21">
      <c r="A20" s="32"/>
      <c r="B20" s="33"/>
      <c r="C20" s="35"/>
      <c r="D20" s="34"/>
      <c r="E20" s="36"/>
      <c r="F20" s="36"/>
      <c r="G20" s="36"/>
      <c r="H20" s="244"/>
      <c r="I20" s="36"/>
      <c r="J20" s="245"/>
      <c r="K20" s="246"/>
      <c r="L20" s="247"/>
      <c r="M20" s="36"/>
      <c r="N20" s="36"/>
      <c r="O20" s="36"/>
      <c r="P20" s="36"/>
      <c r="Q20" s="36"/>
      <c r="R20" s="36" t="str">
        <f t="shared" si="1"/>
        <v/>
      </c>
      <c r="S20" s="36" t="str">
        <f t="shared" si="0"/>
        <v/>
      </c>
      <c r="T20" s="33"/>
      <c r="U20" s="37"/>
    </row>
    <row r="21" s="14" customFormat="1" customHeight="1" spans="1:21">
      <c r="A21" s="32"/>
      <c r="B21" s="33"/>
      <c r="C21" s="35"/>
      <c r="D21" s="34"/>
      <c r="E21" s="36"/>
      <c r="F21" s="36"/>
      <c r="G21" s="36"/>
      <c r="H21" s="244"/>
      <c r="I21" s="36"/>
      <c r="J21" s="245"/>
      <c r="K21" s="246"/>
      <c r="L21" s="247"/>
      <c r="M21" s="36"/>
      <c r="N21" s="36"/>
      <c r="O21" s="36"/>
      <c r="P21" s="36"/>
      <c r="Q21" s="36"/>
      <c r="R21" s="36" t="str">
        <f t="shared" si="1"/>
        <v/>
      </c>
      <c r="S21" s="36" t="str">
        <f t="shared" si="0"/>
        <v/>
      </c>
      <c r="T21" s="33"/>
      <c r="U21" s="37"/>
    </row>
    <row r="22" s="14" customFormat="1" customHeight="1" spans="1:21">
      <c r="A22" s="32"/>
      <c r="B22" s="33"/>
      <c r="C22" s="35"/>
      <c r="D22" s="34"/>
      <c r="E22" s="36"/>
      <c r="F22" s="36"/>
      <c r="G22" s="36"/>
      <c r="H22" s="244"/>
      <c r="I22" s="36"/>
      <c r="J22" s="245"/>
      <c r="K22" s="246"/>
      <c r="L22" s="247"/>
      <c r="M22" s="36"/>
      <c r="N22" s="36"/>
      <c r="O22" s="36"/>
      <c r="P22" s="36"/>
      <c r="Q22" s="36"/>
      <c r="R22" s="36" t="str">
        <f t="shared" si="1"/>
        <v/>
      </c>
      <c r="S22" s="36" t="str">
        <f t="shared" si="0"/>
        <v/>
      </c>
      <c r="T22" s="33"/>
      <c r="U22" s="37"/>
    </row>
    <row r="23" s="14" customFormat="1" customHeight="1" spans="1:21">
      <c r="A23" s="32"/>
      <c r="B23" s="33"/>
      <c r="C23" s="35"/>
      <c r="D23" s="34"/>
      <c r="E23" s="36"/>
      <c r="F23" s="36"/>
      <c r="G23" s="36"/>
      <c r="H23" s="244"/>
      <c r="I23" s="36"/>
      <c r="J23" s="245"/>
      <c r="K23" s="246"/>
      <c r="L23" s="247"/>
      <c r="M23" s="36"/>
      <c r="N23" s="36"/>
      <c r="O23" s="36"/>
      <c r="P23" s="36"/>
      <c r="Q23" s="36"/>
      <c r="R23" s="36" t="str">
        <f t="shared" si="1"/>
        <v/>
      </c>
      <c r="S23" s="36" t="str">
        <f t="shared" si="0"/>
        <v/>
      </c>
      <c r="T23" s="33"/>
      <c r="U23" s="37"/>
    </row>
    <row r="24" s="14" customFormat="1" customHeight="1" spans="1:21">
      <c r="A24" s="32"/>
      <c r="B24" s="33"/>
      <c r="C24" s="35"/>
      <c r="D24" s="34"/>
      <c r="E24" s="36"/>
      <c r="F24" s="36"/>
      <c r="G24" s="36"/>
      <c r="H24" s="244"/>
      <c r="I24" s="36"/>
      <c r="J24" s="245"/>
      <c r="K24" s="246"/>
      <c r="L24" s="247"/>
      <c r="M24" s="36"/>
      <c r="N24" s="36"/>
      <c r="O24" s="36"/>
      <c r="P24" s="36"/>
      <c r="Q24" s="36"/>
      <c r="R24" s="36" t="str">
        <f t="shared" si="1"/>
        <v/>
      </c>
      <c r="S24" s="36" t="str">
        <f t="shared" si="0"/>
        <v/>
      </c>
      <c r="T24" s="33"/>
      <c r="U24" s="37"/>
    </row>
    <row r="25" s="14" customFormat="1" customHeight="1" spans="1:21">
      <c r="A25" s="32"/>
      <c r="B25" s="33"/>
      <c r="C25" s="35"/>
      <c r="D25" s="34"/>
      <c r="E25" s="36"/>
      <c r="F25" s="36"/>
      <c r="G25" s="36"/>
      <c r="H25" s="244"/>
      <c r="I25" s="36"/>
      <c r="J25" s="245"/>
      <c r="K25" s="246"/>
      <c r="L25" s="247"/>
      <c r="M25" s="36"/>
      <c r="N25" s="36"/>
      <c r="O25" s="36"/>
      <c r="P25" s="36"/>
      <c r="Q25" s="36"/>
      <c r="R25" s="36" t="str">
        <f t="shared" si="1"/>
        <v/>
      </c>
      <c r="S25" s="36" t="str">
        <f t="shared" si="0"/>
        <v/>
      </c>
      <c r="T25" s="33"/>
      <c r="U25" s="37"/>
    </row>
    <row r="26" s="14" customFormat="1" customHeight="1" spans="1:21">
      <c r="A26" s="32"/>
      <c r="B26" s="33"/>
      <c r="C26" s="35"/>
      <c r="D26" s="34"/>
      <c r="E26" s="36"/>
      <c r="F26" s="36"/>
      <c r="G26" s="36"/>
      <c r="H26" s="244"/>
      <c r="I26" s="36"/>
      <c r="J26" s="245"/>
      <c r="K26" s="246"/>
      <c r="L26" s="247"/>
      <c r="M26" s="36"/>
      <c r="N26" s="36"/>
      <c r="O26" s="36"/>
      <c r="P26" s="36"/>
      <c r="Q26" s="36"/>
      <c r="R26" s="36" t="str">
        <f t="shared" si="1"/>
        <v/>
      </c>
      <c r="S26" s="36" t="str">
        <f t="shared" si="0"/>
        <v/>
      </c>
      <c r="T26" s="33"/>
      <c r="U26" s="37"/>
    </row>
    <row r="27" s="14" customFormat="1" customHeight="1" spans="1:21">
      <c r="A27" s="32"/>
      <c r="B27" s="33"/>
      <c r="C27" s="35"/>
      <c r="D27" s="34"/>
      <c r="E27" s="36"/>
      <c r="F27" s="36"/>
      <c r="G27" s="36"/>
      <c r="H27" s="244"/>
      <c r="I27" s="36"/>
      <c r="J27" s="245"/>
      <c r="K27" s="246"/>
      <c r="L27" s="247"/>
      <c r="M27" s="36"/>
      <c r="N27" s="36"/>
      <c r="O27" s="36"/>
      <c r="P27" s="36"/>
      <c r="Q27" s="36"/>
      <c r="R27" s="36" t="str">
        <f t="shared" si="1"/>
        <v/>
      </c>
      <c r="S27" s="36" t="str">
        <f t="shared" si="0"/>
        <v/>
      </c>
      <c r="T27" s="33"/>
      <c r="U27" s="37"/>
    </row>
    <row r="28" s="14" customFormat="1" customHeight="1" spans="1:21">
      <c r="A28" s="38" t="s">
        <v>339</v>
      </c>
      <c r="B28" s="84"/>
      <c r="C28" s="39"/>
      <c r="D28" s="32"/>
      <c r="E28" s="40"/>
      <c r="F28" s="40"/>
      <c r="G28" s="40"/>
      <c r="H28" s="32"/>
      <c r="I28" s="36"/>
      <c r="J28" s="244"/>
      <c r="K28" s="244"/>
      <c r="L28" s="244"/>
      <c r="M28" s="36">
        <f>SUM(M9:M27)</f>
        <v>0</v>
      </c>
      <c r="N28" s="36">
        <f>SUM(N9:N27)</f>
        <v>0</v>
      </c>
      <c r="O28" s="36">
        <f>SUM(O9:O27)</f>
        <v>0</v>
      </c>
      <c r="P28" s="36"/>
      <c r="Q28" s="36">
        <f>SUM(Q9:Q27)</f>
        <v>0</v>
      </c>
      <c r="R28" s="36" t="str">
        <f t="shared" si="1"/>
        <v/>
      </c>
      <c r="S28" s="36" t="str">
        <f t="shared" si="0"/>
        <v/>
      </c>
      <c r="T28" s="33"/>
      <c r="U28" s="37"/>
    </row>
    <row r="29" s="14" customFormat="1" customHeight="1" spans="1:21">
      <c r="A29" s="188" t="s">
        <v>2462</v>
      </c>
      <c r="B29" s="196"/>
      <c r="C29" s="189"/>
      <c r="D29" s="86"/>
      <c r="E29" s="86"/>
      <c r="F29" s="86"/>
      <c r="G29" s="86"/>
      <c r="H29" s="243"/>
      <c r="I29" s="36"/>
      <c r="J29" s="244"/>
      <c r="K29" s="244"/>
      <c r="L29" s="244"/>
      <c r="M29" s="36"/>
      <c r="N29" s="36"/>
      <c r="O29" s="36"/>
      <c r="P29" s="36"/>
      <c r="Q29" s="36"/>
      <c r="R29" s="36"/>
      <c r="S29" s="36" t="str">
        <f t="shared" si="0"/>
        <v/>
      </c>
      <c r="T29" s="37"/>
      <c r="U29" s="37"/>
    </row>
    <row r="30" s="14" customFormat="1" customHeight="1" spans="1:21">
      <c r="A30" s="38" t="s">
        <v>405</v>
      </c>
      <c r="B30" s="84"/>
      <c r="C30" s="39"/>
      <c r="D30" s="32"/>
      <c r="E30" s="40"/>
      <c r="F30" s="40"/>
      <c r="G30" s="40"/>
      <c r="H30" s="32"/>
      <c r="I30" s="36"/>
      <c r="J30" s="244"/>
      <c r="K30" s="244"/>
      <c r="L30" s="244"/>
      <c r="M30" s="36">
        <f>M28-M29</f>
        <v>0</v>
      </c>
      <c r="N30" s="36">
        <f>N28-N29</f>
        <v>0</v>
      </c>
      <c r="O30" s="36">
        <f>O28</f>
        <v>0</v>
      </c>
      <c r="P30" s="36"/>
      <c r="Q30" s="36">
        <f>Q28</f>
        <v>0</v>
      </c>
      <c r="R30" s="36" t="str">
        <f t="shared" si="1"/>
        <v/>
      </c>
      <c r="S30" s="36" t="str">
        <f t="shared" si="0"/>
        <v/>
      </c>
      <c r="T30" s="33"/>
      <c r="U30" s="37"/>
    </row>
    <row r="31" s="14" customFormat="1" customHeight="1" spans="1:21">
      <c r="A31" s="12" t="e">
        <f>'4-8-1房屋建筑物'!A32</f>
        <v>#REF!</v>
      </c>
      <c r="B31" s="41"/>
      <c r="C31" s="41"/>
      <c r="D31" s="136"/>
      <c r="I31" s="43"/>
      <c r="J31" s="43"/>
      <c r="K31" s="43"/>
      <c r="L31" s="43"/>
      <c r="M31" s="43"/>
      <c r="N31" s="43"/>
      <c r="O31" s="133" t="e">
        <f>'4-8-1房屋建筑物'!V32</f>
        <v>#REF!</v>
      </c>
      <c r="P31" s="133"/>
      <c r="Q31" s="133"/>
      <c r="R31" s="133"/>
      <c r="S31" s="138"/>
      <c r="T31" s="138"/>
    </row>
    <row r="32" s="14" customFormat="1" customHeight="1" spans="1:21">
      <c r="A32" s="12" t="e">
        <f>'4-8-1房屋建筑物'!A33</f>
        <v>#REF!</v>
      </c>
      <c r="B32" s="12"/>
      <c r="C32" s="12"/>
      <c r="I32" s="43"/>
      <c r="J32" s="43"/>
      <c r="K32" s="43"/>
      <c r="L32" s="43"/>
      <c r="M32" s="43"/>
      <c r="N32" s="43"/>
      <c r="O32" s="43"/>
      <c r="P32" s="43"/>
      <c r="Q32" s="43"/>
      <c r="R32" s="43"/>
      <c r="S32" s="43"/>
    </row>
    <row r="33" s="14" customFormat="1" customHeight="1" spans="9:19">
      <c r="I33" s="43"/>
      <c r="J33" s="43"/>
      <c r="K33" s="43"/>
      <c r="L33" s="43"/>
      <c r="M33" s="43"/>
      <c r="N33" s="43"/>
      <c r="O33" s="43"/>
      <c r="P33" s="43"/>
      <c r="Q33" s="43"/>
      <c r="R33" s="43"/>
      <c r="S33" s="43"/>
    </row>
  </sheetData>
  <sheetProtection formatCells="0" formatColumns="0" formatRows="0" insertRows="0" insertColumns="0" insertHyperlinks="0" deleteColumns="0" deleteRows="0" sort="0" autoFilter="0" pivotTables="0"/>
  <mergeCells count="26">
    <mergeCell ref="A2:T2"/>
    <mergeCell ref="A4:T4"/>
    <mergeCell ref="R5:T5"/>
    <mergeCell ref="Q6:T6"/>
    <mergeCell ref="M7:N7"/>
    <mergeCell ref="O7:Q7"/>
    <mergeCell ref="A28:C28"/>
    <mergeCell ref="A29:C29"/>
    <mergeCell ref="A30:C30"/>
    <mergeCell ref="O31:R31"/>
    <mergeCell ref="A7:A8"/>
    <mergeCell ref="B7:B8"/>
    <mergeCell ref="C7:C8"/>
    <mergeCell ref="D7:D8"/>
    <mergeCell ref="E7:E8"/>
    <mergeCell ref="F7:F8"/>
    <mergeCell ref="G7:G8"/>
    <mergeCell ref="H7:H8"/>
    <mergeCell ref="I7:I8"/>
    <mergeCell ref="J7:J8"/>
    <mergeCell ref="K7:K8"/>
    <mergeCell ref="L7:L8"/>
    <mergeCell ref="R7:R8"/>
    <mergeCell ref="S7:S8"/>
    <mergeCell ref="T7:T8"/>
    <mergeCell ref="U7:U8"/>
  </mergeCells>
  <dataValidations count="1">
    <dataValidation type="list" allowBlank="1" showInputMessage="1" showErrorMessage="1" sqref="L9:L27">
      <formula1>"正常使用,闲置,待报废,待修理,待拆除,无实物"</formula1>
    </dataValidation>
  </dataValidation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&amp;R&amp;"宋体,常规"&amp;10表4-8-2
共&amp;N页第&amp;P页
 单位：人民币元</oddHeader>
  </headerFooter>
  <legacyDrawing r:id="rId2"/>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451">
    <tabColor indexed="35"/>
  </sheetPr>
  <dimension ref="A1:U33"/>
  <sheetViews>
    <sheetView showZeros="0" workbookViewId="0">
      <pane ySplit="8" topLeftCell="A9" activePane="bottomLeft" state="frozen"/>
      <selection/>
      <selection pane="bottomLeft" activeCell="B9" sqref="B9"/>
    </sheetView>
  </sheetViews>
  <sheetFormatPr defaultColWidth="9" defaultRowHeight="15.75" customHeight="1"/>
  <cols>
    <col min="1" max="1" width="4.5" style="15" customWidth="1"/>
    <col min="2" max="2" width="16.1" style="15" customWidth="1"/>
    <col min="3" max="4" width="4.7" style="15" customWidth="1"/>
    <col min="5" max="5" width="16.3" style="15" customWidth="1"/>
    <col min="6" max="6" width="4.3" style="15" customWidth="1"/>
    <col min="7" max="7" width="4.8" style="15" customWidth="1"/>
    <col min="8" max="8" width="5.8" style="15" customWidth="1"/>
    <col min="9" max="12" width="5" style="15" customWidth="1" outlineLevel="1"/>
    <col min="13" max="14" width="11" style="43" customWidth="1"/>
    <col min="15" max="15" width="11" style="43" hidden="1" customWidth="1" outlineLevel="1"/>
    <col min="16" max="16" width="6.6" style="43" hidden="1" customWidth="1" outlineLevel="1"/>
    <col min="17" max="17" width="11" style="43" hidden="1" customWidth="1" outlineLevel="1"/>
    <col min="18" max="18" width="6.1" style="43" hidden="1" customWidth="1" outlineLevel="1"/>
    <col min="19" max="19" width="5.7" style="15" customWidth="1" collapsed="1"/>
    <col min="20" max="16384" width="9" style="15"/>
  </cols>
  <sheetData>
    <row r="1" customHeight="1" spans="1:20">
      <c r="A1" s="17" t="s">
        <v>257</v>
      </c>
    </row>
    <row r="2" s="11" customFormat="1" ht="30" customHeight="1" spans="1:20">
      <c r="A2" s="18" t="e">
        <f>"固定资产-管道沟槽评估"&amp;#REF!</f>
        <v>#REF!</v>
      </c>
      <c r="B2" s="19"/>
      <c r="C2" s="19"/>
      <c r="D2" s="19"/>
      <c r="E2" s="19"/>
      <c r="F2" s="19"/>
      <c r="G2" s="19"/>
      <c r="H2" s="19"/>
      <c r="I2" s="19"/>
      <c r="J2" s="19"/>
      <c r="K2" s="19"/>
      <c r="L2" s="19"/>
      <c r="M2" s="19"/>
      <c r="N2" s="19"/>
      <c r="O2" s="19"/>
      <c r="P2" s="19"/>
      <c r="Q2" s="19"/>
      <c r="R2" s="19"/>
      <c r="S2" s="19"/>
    </row>
    <row r="3" s="11" customFormat="1" ht="6" customHeight="1" spans="1:20">
      <c r="A3" s="18"/>
      <c r="B3" s="19"/>
      <c r="C3" s="19"/>
      <c r="D3" s="19"/>
      <c r="E3" s="19"/>
      <c r="F3" s="19"/>
      <c r="G3" s="19"/>
      <c r="H3" s="19"/>
      <c r="I3" s="19"/>
      <c r="J3" s="19"/>
      <c r="K3" s="19"/>
      <c r="L3" s="19"/>
      <c r="M3" s="51"/>
      <c r="N3" s="51"/>
      <c r="O3" s="51"/>
      <c r="P3" s="51"/>
      <c r="Q3" s="51"/>
      <c r="R3" s="51"/>
      <c r="S3" s="19"/>
    </row>
    <row r="4" s="12" customFormat="1" ht="14.1" customHeight="1" spans="1:20">
      <c r="A4" s="21" t="e">
        <f>'4-8-2构筑物'!A4:T4</f>
        <v>#REF!</v>
      </c>
      <c r="B4" s="21"/>
      <c r="C4" s="21"/>
      <c r="D4" s="21"/>
      <c r="E4" s="21"/>
      <c r="F4" s="21"/>
      <c r="G4" s="21"/>
      <c r="H4" s="22"/>
      <c r="I4" s="22"/>
      <c r="J4" s="22"/>
      <c r="K4" s="22"/>
      <c r="L4" s="22"/>
      <c r="M4" s="22"/>
      <c r="N4" s="22"/>
      <c r="O4" s="22"/>
      <c r="P4" s="22"/>
      <c r="Q4" s="22"/>
      <c r="R4" s="22"/>
      <c r="S4" s="22"/>
    </row>
    <row r="5" s="12" customFormat="1" ht="14.1" customHeight="1" spans="1:20">
      <c r="A5" s="21"/>
      <c r="B5" s="21"/>
      <c r="C5" s="21"/>
      <c r="D5" s="21"/>
      <c r="E5" s="21"/>
      <c r="F5" s="21"/>
      <c r="G5" s="21"/>
      <c r="H5" s="22"/>
      <c r="I5" s="22"/>
      <c r="J5" s="22"/>
      <c r="K5" s="22"/>
      <c r="L5" s="22"/>
      <c r="M5" s="23"/>
      <c r="N5" s="23"/>
      <c r="O5" s="23"/>
      <c r="P5" s="23"/>
      <c r="Q5" s="23"/>
      <c r="R5" s="23"/>
      <c r="S5" s="21"/>
    </row>
    <row r="6" s="12" customFormat="1" customHeight="1" spans="1:20">
      <c r="A6" s="25" t="e">
        <f>'4-8-2构筑物'!A6</f>
        <v>#REF!</v>
      </c>
      <c r="B6" s="25"/>
      <c r="C6" s="25"/>
      <c r="D6" s="25"/>
      <c r="E6" s="25"/>
      <c r="F6" s="27"/>
      <c r="G6" s="27"/>
      <c r="H6" s="27"/>
      <c r="I6" s="27"/>
      <c r="J6" s="27"/>
      <c r="K6" s="27"/>
      <c r="L6" s="27"/>
      <c r="M6" s="26"/>
      <c r="N6" s="26"/>
      <c r="O6" s="26"/>
      <c r="P6" s="26"/>
      <c r="Q6" s="26"/>
      <c r="R6" s="26"/>
      <c r="S6" s="27"/>
    </row>
    <row r="7" s="223" customFormat="1" customHeight="1" spans="1:20">
      <c r="A7" s="28" t="s">
        <v>293</v>
      </c>
      <c r="B7" s="28" t="s">
        <v>2455</v>
      </c>
      <c r="C7" s="128" t="s">
        <v>2456</v>
      </c>
      <c r="D7" s="128" t="s">
        <v>2463</v>
      </c>
      <c r="E7" s="128" t="s">
        <v>2464</v>
      </c>
      <c r="F7" s="128" t="s">
        <v>2465</v>
      </c>
      <c r="G7" s="128" t="s">
        <v>2466</v>
      </c>
      <c r="H7" s="128" t="s">
        <v>2467</v>
      </c>
      <c r="I7" s="78" t="s">
        <v>2468</v>
      </c>
      <c r="J7" s="78" t="s">
        <v>2469</v>
      </c>
      <c r="K7" s="78" t="s">
        <v>2470</v>
      </c>
      <c r="L7" s="78" t="s">
        <v>2471</v>
      </c>
      <c r="M7" s="212" t="s">
        <v>344</v>
      </c>
      <c r="N7" s="212"/>
      <c r="O7" s="30" t="s">
        <v>345</v>
      </c>
      <c r="P7" s="30"/>
      <c r="Q7" s="30"/>
      <c r="R7" s="100" t="s">
        <v>347</v>
      </c>
      <c r="S7" s="128" t="s">
        <v>296</v>
      </c>
      <c r="T7" s="31" t="s">
        <v>348</v>
      </c>
    </row>
    <row r="8" s="223" customFormat="1" ht="25.5" customHeight="1" spans="1:20">
      <c r="A8" s="28"/>
      <c r="B8" s="28"/>
      <c r="C8" s="28"/>
      <c r="D8" s="28"/>
      <c r="E8" s="28"/>
      <c r="F8" s="28"/>
      <c r="G8" s="28"/>
      <c r="H8" s="28"/>
      <c r="I8" s="81"/>
      <c r="J8" s="81"/>
      <c r="K8" s="81"/>
      <c r="L8" s="81"/>
      <c r="M8" s="139" t="s">
        <v>2306</v>
      </c>
      <c r="N8" s="30" t="s">
        <v>2307</v>
      </c>
      <c r="O8" s="30" t="s">
        <v>2306</v>
      </c>
      <c r="P8" s="100" t="s">
        <v>2281</v>
      </c>
      <c r="Q8" s="30" t="s">
        <v>2307</v>
      </c>
      <c r="R8" s="30"/>
      <c r="S8" s="28"/>
      <c r="T8" s="31"/>
    </row>
    <row r="9" s="14" customFormat="1" customHeight="1" spans="1:20">
      <c r="A9" s="32">
        <v>1</v>
      </c>
      <c r="B9" s="33"/>
      <c r="C9" s="32"/>
      <c r="D9" s="32"/>
      <c r="E9" s="32"/>
      <c r="F9" s="35"/>
      <c r="G9" s="35"/>
      <c r="H9" s="34">
        <v>43800</v>
      </c>
      <c r="I9" s="240"/>
      <c r="J9" s="240"/>
      <c r="K9" s="240"/>
      <c r="L9" s="35"/>
      <c r="M9" s="36"/>
      <c r="N9" s="36"/>
      <c r="O9" s="36"/>
      <c r="P9" s="36"/>
      <c r="Q9" s="36"/>
      <c r="R9" s="36" t="str">
        <f>IF(N9=0,"",(Q9-N9)/(N9)*100)</f>
        <v/>
      </c>
      <c r="S9" s="37"/>
      <c r="T9" s="37"/>
    </row>
    <row r="10" s="14" customFormat="1" customHeight="1" spans="1:20">
      <c r="A10" s="32"/>
      <c r="B10" s="33"/>
      <c r="C10" s="32"/>
      <c r="D10" s="32"/>
      <c r="E10" s="32"/>
      <c r="F10" s="35"/>
      <c r="G10" s="35"/>
      <c r="H10" s="34"/>
      <c r="I10" s="240"/>
      <c r="J10" s="240"/>
      <c r="K10" s="240"/>
      <c r="L10" s="35"/>
      <c r="M10" s="36"/>
      <c r="N10" s="36"/>
      <c r="O10" s="36"/>
      <c r="P10" s="36"/>
      <c r="Q10" s="36"/>
      <c r="R10" s="36" t="str">
        <f t="shared" ref="R10:R30" si="0">IF(N10=0,"",(Q10-N10)/(N10)*100)</f>
        <v/>
      </c>
      <c r="S10" s="37"/>
      <c r="T10" s="37"/>
    </row>
    <row r="11" s="14" customFormat="1" customHeight="1" spans="1:20">
      <c r="A11" s="32"/>
      <c r="B11" s="33"/>
      <c r="C11" s="32"/>
      <c r="D11" s="32"/>
      <c r="E11" s="32"/>
      <c r="F11" s="35"/>
      <c r="G11" s="35"/>
      <c r="H11" s="34"/>
      <c r="I11" s="240"/>
      <c r="J11" s="240"/>
      <c r="K11" s="240"/>
      <c r="L11" s="35"/>
      <c r="M11" s="36"/>
      <c r="N11" s="36"/>
      <c r="O11" s="36"/>
      <c r="P11" s="36"/>
      <c r="Q11" s="36"/>
      <c r="R11" s="36" t="str">
        <f t="shared" si="0"/>
        <v/>
      </c>
      <c r="S11" s="37"/>
      <c r="T11" s="37"/>
    </row>
    <row r="12" s="14" customFormat="1" customHeight="1" spans="1:20">
      <c r="A12" s="32"/>
      <c r="B12" s="33"/>
      <c r="C12" s="32"/>
      <c r="D12" s="32"/>
      <c r="E12" s="32"/>
      <c r="F12" s="35"/>
      <c r="G12" s="35"/>
      <c r="H12" s="34"/>
      <c r="I12" s="240"/>
      <c r="J12" s="240"/>
      <c r="K12" s="240"/>
      <c r="L12" s="35"/>
      <c r="M12" s="36"/>
      <c r="N12" s="36"/>
      <c r="O12" s="36"/>
      <c r="P12" s="36"/>
      <c r="Q12" s="36"/>
      <c r="R12" s="36" t="str">
        <f t="shared" si="0"/>
        <v/>
      </c>
      <c r="S12" s="37"/>
      <c r="T12" s="37"/>
    </row>
    <row r="13" s="14" customFormat="1" customHeight="1" spans="1:20">
      <c r="A13" s="32"/>
      <c r="B13" s="33"/>
      <c r="C13" s="32"/>
      <c r="D13" s="32"/>
      <c r="E13" s="32"/>
      <c r="F13" s="35"/>
      <c r="G13" s="35"/>
      <c r="H13" s="34">
        <v>0</v>
      </c>
      <c r="I13" s="240"/>
      <c r="J13" s="240"/>
      <c r="K13" s="240"/>
      <c r="L13" s="35"/>
      <c r="M13" s="36"/>
      <c r="N13" s="36"/>
      <c r="O13" s="36"/>
      <c r="P13" s="36"/>
      <c r="Q13" s="36"/>
      <c r="R13" s="36" t="str">
        <f t="shared" si="0"/>
        <v/>
      </c>
      <c r="S13" s="37"/>
      <c r="T13" s="37"/>
    </row>
    <row r="14" s="14" customFormat="1" customHeight="1" spans="1:20">
      <c r="A14" s="32"/>
      <c r="B14" s="33"/>
      <c r="C14" s="32"/>
      <c r="D14" s="32"/>
      <c r="E14" s="32"/>
      <c r="F14" s="35"/>
      <c r="G14" s="35"/>
      <c r="H14" s="34">
        <v>0</v>
      </c>
      <c r="I14" s="240"/>
      <c r="J14" s="240"/>
      <c r="K14" s="240"/>
      <c r="L14" s="35"/>
      <c r="M14" s="36"/>
      <c r="N14" s="36"/>
      <c r="O14" s="36"/>
      <c r="P14" s="36"/>
      <c r="Q14" s="36"/>
      <c r="R14" s="36" t="str">
        <f t="shared" si="0"/>
        <v/>
      </c>
      <c r="S14" s="37"/>
      <c r="T14" s="37"/>
    </row>
    <row r="15" s="14" customFormat="1" customHeight="1" spans="1:20">
      <c r="A15" s="32"/>
      <c r="B15" s="33"/>
      <c r="C15" s="32"/>
      <c r="D15" s="32"/>
      <c r="E15" s="32"/>
      <c r="F15" s="35"/>
      <c r="G15" s="35"/>
      <c r="H15" s="34"/>
      <c r="I15" s="240"/>
      <c r="J15" s="240"/>
      <c r="K15" s="240"/>
      <c r="L15" s="35"/>
      <c r="M15" s="36"/>
      <c r="N15" s="36"/>
      <c r="O15" s="36"/>
      <c r="P15" s="36"/>
      <c r="Q15" s="36"/>
      <c r="R15" s="36" t="str">
        <f t="shared" si="0"/>
        <v/>
      </c>
      <c r="S15" s="37"/>
      <c r="T15" s="37"/>
    </row>
    <row r="16" s="14" customFormat="1" customHeight="1" spans="1:20">
      <c r="A16" s="32"/>
      <c r="B16" s="33"/>
      <c r="C16" s="32"/>
      <c r="D16" s="32"/>
      <c r="E16" s="32"/>
      <c r="F16" s="35"/>
      <c r="G16" s="35"/>
      <c r="H16" s="34"/>
      <c r="I16" s="240"/>
      <c r="J16" s="240"/>
      <c r="K16" s="240"/>
      <c r="L16" s="35"/>
      <c r="M16" s="36"/>
      <c r="N16" s="36"/>
      <c r="O16" s="36"/>
      <c r="P16" s="36"/>
      <c r="Q16" s="36"/>
      <c r="R16" s="36" t="str">
        <f t="shared" si="0"/>
        <v/>
      </c>
      <c r="S16" s="37"/>
      <c r="T16" s="37"/>
    </row>
    <row r="17" s="14" customFormat="1" customHeight="1" spans="1:21">
      <c r="A17" s="32"/>
      <c r="B17" s="33"/>
      <c r="C17" s="32"/>
      <c r="D17" s="32"/>
      <c r="E17" s="32"/>
      <c r="F17" s="35"/>
      <c r="G17" s="35"/>
      <c r="H17" s="34"/>
      <c r="I17" s="240"/>
      <c r="J17" s="240"/>
      <c r="K17" s="240"/>
      <c r="L17" s="35"/>
      <c r="M17" s="36"/>
      <c r="N17" s="36"/>
      <c r="O17" s="36"/>
      <c r="P17" s="36"/>
      <c r="Q17" s="36"/>
      <c r="R17" s="36" t="str">
        <f t="shared" si="0"/>
        <v/>
      </c>
      <c r="S17" s="37"/>
      <c r="T17" s="37"/>
    </row>
    <row r="18" s="14" customFormat="1" customHeight="1" spans="1:21">
      <c r="A18" s="32"/>
      <c r="B18" s="33"/>
      <c r="C18" s="32"/>
      <c r="D18" s="32"/>
      <c r="E18" s="32"/>
      <c r="F18" s="35"/>
      <c r="G18" s="35"/>
      <c r="H18" s="34"/>
      <c r="I18" s="240"/>
      <c r="J18" s="240"/>
      <c r="K18" s="240"/>
      <c r="L18" s="35"/>
      <c r="M18" s="36"/>
      <c r="N18" s="36"/>
      <c r="O18" s="36"/>
      <c r="P18" s="36"/>
      <c r="Q18" s="36"/>
      <c r="R18" s="36" t="str">
        <f t="shared" si="0"/>
        <v/>
      </c>
      <c r="S18" s="37"/>
      <c r="T18" s="37"/>
    </row>
    <row r="19" s="14" customFormat="1" customHeight="1" spans="1:21">
      <c r="A19" s="32"/>
      <c r="B19" s="33"/>
      <c r="C19" s="32"/>
      <c r="D19" s="32"/>
      <c r="E19" s="32"/>
      <c r="F19" s="35"/>
      <c r="G19" s="35"/>
      <c r="H19" s="34"/>
      <c r="I19" s="240"/>
      <c r="J19" s="240"/>
      <c r="K19" s="240"/>
      <c r="L19" s="35"/>
      <c r="M19" s="36"/>
      <c r="N19" s="36"/>
      <c r="O19" s="36"/>
      <c r="P19" s="36"/>
      <c r="Q19" s="36"/>
      <c r="R19" s="36" t="str">
        <f t="shared" si="0"/>
        <v/>
      </c>
      <c r="S19" s="37"/>
      <c r="T19" s="37"/>
    </row>
    <row r="20" s="14" customFormat="1" customHeight="1" spans="1:21">
      <c r="A20" s="32"/>
      <c r="B20" s="33"/>
      <c r="C20" s="32"/>
      <c r="D20" s="32"/>
      <c r="E20" s="32"/>
      <c r="F20" s="35"/>
      <c r="G20" s="35"/>
      <c r="H20" s="34"/>
      <c r="I20" s="240"/>
      <c r="J20" s="240"/>
      <c r="K20" s="240"/>
      <c r="L20" s="35"/>
      <c r="M20" s="36"/>
      <c r="N20" s="36"/>
      <c r="O20" s="36"/>
      <c r="P20" s="36"/>
      <c r="Q20" s="36"/>
      <c r="R20" s="36" t="str">
        <f t="shared" si="0"/>
        <v/>
      </c>
      <c r="S20" s="37"/>
      <c r="T20" s="37"/>
    </row>
    <row r="21" s="14" customFormat="1" customHeight="1" spans="1:21">
      <c r="A21" s="32"/>
      <c r="B21" s="33"/>
      <c r="C21" s="32"/>
      <c r="D21" s="32"/>
      <c r="E21" s="32"/>
      <c r="F21" s="35"/>
      <c r="G21" s="35"/>
      <c r="H21" s="34"/>
      <c r="I21" s="240"/>
      <c r="J21" s="240"/>
      <c r="K21" s="240"/>
      <c r="L21" s="35"/>
      <c r="M21" s="36"/>
      <c r="N21" s="36"/>
      <c r="O21" s="36"/>
      <c r="P21" s="36"/>
      <c r="Q21" s="36"/>
      <c r="R21" s="36" t="str">
        <f t="shared" si="0"/>
        <v/>
      </c>
      <c r="S21" s="37"/>
      <c r="T21" s="37"/>
    </row>
    <row r="22" s="14" customFormat="1" customHeight="1" spans="1:21">
      <c r="A22" s="32"/>
      <c r="B22" s="33"/>
      <c r="C22" s="32"/>
      <c r="D22" s="32"/>
      <c r="E22" s="32"/>
      <c r="F22" s="35"/>
      <c r="G22" s="35"/>
      <c r="H22" s="34"/>
      <c r="I22" s="240"/>
      <c r="J22" s="240"/>
      <c r="K22" s="240"/>
      <c r="L22" s="35"/>
      <c r="M22" s="36"/>
      <c r="N22" s="36"/>
      <c r="O22" s="36"/>
      <c r="P22" s="36"/>
      <c r="Q22" s="36"/>
      <c r="R22" s="36" t="str">
        <f t="shared" si="0"/>
        <v/>
      </c>
      <c r="S22" s="37"/>
      <c r="T22" s="37"/>
      <c r="U22" s="56"/>
    </row>
    <row r="23" s="14" customFormat="1" customHeight="1" spans="1:21">
      <c r="A23" s="32"/>
      <c r="B23" s="33"/>
      <c r="C23" s="32"/>
      <c r="D23" s="32"/>
      <c r="E23" s="32"/>
      <c r="F23" s="35"/>
      <c r="G23" s="35"/>
      <c r="H23" s="34"/>
      <c r="I23" s="240"/>
      <c r="J23" s="240"/>
      <c r="K23" s="240"/>
      <c r="L23" s="35"/>
      <c r="M23" s="36"/>
      <c r="N23" s="36"/>
      <c r="O23" s="36"/>
      <c r="P23" s="36"/>
      <c r="Q23" s="36"/>
      <c r="R23" s="36" t="str">
        <f t="shared" si="0"/>
        <v/>
      </c>
      <c r="S23" s="37"/>
      <c r="T23" s="37"/>
      <c r="U23" s="56"/>
    </row>
    <row r="24" s="14" customFormat="1" customHeight="1" spans="1:21">
      <c r="A24" s="32"/>
      <c r="B24" s="33"/>
      <c r="C24" s="32"/>
      <c r="D24" s="32"/>
      <c r="E24" s="32"/>
      <c r="F24" s="35"/>
      <c r="G24" s="35"/>
      <c r="H24" s="34"/>
      <c r="I24" s="240"/>
      <c r="J24" s="240"/>
      <c r="K24" s="240"/>
      <c r="L24" s="35"/>
      <c r="M24" s="36"/>
      <c r="N24" s="36"/>
      <c r="O24" s="36"/>
      <c r="P24" s="36"/>
      <c r="Q24" s="36"/>
      <c r="R24" s="36" t="str">
        <f t="shared" si="0"/>
        <v/>
      </c>
      <c r="S24" s="37"/>
      <c r="T24" s="37"/>
      <c r="U24" s="56"/>
    </row>
    <row r="25" s="14" customFormat="1" customHeight="1" spans="1:21">
      <c r="A25" s="32"/>
      <c r="B25" s="33"/>
      <c r="C25" s="32"/>
      <c r="D25" s="32"/>
      <c r="E25" s="32"/>
      <c r="F25" s="35"/>
      <c r="G25" s="35"/>
      <c r="H25" s="34"/>
      <c r="I25" s="240"/>
      <c r="J25" s="240"/>
      <c r="K25" s="240"/>
      <c r="L25" s="35"/>
      <c r="M25" s="36"/>
      <c r="N25" s="36"/>
      <c r="O25" s="36"/>
      <c r="P25" s="36"/>
      <c r="Q25" s="36"/>
      <c r="R25" s="36" t="str">
        <f t="shared" si="0"/>
        <v/>
      </c>
      <c r="S25" s="37"/>
      <c r="T25" s="37"/>
      <c r="U25" s="56"/>
    </row>
    <row r="26" s="14" customFormat="1" customHeight="1" spans="1:21">
      <c r="A26" s="32"/>
      <c r="B26" s="33"/>
      <c r="C26" s="32"/>
      <c r="D26" s="32"/>
      <c r="E26" s="32"/>
      <c r="F26" s="35"/>
      <c r="G26" s="35"/>
      <c r="H26" s="34"/>
      <c r="I26" s="240"/>
      <c r="J26" s="240"/>
      <c r="K26" s="240"/>
      <c r="L26" s="35"/>
      <c r="M26" s="36"/>
      <c r="N26" s="36"/>
      <c r="O26" s="36"/>
      <c r="P26" s="36"/>
      <c r="Q26" s="36"/>
      <c r="R26" s="36" t="str">
        <f t="shared" si="0"/>
        <v/>
      </c>
      <c r="S26" s="37"/>
      <c r="T26" s="37"/>
      <c r="U26" s="56"/>
    </row>
    <row r="27" s="14" customFormat="1" customHeight="1" spans="1:21">
      <c r="A27" s="32"/>
      <c r="B27" s="83"/>
      <c r="C27" s="32"/>
      <c r="D27" s="32"/>
      <c r="E27" s="32"/>
      <c r="F27" s="35"/>
      <c r="G27" s="35"/>
      <c r="H27" s="34"/>
      <c r="I27" s="240"/>
      <c r="J27" s="240"/>
      <c r="K27" s="240"/>
      <c r="L27" s="35"/>
      <c r="M27" s="36"/>
      <c r="N27" s="36"/>
      <c r="O27" s="36"/>
      <c r="P27" s="36"/>
      <c r="Q27" s="36"/>
      <c r="R27" s="36" t="str">
        <f t="shared" si="0"/>
        <v/>
      </c>
      <c r="S27" s="37"/>
      <c r="T27" s="37"/>
      <c r="U27" s="56"/>
    </row>
    <row r="28" s="14" customFormat="1" customHeight="1" spans="1:21">
      <c r="A28" s="35" t="s">
        <v>339</v>
      </c>
      <c r="B28" s="35"/>
      <c r="C28" s="35"/>
      <c r="D28" s="32"/>
      <c r="E28" s="40"/>
      <c r="F28" s="40"/>
      <c r="G28" s="140"/>
      <c r="H28" s="86" t="s">
        <v>2269</v>
      </c>
      <c r="I28" s="86"/>
      <c r="J28" s="86"/>
      <c r="K28" s="86"/>
      <c r="L28" s="243"/>
      <c r="M28" s="36">
        <f>SUM(M9:M27)</f>
        <v>0</v>
      </c>
      <c r="N28" s="36">
        <f>SUM(N9:N27)</f>
        <v>0</v>
      </c>
      <c r="O28" s="36">
        <f>SUM(O9:O27)</f>
        <v>0</v>
      </c>
      <c r="P28" s="36"/>
      <c r="Q28" s="36">
        <f>SUM(Q9:Q27)</f>
        <v>0</v>
      </c>
      <c r="R28" s="36" t="str">
        <f t="shared" si="0"/>
        <v/>
      </c>
      <c r="S28" s="219"/>
      <c r="T28" s="33"/>
      <c r="U28" s="56"/>
    </row>
    <row r="29" s="14" customFormat="1" customHeight="1" spans="1:21">
      <c r="A29" s="242" t="s">
        <v>2472</v>
      </c>
      <c r="B29" s="242"/>
      <c r="C29" s="242"/>
      <c r="D29" s="86"/>
      <c r="E29" s="86"/>
      <c r="F29" s="86"/>
      <c r="G29" s="86"/>
      <c r="H29" s="86"/>
      <c r="I29" s="86"/>
      <c r="J29" s="86"/>
      <c r="K29" s="86"/>
      <c r="L29" s="243"/>
      <c r="M29" s="36"/>
      <c r="N29" s="36"/>
      <c r="O29" s="36"/>
      <c r="P29" s="36"/>
      <c r="Q29" s="36"/>
      <c r="R29" s="36"/>
      <c r="S29" s="37"/>
      <c r="T29" s="37"/>
      <c r="U29" s="56"/>
    </row>
    <row r="30" s="14" customFormat="1" customHeight="1" spans="1:21">
      <c r="A30" s="35" t="s">
        <v>405</v>
      </c>
      <c r="B30" s="35"/>
      <c r="C30" s="35"/>
      <c r="D30" s="32"/>
      <c r="E30" s="40"/>
      <c r="F30" s="40"/>
      <c r="G30" s="53"/>
      <c r="H30" s="86"/>
      <c r="I30" s="86"/>
      <c r="J30" s="86"/>
      <c r="K30" s="86"/>
      <c r="L30" s="243"/>
      <c r="M30" s="36">
        <f>M28-M29</f>
        <v>0</v>
      </c>
      <c r="N30" s="36">
        <f>N28-N29</f>
        <v>0</v>
      </c>
      <c r="O30" s="36">
        <f>O28</f>
        <v>0</v>
      </c>
      <c r="P30" s="36"/>
      <c r="Q30" s="36">
        <f>Q28</f>
        <v>0</v>
      </c>
      <c r="R30" s="36" t="str">
        <f t="shared" si="0"/>
        <v/>
      </c>
      <c r="S30" s="219"/>
      <c r="T30" s="33"/>
      <c r="U30" s="56"/>
    </row>
    <row r="31" s="14" customFormat="1" customHeight="1" spans="1:21">
      <c r="A31" s="12" t="e">
        <f>'4-8-2构筑物'!A31</f>
        <v>#REF!</v>
      </c>
      <c r="B31" s="213"/>
      <c r="C31" s="213"/>
      <c r="D31" s="137"/>
      <c r="E31" s="214"/>
      <c r="M31" s="43"/>
      <c r="N31" s="126"/>
      <c r="O31" s="133" t="e">
        <f>'4-8-2构筑物'!O31</f>
        <v>#REF!</v>
      </c>
      <c r="P31" s="133"/>
      <c r="Q31" s="133"/>
      <c r="R31" s="133"/>
      <c r="S31" s="138"/>
      <c r="T31" s="56"/>
      <c r="U31" s="56"/>
    </row>
    <row r="32" s="14" customFormat="1" customHeight="1" spans="1:21">
      <c r="A32" s="12" t="e">
        <f>'4-8-2构筑物'!A32</f>
        <v>#REF!</v>
      </c>
      <c r="B32" s="12"/>
      <c r="C32" s="12"/>
      <c r="M32" s="43"/>
      <c r="N32" s="43"/>
      <c r="O32" s="43"/>
      <c r="P32" s="43"/>
      <c r="Q32" s="43"/>
      <c r="R32" s="43"/>
      <c r="T32" s="56"/>
      <c r="U32" s="56"/>
    </row>
    <row r="33" s="14" customFormat="1" customHeight="1" spans="13:18">
      <c r="M33" s="43"/>
      <c r="N33" s="43"/>
      <c r="O33" s="43"/>
      <c r="P33" s="43"/>
      <c r="Q33" s="43"/>
      <c r="R33" s="43"/>
    </row>
  </sheetData>
  <sheetProtection formatCells="0" formatColumns="0" formatRows="0" insertRows="0" insertColumns="0" insertHyperlinks="0" deleteColumns="0" deleteRows="0" sort="0" autoFilter="0" pivotTables="0"/>
  <mergeCells count="23">
    <mergeCell ref="A2:S2"/>
    <mergeCell ref="A4:S4"/>
    <mergeCell ref="M7:N7"/>
    <mergeCell ref="O7:Q7"/>
    <mergeCell ref="A28:C28"/>
    <mergeCell ref="A29:C29"/>
    <mergeCell ref="A30:C30"/>
    <mergeCell ref="O31:R31"/>
    <mergeCell ref="A7:A8"/>
    <mergeCell ref="B7:B8"/>
    <mergeCell ref="C7:C8"/>
    <mergeCell ref="D7:D8"/>
    <mergeCell ref="E7:E8"/>
    <mergeCell ref="F7:F8"/>
    <mergeCell ref="G7:G8"/>
    <mergeCell ref="H7:H8"/>
    <mergeCell ref="I7:I8"/>
    <mergeCell ref="J7:J8"/>
    <mergeCell ref="K7:K8"/>
    <mergeCell ref="L7:L8"/>
    <mergeCell ref="R7:R8"/>
    <mergeCell ref="S7:S8"/>
    <mergeCell ref="T7:T8"/>
  </mergeCells>
  <dataValidations count="2">
    <dataValidation type="list" allowBlank="1" showInputMessage="1" showErrorMessage="1" sqref="K9:K27">
      <formula1>"架空,埋地"</formula1>
    </dataValidation>
    <dataValidation type="list" allowBlank="1" showInputMessage="1" showErrorMessage="1" sqref="L9:L27">
      <formula1>"正常使用,闲置,待报废,待修理,待拆除,无实物"</formula1>
    </dataValidation>
  </dataValidation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86" fitToHeight="0" orientation="landscape"/>
  <headerFooter scaleWithDoc="0">
    <oddHeader>&amp;R&amp;"宋体,常规"&amp;10表4-8-3
共&amp;N页第&amp;P页
 单位：人民币元</oddHeader>
  </headerFooter>
  <legacyDrawing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52">
    <tabColor indexed="35"/>
    <pageSetUpPr fitToPage="1"/>
  </sheetPr>
  <dimension ref="A1:AC35"/>
  <sheetViews>
    <sheetView showZeros="0" workbookViewId="0">
      <pane ySplit="8" topLeftCell="A9" activePane="bottomLeft" state="frozen"/>
      <selection/>
      <selection pane="bottomLeft" activeCell="B9" sqref="B9"/>
    </sheetView>
  </sheetViews>
  <sheetFormatPr defaultColWidth="9" defaultRowHeight="15.75" customHeight="1"/>
  <cols>
    <col min="1" max="2" width="4.3" style="15" customWidth="1"/>
    <col min="3" max="3" width="8.3" style="15" customWidth="1"/>
    <col min="4" max="4" width="13.5" style="15" customWidth="1"/>
    <col min="5" max="6" width="9" style="15"/>
    <col min="7" max="8" width="4.3" style="15" customWidth="1"/>
    <col min="9" max="10" width="5.5" style="15" customWidth="1"/>
    <col min="11" max="11" width="5.1" style="15" customWidth="1" outlineLevel="1"/>
    <col min="12" max="12" width="6.1" style="15" customWidth="1" outlineLevel="1"/>
    <col min="13" max="13" width="5.5" style="15" customWidth="1" outlineLevel="1"/>
    <col min="14" max="14" width="4.8" style="15" customWidth="1" outlineLevel="1"/>
    <col min="15" max="15" width="4.3" style="15" customWidth="1" outlineLevel="1"/>
    <col min="16" max="16" width="4.6" style="15" customWidth="1" outlineLevel="1"/>
    <col min="17" max="18" width="10.7" style="15" customWidth="1" outlineLevel="1"/>
    <col min="19" max="20" width="8.2" style="15" customWidth="1" outlineLevel="1"/>
    <col min="21" max="21" width="8.3" style="15" customWidth="1" outlineLevel="1"/>
    <col min="22" max="23" width="9.3" style="43" customWidth="1"/>
    <col min="24" max="24" width="9.2" style="43" hidden="1" customWidth="1" outlineLevel="1"/>
    <col min="25" max="25" width="7" style="43" hidden="1" customWidth="1" outlineLevel="1"/>
    <col min="26" max="26" width="8.7" style="43" hidden="1" customWidth="1" outlineLevel="1"/>
    <col min="27" max="27" width="7.7" style="43" hidden="1" customWidth="1" outlineLevel="1"/>
    <col min="28" max="28" width="5.5" style="15" customWidth="1" collapsed="1"/>
    <col min="29" max="16384" width="9" style="15"/>
  </cols>
  <sheetData>
    <row r="1" customHeight="1" spans="1:29">
      <c r="A1" s="17" t="s">
        <v>257</v>
      </c>
    </row>
    <row r="2" s="11" customFormat="1" ht="30" customHeight="1" spans="1:29">
      <c r="A2" s="18" t="e">
        <f>"固定资产-机器设备评估"&amp;#REF!</f>
        <v>#REF!</v>
      </c>
      <c r="B2" s="18"/>
      <c r="C2" s="19"/>
      <c r="D2" s="19"/>
      <c r="E2" s="19"/>
      <c r="F2" s="19"/>
      <c r="G2" s="19"/>
      <c r="H2" s="19"/>
      <c r="I2" s="19"/>
      <c r="J2" s="19"/>
      <c r="K2" s="19"/>
      <c r="L2" s="19"/>
      <c r="M2" s="19"/>
      <c r="N2" s="19"/>
      <c r="O2" s="19"/>
      <c r="P2" s="19"/>
      <c r="Q2" s="19"/>
      <c r="R2" s="19"/>
      <c r="S2" s="19"/>
      <c r="T2" s="19"/>
      <c r="U2" s="19"/>
      <c r="V2" s="19"/>
      <c r="W2" s="19"/>
      <c r="X2" s="19"/>
      <c r="Y2" s="19"/>
      <c r="Z2" s="19"/>
      <c r="AA2" s="19"/>
      <c r="AB2" s="19"/>
    </row>
    <row r="3" s="11" customFormat="1" ht="6" customHeight="1" spans="1:29">
      <c r="A3" s="18"/>
      <c r="B3" s="18"/>
      <c r="C3" s="19"/>
      <c r="D3" s="19"/>
      <c r="E3" s="19"/>
      <c r="F3" s="19"/>
      <c r="G3" s="19"/>
      <c r="H3" s="19"/>
      <c r="I3" s="19"/>
      <c r="J3" s="19"/>
      <c r="K3" s="19"/>
      <c r="L3" s="19"/>
      <c r="M3" s="19"/>
      <c r="N3" s="19"/>
      <c r="O3" s="19"/>
      <c r="P3" s="19"/>
      <c r="Q3" s="19"/>
      <c r="R3" s="19"/>
      <c r="S3" s="19"/>
      <c r="T3" s="19"/>
      <c r="U3" s="19"/>
      <c r="V3" s="51"/>
      <c r="W3" s="51"/>
      <c r="X3" s="51"/>
      <c r="Y3" s="51"/>
      <c r="Z3" s="51"/>
      <c r="AA3" s="51"/>
      <c r="AB3" s="19"/>
    </row>
    <row r="4" s="12" customFormat="1" ht="14.1" customHeight="1" spans="1:29">
      <c r="A4" s="21" t="e">
        <f>'4-8-3管道沟槽'!A4:S4</f>
        <v>#REF!</v>
      </c>
      <c r="B4" s="21"/>
      <c r="C4" s="21"/>
      <c r="D4" s="21"/>
      <c r="E4" s="21"/>
      <c r="F4" s="21"/>
      <c r="G4" s="21"/>
      <c r="H4" s="21"/>
      <c r="I4" s="22"/>
      <c r="J4" s="22"/>
      <c r="K4" s="22"/>
      <c r="L4" s="22"/>
      <c r="M4" s="22"/>
      <c r="N4" s="22"/>
      <c r="O4" s="22"/>
      <c r="P4" s="22"/>
      <c r="Q4" s="22"/>
      <c r="R4" s="22"/>
      <c r="S4" s="22"/>
      <c r="T4" s="22"/>
      <c r="U4" s="22"/>
      <c r="V4" s="22"/>
      <c r="W4" s="22"/>
      <c r="X4" s="22"/>
      <c r="Y4" s="22"/>
      <c r="Z4" s="22"/>
      <c r="AA4" s="22"/>
      <c r="AB4" s="22"/>
    </row>
    <row r="5" s="12" customFormat="1" ht="14.1" customHeight="1" spans="1:29">
      <c r="A5" s="21"/>
      <c r="B5" s="21"/>
      <c r="C5" s="21"/>
      <c r="D5" s="21"/>
      <c r="E5" s="21"/>
      <c r="F5" s="21"/>
      <c r="G5" s="21"/>
      <c r="H5" s="21"/>
      <c r="I5" s="22"/>
      <c r="J5" s="22"/>
      <c r="K5" s="22"/>
      <c r="L5" s="22"/>
      <c r="M5" s="22"/>
      <c r="N5" s="22"/>
      <c r="O5" s="22"/>
      <c r="P5" s="22"/>
      <c r="Q5" s="22"/>
      <c r="R5" s="22"/>
      <c r="S5" s="22"/>
      <c r="T5" s="22"/>
      <c r="U5" s="22"/>
      <c r="V5" s="23"/>
      <c r="W5" s="23"/>
      <c r="X5" s="23"/>
      <c r="Y5" s="23"/>
      <c r="Z5" s="74"/>
      <c r="AA5" s="74"/>
      <c r="AB5" s="74"/>
    </row>
    <row r="6" s="12" customFormat="1" customHeight="1" spans="1:29">
      <c r="A6" s="75" t="e">
        <f>'4-8-3管道沟槽'!A6</f>
        <v>#REF!</v>
      </c>
      <c r="B6" s="75"/>
      <c r="V6" s="26"/>
      <c r="W6" s="26"/>
      <c r="X6" s="26"/>
      <c r="Y6" s="76"/>
      <c r="Z6" s="76"/>
      <c r="AA6" s="76"/>
      <c r="AB6" s="76"/>
    </row>
    <row r="7" s="223" customFormat="1" ht="20.25" customHeight="1" spans="1:29">
      <c r="A7" s="77" t="s">
        <v>293</v>
      </c>
      <c r="B7" s="78" t="s">
        <v>2473</v>
      </c>
      <c r="C7" s="77" t="s">
        <v>2474</v>
      </c>
      <c r="D7" s="78" t="s">
        <v>2475</v>
      </c>
      <c r="E7" s="78" t="s">
        <v>445</v>
      </c>
      <c r="F7" s="78" t="s">
        <v>2278</v>
      </c>
      <c r="G7" s="78" t="s">
        <v>446</v>
      </c>
      <c r="H7" s="78" t="s">
        <v>450</v>
      </c>
      <c r="I7" s="78" t="s">
        <v>2303</v>
      </c>
      <c r="J7" s="78" t="s">
        <v>2274</v>
      </c>
      <c r="K7" s="78" t="s">
        <v>2476</v>
      </c>
      <c r="L7" s="78" t="s">
        <v>2477</v>
      </c>
      <c r="M7" s="78" t="s">
        <v>2478</v>
      </c>
      <c r="N7" s="78" t="s">
        <v>2479</v>
      </c>
      <c r="O7" s="78" t="s">
        <v>2480</v>
      </c>
      <c r="P7" s="78" t="s">
        <v>2481</v>
      </c>
      <c r="Q7" s="78" t="s">
        <v>2482</v>
      </c>
      <c r="R7" s="78" t="s">
        <v>2483</v>
      </c>
      <c r="S7" s="78" t="s">
        <v>2484</v>
      </c>
      <c r="T7" s="78" t="s">
        <v>2485</v>
      </c>
      <c r="U7" s="78" t="s">
        <v>2486</v>
      </c>
      <c r="V7" s="208" t="s">
        <v>344</v>
      </c>
      <c r="W7" s="209"/>
      <c r="X7" s="142" t="s">
        <v>345</v>
      </c>
      <c r="Y7" s="217"/>
      <c r="Z7" s="139"/>
      <c r="AA7" s="210" t="s">
        <v>347</v>
      </c>
      <c r="AB7" s="78" t="s">
        <v>296</v>
      </c>
      <c r="AC7" s="31" t="s">
        <v>348</v>
      </c>
    </row>
    <row r="8" s="223" customFormat="1" ht="20.25" customHeight="1" spans="1:29">
      <c r="A8" s="80"/>
      <c r="B8" s="80"/>
      <c r="C8" s="80"/>
      <c r="D8" s="80"/>
      <c r="E8" s="80"/>
      <c r="F8" s="80"/>
      <c r="G8" s="80"/>
      <c r="H8" s="80"/>
      <c r="I8" s="80"/>
      <c r="J8" s="80"/>
      <c r="K8" s="81"/>
      <c r="L8" s="81"/>
      <c r="M8" s="81"/>
      <c r="N8" s="81"/>
      <c r="O8" s="81"/>
      <c r="P8" s="81"/>
      <c r="Q8" s="81"/>
      <c r="R8" s="81"/>
      <c r="S8" s="81"/>
      <c r="T8" s="81"/>
      <c r="U8" s="81"/>
      <c r="V8" s="139" t="s">
        <v>2306</v>
      </c>
      <c r="W8" s="30" t="s">
        <v>2307</v>
      </c>
      <c r="X8" s="30" t="s">
        <v>2306</v>
      </c>
      <c r="Y8" s="100" t="s">
        <v>2281</v>
      </c>
      <c r="Z8" s="30" t="s">
        <v>2307</v>
      </c>
      <c r="AA8" s="82"/>
      <c r="AB8" s="80"/>
      <c r="AC8" s="31"/>
    </row>
    <row r="9" s="14" customFormat="1" customHeight="1" spans="1:29">
      <c r="A9" s="32">
        <v>1</v>
      </c>
      <c r="B9" s="35"/>
      <c r="C9" s="32"/>
      <c r="D9" s="33"/>
      <c r="E9" s="53"/>
      <c r="F9" s="37"/>
      <c r="G9" s="37"/>
      <c r="H9" s="53"/>
      <c r="I9" s="34">
        <v>43800</v>
      </c>
      <c r="J9" s="34">
        <v>43800</v>
      </c>
      <c r="K9" s="240"/>
      <c r="L9" s="241"/>
      <c r="M9" s="240"/>
      <c r="N9" s="240"/>
      <c r="O9" s="240"/>
      <c r="P9" s="240"/>
      <c r="Q9" s="240"/>
      <c r="R9" s="241"/>
      <c r="S9" s="241"/>
      <c r="T9" s="241"/>
      <c r="U9" s="240"/>
      <c r="V9" s="36"/>
      <c r="W9" s="36"/>
      <c r="X9" s="36"/>
      <c r="Y9" s="36"/>
      <c r="Z9" s="36"/>
      <c r="AA9" s="36" t="str">
        <f>IF(W9=0,"",(Z9-W9)/(W9)*100)</f>
        <v/>
      </c>
      <c r="AB9" s="37"/>
      <c r="AC9" s="37"/>
    </row>
    <row r="10" s="14" customFormat="1" customHeight="1" spans="1:29">
      <c r="A10" s="32"/>
      <c r="B10" s="35"/>
      <c r="C10" s="32"/>
      <c r="D10" s="33"/>
      <c r="E10" s="53"/>
      <c r="F10" s="37"/>
      <c r="G10" s="37"/>
      <c r="H10" s="53"/>
      <c r="I10" s="34"/>
      <c r="J10" s="34"/>
      <c r="K10" s="240"/>
      <c r="L10" s="241"/>
      <c r="M10" s="240"/>
      <c r="N10" s="240"/>
      <c r="O10" s="240"/>
      <c r="P10" s="240"/>
      <c r="Q10" s="240"/>
      <c r="R10" s="241"/>
      <c r="S10" s="241"/>
      <c r="T10" s="241"/>
      <c r="U10" s="240"/>
      <c r="V10" s="36"/>
      <c r="W10" s="36"/>
      <c r="X10" s="36"/>
      <c r="Y10" s="36"/>
      <c r="Z10" s="36"/>
      <c r="AA10" s="36" t="str">
        <f t="shared" ref="AA10:AA32" si="0">IF(W10=0,"",(Z10-W10)/(W10)*100)</f>
        <v/>
      </c>
      <c r="AB10" s="37"/>
      <c r="AC10" s="37"/>
    </row>
    <row r="11" s="14" customFormat="1" customHeight="1" spans="1:29">
      <c r="A11" s="32"/>
      <c r="B11" s="35"/>
      <c r="C11" s="32"/>
      <c r="D11" s="33"/>
      <c r="E11" s="53"/>
      <c r="F11" s="37"/>
      <c r="G11" s="37"/>
      <c r="H11" s="53"/>
      <c r="I11" s="34"/>
      <c r="J11" s="34"/>
      <c r="K11" s="240"/>
      <c r="L11" s="241"/>
      <c r="M11" s="240"/>
      <c r="N11" s="240"/>
      <c r="O11" s="240"/>
      <c r="P11" s="240"/>
      <c r="Q11" s="240"/>
      <c r="R11" s="241"/>
      <c r="S11" s="241"/>
      <c r="T11" s="241"/>
      <c r="U11" s="240"/>
      <c r="V11" s="36"/>
      <c r="W11" s="36"/>
      <c r="X11" s="36"/>
      <c r="Y11" s="36"/>
      <c r="Z11" s="36"/>
      <c r="AA11" s="36" t="str">
        <f t="shared" si="0"/>
        <v/>
      </c>
      <c r="AB11" s="37"/>
      <c r="AC11" s="37"/>
    </row>
    <row r="12" s="14" customFormat="1" customHeight="1" spans="1:29">
      <c r="A12" s="32"/>
      <c r="B12" s="35"/>
      <c r="C12" s="32"/>
      <c r="D12" s="33"/>
      <c r="E12" s="53"/>
      <c r="F12" s="37"/>
      <c r="G12" s="37"/>
      <c r="H12" s="53"/>
      <c r="I12" s="34"/>
      <c r="J12" s="34"/>
      <c r="K12" s="240"/>
      <c r="L12" s="241"/>
      <c r="M12" s="240"/>
      <c r="N12" s="240"/>
      <c r="O12" s="240"/>
      <c r="P12" s="240"/>
      <c r="Q12" s="240"/>
      <c r="R12" s="241"/>
      <c r="S12" s="241"/>
      <c r="T12" s="241"/>
      <c r="U12" s="240"/>
      <c r="V12" s="36"/>
      <c r="W12" s="36"/>
      <c r="X12" s="36"/>
      <c r="Y12" s="36"/>
      <c r="Z12" s="36"/>
      <c r="AA12" s="36" t="str">
        <f t="shared" si="0"/>
        <v/>
      </c>
      <c r="AB12" s="37"/>
      <c r="AC12" s="37"/>
    </row>
    <row r="13" s="14" customFormat="1" customHeight="1" spans="1:29">
      <c r="A13" s="32"/>
      <c r="B13" s="35"/>
      <c r="C13" s="32"/>
      <c r="D13" s="33"/>
      <c r="E13" s="53"/>
      <c r="F13" s="37"/>
      <c r="G13" s="37"/>
      <c r="H13" s="53">
        <v>0</v>
      </c>
      <c r="I13" s="34"/>
      <c r="J13" s="34"/>
      <c r="K13" s="240"/>
      <c r="L13" s="241"/>
      <c r="M13" s="240"/>
      <c r="N13" s="240"/>
      <c r="O13" s="240"/>
      <c r="P13" s="240"/>
      <c r="Q13" s="240"/>
      <c r="R13" s="241"/>
      <c r="S13" s="241"/>
      <c r="T13" s="241"/>
      <c r="U13" s="240"/>
      <c r="V13" s="36"/>
      <c r="W13" s="36"/>
      <c r="X13" s="36"/>
      <c r="Y13" s="36"/>
      <c r="Z13" s="36"/>
      <c r="AA13" s="36" t="str">
        <f t="shared" si="0"/>
        <v/>
      </c>
      <c r="AB13" s="37"/>
      <c r="AC13" s="37"/>
    </row>
    <row r="14" s="14" customFormat="1" customHeight="1" spans="1:29">
      <c r="A14" s="32"/>
      <c r="B14" s="35"/>
      <c r="C14" s="32"/>
      <c r="D14" s="33"/>
      <c r="E14" s="53"/>
      <c r="F14" s="37"/>
      <c r="G14" s="37"/>
      <c r="H14" s="53">
        <v>0</v>
      </c>
      <c r="I14" s="34"/>
      <c r="J14" s="34"/>
      <c r="K14" s="240"/>
      <c r="L14" s="241"/>
      <c r="M14" s="240"/>
      <c r="N14" s="240"/>
      <c r="O14" s="240"/>
      <c r="P14" s="240"/>
      <c r="Q14" s="240"/>
      <c r="R14" s="241"/>
      <c r="S14" s="241"/>
      <c r="T14" s="241"/>
      <c r="U14" s="240"/>
      <c r="V14" s="36"/>
      <c r="W14" s="36"/>
      <c r="X14" s="36"/>
      <c r="Y14" s="36"/>
      <c r="Z14" s="36"/>
      <c r="AA14" s="36" t="str">
        <f t="shared" si="0"/>
        <v/>
      </c>
      <c r="AB14" s="37"/>
      <c r="AC14" s="37"/>
    </row>
    <row r="15" s="14" customFormat="1" customHeight="1" spans="1:29">
      <c r="A15" s="32"/>
      <c r="B15" s="35"/>
      <c r="C15" s="32"/>
      <c r="D15" s="33"/>
      <c r="E15" s="53"/>
      <c r="F15" s="37"/>
      <c r="G15" s="37"/>
      <c r="H15" s="53"/>
      <c r="I15" s="34"/>
      <c r="J15" s="34"/>
      <c r="K15" s="240"/>
      <c r="L15" s="241"/>
      <c r="M15" s="240"/>
      <c r="N15" s="240"/>
      <c r="O15" s="240"/>
      <c r="P15" s="240"/>
      <c r="Q15" s="240"/>
      <c r="R15" s="241"/>
      <c r="S15" s="241"/>
      <c r="T15" s="241"/>
      <c r="U15" s="240"/>
      <c r="V15" s="36"/>
      <c r="W15" s="36"/>
      <c r="X15" s="36"/>
      <c r="Y15" s="36"/>
      <c r="Z15" s="36"/>
      <c r="AA15" s="36" t="str">
        <f t="shared" si="0"/>
        <v/>
      </c>
      <c r="AB15" s="37"/>
      <c r="AC15" s="37"/>
    </row>
    <row r="16" s="14" customFormat="1" customHeight="1" spans="1:29">
      <c r="A16" s="32"/>
      <c r="B16" s="35"/>
      <c r="C16" s="32"/>
      <c r="D16" s="33"/>
      <c r="E16" s="53"/>
      <c r="F16" s="37"/>
      <c r="G16" s="37"/>
      <c r="H16" s="53"/>
      <c r="I16" s="34"/>
      <c r="J16" s="34"/>
      <c r="K16" s="240"/>
      <c r="L16" s="241"/>
      <c r="M16" s="240"/>
      <c r="N16" s="240"/>
      <c r="O16" s="240"/>
      <c r="P16" s="240"/>
      <c r="Q16" s="240"/>
      <c r="R16" s="241"/>
      <c r="S16" s="241"/>
      <c r="T16" s="241"/>
      <c r="U16" s="240"/>
      <c r="V16" s="36"/>
      <c r="W16" s="36"/>
      <c r="X16" s="36"/>
      <c r="Y16" s="36"/>
      <c r="Z16" s="36"/>
      <c r="AA16" s="36" t="str">
        <f t="shared" si="0"/>
        <v/>
      </c>
      <c r="AB16" s="37"/>
      <c r="AC16" s="37"/>
    </row>
    <row r="17" s="14" customFormat="1" customHeight="1" spans="1:29">
      <c r="A17" s="32"/>
      <c r="B17" s="35"/>
      <c r="C17" s="32"/>
      <c r="D17" s="33"/>
      <c r="E17" s="53"/>
      <c r="F17" s="37"/>
      <c r="G17" s="37"/>
      <c r="H17" s="53"/>
      <c r="I17" s="34"/>
      <c r="J17" s="34"/>
      <c r="K17" s="240"/>
      <c r="L17" s="241"/>
      <c r="M17" s="240"/>
      <c r="N17" s="240"/>
      <c r="O17" s="240"/>
      <c r="P17" s="240"/>
      <c r="Q17" s="240"/>
      <c r="R17" s="241"/>
      <c r="S17" s="241"/>
      <c r="T17" s="241"/>
      <c r="U17" s="240"/>
      <c r="V17" s="36"/>
      <c r="W17" s="36"/>
      <c r="X17" s="36"/>
      <c r="Y17" s="36"/>
      <c r="Z17" s="36"/>
      <c r="AA17" s="36" t="str">
        <f t="shared" si="0"/>
        <v/>
      </c>
      <c r="AB17" s="37"/>
      <c r="AC17" s="37"/>
    </row>
    <row r="18" s="14" customFormat="1" customHeight="1" spans="1:29">
      <c r="A18" s="32"/>
      <c r="B18" s="35"/>
      <c r="C18" s="32"/>
      <c r="D18" s="33"/>
      <c r="E18" s="53"/>
      <c r="F18" s="37"/>
      <c r="G18" s="37"/>
      <c r="H18" s="53"/>
      <c r="I18" s="34"/>
      <c r="J18" s="34"/>
      <c r="K18" s="240"/>
      <c r="L18" s="241"/>
      <c r="M18" s="240"/>
      <c r="N18" s="240"/>
      <c r="O18" s="240"/>
      <c r="P18" s="240"/>
      <c r="Q18" s="240"/>
      <c r="R18" s="241"/>
      <c r="S18" s="241"/>
      <c r="T18" s="241"/>
      <c r="U18" s="240"/>
      <c r="V18" s="36"/>
      <c r="W18" s="36"/>
      <c r="X18" s="36"/>
      <c r="Y18" s="36"/>
      <c r="Z18" s="36"/>
      <c r="AA18" s="36" t="str">
        <f t="shared" si="0"/>
        <v/>
      </c>
      <c r="AB18" s="37"/>
      <c r="AC18" s="37"/>
    </row>
    <row r="19" s="14" customFormat="1" customHeight="1" spans="1:29">
      <c r="A19" s="32"/>
      <c r="B19" s="35"/>
      <c r="C19" s="32"/>
      <c r="D19" s="33"/>
      <c r="E19" s="53"/>
      <c r="F19" s="37"/>
      <c r="G19" s="37"/>
      <c r="H19" s="53"/>
      <c r="I19" s="34"/>
      <c r="J19" s="34"/>
      <c r="K19" s="240"/>
      <c r="L19" s="241"/>
      <c r="M19" s="240"/>
      <c r="N19" s="240"/>
      <c r="O19" s="240"/>
      <c r="P19" s="240"/>
      <c r="Q19" s="240"/>
      <c r="R19" s="241"/>
      <c r="S19" s="241"/>
      <c r="T19" s="241"/>
      <c r="U19" s="240"/>
      <c r="V19" s="36"/>
      <c r="W19" s="36"/>
      <c r="X19" s="36"/>
      <c r="Y19" s="36"/>
      <c r="Z19" s="36"/>
      <c r="AA19" s="36" t="str">
        <f t="shared" si="0"/>
        <v/>
      </c>
      <c r="AB19" s="37"/>
      <c r="AC19" s="37"/>
    </row>
    <row r="20" s="14" customFormat="1" customHeight="1" spans="1:29">
      <c r="A20" s="32"/>
      <c r="B20" s="35"/>
      <c r="C20" s="32"/>
      <c r="D20" s="33"/>
      <c r="E20" s="53"/>
      <c r="F20" s="37"/>
      <c r="G20" s="37"/>
      <c r="H20" s="53"/>
      <c r="I20" s="34"/>
      <c r="J20" s="34"/>
      <c r="K20" s="240"/>
      <c r="L20" s="241"/>
      <c r="M20" s="240"/>
      <c r="N20" s="240"/>
      <c r="O20" s="240"/>
      <c r="P20" s="240"/>
      <c r="Q20" s="240"/>
      <c r="R20" s="241"/>
      <c r="S20" s="241"/>
      <c r="T20" s="241"/>
      <c r="U20" s="240"/>
      <c r="V20" s="36"/>
      <c r="W20" s="36"/>
      <c r="X20" s="36"/>
      <c r="Y20" s="36"/>
      <c r="Z20" s="36"/>
      <c r="AA20" s="36" t="str">
        <f t="shared" si="0"/>
        <v/>
      </c>
      <c r="AB20" s="37"/>
      <c r="AC20" s="37"/>
    </row>
    <row r="21" s="14" customFormat="1" customHeight="1" spans="1:29">
      <c r="A21" s="32"/>
      <c r="B21" s="35"/>
      <c r="C21" s="32"/>
      <c r="D21" s="33"/>
      <c r="E21" s="53"/>
      <c r="F21" s="37"/>
      <c r="G21" s="37"/>
      <c r="H21" s="53"/>
      <c r="I21" s="34"/>
      <c r="J21" s="34"/>
      <c r="K21" s="240"/>
      <c r="L21" s="241"/>
      <c r="M21" s="240"/>
      <c r="N21" s="240"/>
      <c r="O21" s="240"/>
      <c r="P21" s="240"/>
      <c r="Q21" s="240"/>
      <c r="R21" s="241"/>
      <c r="S21" s="241"/>
      <c r="T21" s="241"/>
      <c r="U21" s="240"/>
      <c r="V21" s="36"/>
      <c r="W21" s="36"/>
      <c r="X21" s="36"/>
      <c r="Y21" s="36"/>
      <c r="Z21" s="36"/>
      <c r="AA21" s="36" t="str">
        <f t="shared" si="0"/>
        <v/>
      </c>
      <c r="AB21" s="37"/>
      <c r="AC21" s="37"/>
    </row>
    <row r="22" s="14" customFormat="1" customHeight="1" spans="1:29">
      <c r="A22" s="32"/>
      <c r="B22" s="35"/>
      <c r="C22" s="32"/>
      <c r="D22" s="33"/>
      <c r="E22" s="53"/>
      <c r="F22" s="37"/>
      <c r="G22" s="37"/>
      <c r="H22" s="53"/>
      <c r="I22" s="34"/>
      <c r="J22" s="34"/>
      <c r="K22" s="240"/>
      <c r="L22" s="241"/>
      <c r="M22" s="240"/>
      <c r="N22" s="240"/>
      <c r="O22" s="240"/>
      <c r="P22" s="240"/>
      <c r="Q22" s="240"/>
      <c r="R22" s="241"/>
      <c r="S22" s="241"/>
      <c r="T22" s="241"/>
      <c r="U22" s="240"/>
      <c r="V22" s="36"/>
      <c r="W22" s="36"/>
      <c r="X22" s="36"/>
      <c r="Y22" s="36"/>
      <c r="Z22" s="36"/>
      <c r="AA22" s="36" t="str">
        <f t="shared" si="0"/>
        <v/>
      </c>
      <c r="AB22" s="37"/>
      <c r="AC22" s="37"/>
    </row>
    <row r="23" s="14" customFormat="1" customHeight="1" spans="1:29">
      <c r="A23" s="32"/>
      <c r="B23" s="35"/>
      <c r="C23" s="32"/>
      <c r="D23" s="33"/>
      <c r="E23" s="53"/>
      <c r="F23" s="37"/>
      <c r="G23" s="37"/>
      <c r="H23" s="53"/>
      <c r="I23" s="34"/>
      <c r="J23" s="34"/>
      <c r="K23" s="240"/>
      <c r="L23" s="241"/>
      <c r="M23" s="240"/>
      <c r="N23" s="240"/>
      <c r="O23" s="240"/>
      <c r="P23" s="240"/>
      <c r="Q23" s="240"/>
      <c r="R23" s="241"/>
      <c r="S23" s="241"/>
      <c r="T23" s="241"/>
      <c r="U23" s="240"/>
      <c r="V23" s="36"/>
      <c r="W23" s="36"/>
      <c r="X23" s="36"/>
      <c r="Y23" s="36"/>
      <c r="Z23" s="36"/>
      <c r="AA23" s="36" t="str">
        <f t="shared" si="0"/>
        <v/>
      </c>
      <c r="AB23" s="37"/>
      <c r="AC23" s="37"/>
    </row>
    <row r="24" s="14" customFormat="1" customHeight="1" spans="1:29">
      <c r="A24" s="32"/>
      <c r="B24" s="35"/>
      <c r="C24" s="32"/>
      <c r="D24" s="33"/>
      <c r="E24" s="53"/>
      <c r="F24" s="37"/>
      <c r="G24" s="37"/>
      <c r="H24" s="53"/>
      <c r="I24" s="34"/>
      <c r="J24" s="34"/>
      <c r="K24" s="240"/>
      <c r="L24" s="241"/>
      <c r="M24" s="240"/>
      <c r="N24" s="240"/>
      <c r="O24" s="240"/>
      <c r="P24" s="240"/>
      <c r="Q24" s="240"/>
      <c r="R24" s="241"/>
      <c r="S24" s="241"/>
      <c r="T24" s="241"/>
      <c r="U24" s="240"/>
      <c r="V24" s="36"/>
      <c r="W24" s="36"/>
      <c r="X24" s="36"/>
      <c r="Y24" s="36"/>
      <c r="Z24" s="36"/>
      <c r="AA24" s="36" t="str">
        <f t="shared" si="0"/>
        <v/>
      </c>
      <c r="AB24" s="37"/>
      <c r="AC24" s="37"/>
    </row>
    <row r="25" s="14" customFormat="1" customHeight="1" spans="1:29">
      <c r="A25" s="32"/>
      <c r="B25" s="35"/>
      <c r="C25" s="32"/>
      <c r="D25" s="33"/>
      <c r="E25" s="53"/>
      <c r="F25" s="37"/>
      <c r="G25" s="37"/>
      <c r="H25" s="53"/>
      <c r="I25" s="34"/>
      <c r="J25" s="34"/>
      <c r="K25" s="240"/>
      <c r="L25" s="241"/>
      <c r="M25" s="240"/>
      <c r="N25" s="240"/>
      <c r="O25" s="240"/>
      <c r="P25" s="240"/>
      <c r="Q25" s="240"/>
      <c r="R25" s="241"/>
      <c r="S25" s="241"/>
      <c r="T25" s="241"/>
      <c r="U25" s="240"/>
      <c r="V25" s="36"/>
      <c r="W25" s="36"/>
      <c r="X25" s="36"/>
      <c r="Y25" s="36"/>
      <c r="Z25" s="36"/>
      <c r="AA25" s="36" t="str">
        <f t="shared" si="0"/>
        <v/>
      </c>
      <c r="AB25" s="37"/>
      <c r="AC25" s="37"/>
    </row>
    <row r="26" s="14" customFormat="1" customHeight="1" spans="1:29">
      <c r="A26" s="32"/>
      <c r="B26" s="35"/>
      <c r="C26" s="32"/>
      <c r="D26" s="33"/>
      <c r="E26" s="53"/>
      <c r="F26" s="37"/>
      <c r="G26" s="37"/>
      <c r="H26" s="53"/>
      <c r="I26" s="34"/>
      <c r="J26" s="34"/>
      <c r="K26" s="240"/>
      <c r="L26" s="241"/>
      <c r="M26" s="240"/>
      <c r="N26" s="240"/>
      <c r="O26" s="240"/>
      <c r="P26" s="240"/>
      <c r="Q26" s="240"/>
      <c r="R26" s="241"/>
      <c r="S26" s="241"/>
      <c r="T26" s="241"/>
      <c r="U26" s="240"/>
      <c r="V26" s="36"/>
      <c r="W26" s="36"/>
      <c r="X26" s="36"/>
      <c r="Y26" s="36"/>
      <c r="Z26" s="36"/>
      <c r="AA26" s="36" t="str">
        <f t="shared" si="0"/>
        <v/>
      </c>
      <c r="AB26" s="37"/>
      <c r="AC26" s="37"/>
    </row>
    <row r="27" s="14" customFormat="1" customHeight="1" spans="1:29">
      <c r="A27" s="32"/>
      <c r="B27" s="35"/>
      <c r="C27" s="32"/>
      <c r="D27" s="33"/>
      <c r="E27" s="53"/>
      <c r="F27" s="37"/>
      <c r="G27" s="37"/>
      <c r="H27" s="53"/>
      <c r="I27" s="34"/>
      <c r="J27" s="34"/>
      <c r="K27" s="240"/>
      <c r="L27" s="241"/>
      <c r="M27" s="240"/>
      <c r="N27" s="240"/>
      <c r="O27" s="240"/>
      <c r="P27" s="240"/>
      <c r="Q27" s="240"/>
      <c r="R27" s="241"/>
      <c r="S27" s="241"/>
      <c r="T27" s="241"/>
      <c r="U27" s="240"/>
      <c r="V27" s="36"/>
      <c r="W27" s="36"/>
      <c r="X27" s="36"/>
      <c r="Y27" s="36"/>
      <c r="Z27" s="36"/>
      <c r="AA27" s="36" t="str">
        <f t="shared" si="0"/>
        <v/>
      </c>
      <c r="AB27" s="37"/>
      <c r="AC27" s="37"/>
    </row>
    <row r="28" s="14" customFormat="1" customHeight="1" spans="1:29">
      <c r="A28" s="32"/>
      <c r="B28" s="35"/>
      <c r="C28" s="32"/>
      <c r="D28" s="33"/>
      <c r="E28" s="53"/>
      <c r="F28" s="37"/>
      <c r="G28" s="37"/>
      <c r="H28" s="53"/>
      <c r="I28" s="34"/>
      <c r="J28" s="34"/>
      <c r="K28" s="240"/>
      <c r="L28" s="241"/>
      <c r="M28" s="240"/>
      <c r="N28" s="240"/>
      <c r="O28" s="240"/>
      <c r="P28" s="240"/>
      <c r="Q28" s="240"/>
      <c r="R28" s="241"/>
      <c r="S28" s="241"/>
      <c r="T28" s="241"/>
      <c r="U28" s="240"/>
      <c r="V28" s="36"/>
      <c r="W28" s="36"/>
      <c r="X28" s="36"/>
      <c r="Y28" s="36"/>
      <c r="Z28" s="36"/>
      <c r="AA28" s="36" t="str">
        <f t="shared" si="0"/>
        <v/>
      </c>
      <c r="AB28" s="37"/>
      <c r="AC28" s="37"/>
    </row>
    <row r="29" s="14" customFormat="1" customHeight="1" spans="1:29">
      <c r="A29" s="32"/>
      <c r="B29" s="35"/>
      <c r="C29" s="32"/>
      <c r="D29" s="33"/>
      <c r="E29" s="53"/>
      <c r="F29" s="37"/>
      <c r="G29" s="37"/>
      <c r="H29" s="53"/>
      <c r="I29" s="34"/>
      <c r="J29" s="34"/>
      <c r="K29" s="240"/>
      <c r="L29" s="241"/>
      <c r="M29" s="240"/>
      <c r="N29" s="240"/>
      <c r="O29" s="240"/>
      <c r="P29" s="240"/>
      <c r="Q29" s="240"/>
      <c r="R29" s="241"/>
      <c r="S29" s="241"/>
      <c r="T29" s="241"/>
      <c r="U29" s="240"/>
      <c r="V29" s="36"/>
      <c r="W29" s="36"/>
      <c r="X29" s="36"/>
      <c r="Y29" s="36"/>
      <c r="Z29" s="36"/>
      <c r="AA29" s="36" t="str">
        <f t="shared" si="0"/>
        <v/>
      </c>
      <c r="AB29" s="37"/>
      <c r="AC29" s="37"/>
    </row>
    <row r="30" s="14" customFormat="1" customHeight="1" spans="1:29">
      <c r="A30" s="38" t="s">
        <v>339</v>
      </c>
      <c r="B30" s="84"/>
      <c r="C30" s="84"/>
      <c r="D30" s="39"/>
      <c r="E30" s="32"/>
      <c r="F30" s="40"/>
      <c r="G30" s="40"/>
      <c r="H30" s="140"/>
      <c r="I30" s="86"/>
      <c r="J30" s="86"/>
      <c r="K30" s="86"/>
      <c r="L30" s="86"/>
      <c r="M30" s="86"/>
      <c r="N30" s="86"/>
      <c r="O30" s="86"/>
      <c r="P30" s="86"/>
      <c r="Q30" s="86"/>
      <c r="R30" s="86"/>
      <c r="S30" s="86"/>
      <c r="T30" s="86"/>
      <c r="U30" s="219"/>
      <c r="V30" s="36">
        <f>SUM(V9:V29)</f>
        <v>0</v>
      </c>
      <c r="W30" s="36">
        <f>SUM(W9:W29)</f>
        <v>0</v>
      </c>
      <c r="X30" s="36">
        <f>SUM(X9:X29)</f>
        <v>0</v>
      </c>
      <c r="Y30" s="36"/>
      <c r="Z30" s="36">
        <f>SUM(Z9:Z29)</f>
        <v>0</v>
      </c>
      <c r="AA30" s="36" t="str">
        <f t="shared" si="0"/>
        <v/>
      </c>
      <c r="AB30" s="33"/>
      <c r="AC30" s="37"/>
    </row>
    <row r="31" s="14" customFormat="1" customHeight="1" spans="1:29">
      <c r="A31" s="188" t="s">
        <v>2487</v>
      </c>
      <c r="B31" s="196"/>
      <c r="C31" s="196"/>
      <c r="D31" s="189"/>
      <c r="E31" s="86"/>
      <c r="F31" s="86"/>
      <c r="G31" s="86"/>
      <c r="H31" s="86"/>
      <c r="I31" s="86"/>
      <c r="J31" s="86"/>
      <c r="K31" s="86"/>
      <c r="L31" s="86"/>
      <c r="M31" s="86"/>
      <c r="N31" s="86"/>
      <c r="O31" s="86"/>
      <c r="P31" s="86"/>
      <c r="Q31" s="86"/>
      <c r="R31" s="86"/>
      <c r="S31" s="86"/>
      <c r="T31" s="86"/>
      <c r="U31" s="219"/>
      <c r="V31" s="36"/>
      <c r="W31" s="36"/>
      <c r="X31" s="36"/>
      <c r="Y31" s="36"/>
      <c r="Z31" s="36"/>
      <c r="AA31" s="36"/>
      <c r="AB31" s="37"/>
      <c r="AC31" s="37"/>
    </row>
    <row r="32" s="14" customFormat="1" customHeight="1" spans="1:29">
      <c r="A32" s="38" t="s">
        <v>405</v>
      </c>
      <c r="B32" s="84"/>
      <c r="C32" s="84"/>
      <c r="D32" s="39"/>
      <c r="E32" s="32"/>
      <c r="F32" s="40"/>
      <c r="G32" s="40"/>
      <c r="H32" s="53"/>
      <c r="I32" s="86"/>
      <c r="J32" s="86"/>
      <c r="K32" s="86"/>
      <c r="L32" s="86"/>
      <c r="M32" s="86"/>
      <c r="N32" s="86"/>
      <c r="O32" s="86"/>
      <c r="P32" s="86"/>
      <c r="Q32" s="86"/>
      <c r="R32" s="86"/>
      <c r="S32" s="86"/>
      <c r="T32" s="86"/>
      <c r="U32" s="219"/>
      <c r="V32" s="36">
        <f>V30-V31</f>
        <v>0</v>
      </c>
      <c r="W32" s="36">
        <f>W30-W31</f>
        <v>0</v>
      </c>
      <c r="X32" s="36">
        <f>X30</f>
        <v>0</v>
      </c>
      <c r="Y32" s="36"/>
      <c r="Z32" s="36">
        <f>Z30</f>
        <v>0</v>
      </c>
      <c r="AA32" s="36" t="str">
        <f t="shared" si="0"/>
        <v/>
      </c>
      <c r="AB32" s="33"/>
      <c r="AC32" s="37"/>
    </row>
    <row r="33" s="14" customFormat="1" customHeight="1" spans="1:28">
      <c r="A33" s="12" t="e">
        <f>'4-8-3管道沟槽'!A31</f>
        <v>#REF!</v>
      </c>
      <c r="B33" s="41"/>
      <c r="C33" s="41"/>
      <c r="D33" s="41"/>
      <c r="E33" s="136"/>
      <c r="V33" s="43"/>
      <c r="W33" s="126"/>
      <c r="X33" s="133" t="e">
        <f>"评估人员："&amp;#REF!</f>
        <v>#REF!</v>
      </c>
      <c r="Y33" s="133"/>
      <c r="Z33" s="133"/>
      <c r="AA33" s="133"/>
      <c r="AB33" s="138"/>
    </row>
    <row r="34" s="14" customFormat="1" customHeight="1" spans="1:28">
      <c r="A34" s="12" t="e">
        <f>'4-8-3管道沟槽'!A32</f>
        <v>#REF!</v>
      </c>
      <c r="B34" s="87"/>
      <c r="C34" s="12"/>
      <c r="D34" s="12"/>
      <c r="V34" s="43"/>
      <c r="W34" s="43"/>
      <c r="X34" s="43"/>
      <c r="Y34" s="43"/>
      <c r="Z34" s="43"/>
      <c r="AA34" s="43"/>
    </row>
    <row r="35" s="14" customFormat="1" customHeight="1" spans="1:28">
      <c r="V35" s="43"/>
      <c r="W35" s="43"/>
      <c r="X35" s="43"/>
      <c r="Y35" s="43"/>
      <c r="Z35" s="43"/>
      <c r="AA35" s="43"/>
    </row>
  </sheetData>
  <sheetProtection formatCells="0" formatColumns="0" formatRows="0" insertRows="0" insertColumns="0" insertHyperlinks="0" deleteColumns="0" deleteRows="0" sort="0" autoFilter="0" pivotTables="0"/>
  <mergeCells count="34">
    <mergeCell ref="A2:AB2"/>
    <mergeCell ref="A4:AB4"/>
    <mergeCell ref="Z5:AB5"/>
    <mergeCell ref="Y6:AB6"/>
    <mergeCell ref="V7:W7"/>
    <mergeCell ref="X7:Z7"/>
    <mergeCell ref="A30:D30"/>
    <mergeCell ref="A31:D31"/>
    <mergeCell ref="A32:D32"/>
    <mergeCell ref="X33:AA33"/>
    <mergeCell ref="A7:A8"/>
    <mergeCell ref="B7:B8"/>
    <mergeCell ref="C7:C8"/>
    <mergeCell ref="D7:D8"/>
    <mergeCell ref="E7:E8"/>
    <mergeCell ref="F7:F8"/>
    <mergeCell ref="G7:G8"/>
    <mergeCell ref="H7:H8"/>
    <mergeCell ref="I7:I8"/>
    <mergeCell ref="J7:J8"/>
    <mergeCell ref="K7:K8"/>
    <mergeCell ref="L7:L8"/>
    <mergeCell ref="M7:M8"/>
    <mergeCell ref="N7:N8"/>
    <mergeCell ref="O7:O8"/>
    <mergeCell ref="P7:P8"/>
    <mergeCell ref="Q7:Q8"/>
    <mergeCell ref="R7:R8"/>
    <mergeCell ref="S7:S8"/>
    <mergeCell ref="T7:T8"/>
    <mergeCell ref="U7:U8"/>
    <mergeCell ref="AA7:AA8"/>
    <mergeCell ref="AB7:AB8"/>
    <mergeCell ref="AC7:AC8"/>
  </mergeCells>
  <dataValidations count="4">
    <dataValidation type="list" allowBlank="1" showInputMessage="1" showErrorMessage="1" sqref="M9:M29">
      <formula1>"在用,闲置,报废,盘盈,盘亏"</formula1>
    </dataValidation>
    <dataValidation type="list" allowBlank="1" showInputMessage="1" showErrorMessage="1" sqref="O9:O29">
      <formula1>"全新,良好,一般,尚可使用,不良,报废"</formula1>
    </dataValidation>
    <dataValidation type="list" allowBlank="1" showInputMessage="1" showErrorMessage="1" sqref="P9:P29">
      <formula1>"良好,一般,较差"</formula1>
    </dataValidation>
    <dataValidation type="list" allowBlank="1" showInputMessage="1" showErrorMessage="1" sqref="Q9:Q29">
      <formula1>"是,否"</formula1>
    </dataValidation>
  </dataValidations>
  <hyperlinks>
    <hyperlink ref="A1" location="索引目录!A1" display="返回索引目录"/>
  </hyperlinks>
  <printOptions horizontalCentered="1"/>
  <pageMargins left="0.393700787401575" right="0.393700787401575" top="0.866141732283464" bottom="0.15748031496063" header="1.14173228346457" footer="0.196850393700787"/>
  <pageSetup paperSize="9" scale="77" orientation="landscape"/>
  <headerFooter scaleWithDoc="0">
    <oddHeader>&amp;R&amp;"宋体,常规"&amp;10表4-8-4
共&amp;N页第&amp;P页
 单位：人民币元</oddHeader>
  </headerFooter>
  <legacyDrawing r:id="rId2"/>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653">
    <tabColor indexed="35"/>
  </sheetPr>
  <dimension ref="A1:V35"/>
  <sheetViews>
    <sheetView showZeros="0" workbookViewId="0">
      <pane ySplit="8" topLeftCell="A9" activePane="bottomLeft" state="frozen"/>
      <selection/>
      <selection pane="bottomLeft" activeCell="B9" sqref="B9"/>
    </sheetView>
  </sheetViews>
  <sheetFormatPr defaultColWidth="9" defaultRowHeight="15.75" customHeight="1"/>
  <cols>
    <col min="1" max="1" width="4.2" style="15" customWidth="1"/>
    <col min="2" max="2" width="9.8" style="15" customWidth="1"/>
    <col min="3" max="4" width="6.8" style="15" customWidth="1"/>
    <col min="5" max="5" width="12.3" style="15" customWidth="1"/>
    <col min="6" max="6" width="7.5" style="15" customWidth="1"/>
    <col min="7" max="8" width="4.3" style="15" customWidth="1"/>
    <col min="9" max="9" width="7.6" style="15" customWidth="1"/>
    <col min="10" max="10" width="7.8" style="15" customWidth="1"/>
    <col min="11" max="11" width="7.6" style="15" customWidth="1"/>
    <col min="12" max="14" width="7.6" style="15" customWidth="1" outlineLevel="1"/>
    <col min="15" max="16" width="11" style="43" customWidth="1"/>
    <col min="17" max="17" width="11" style="43" hidden="1" customWidth="1" outlineLevel="1"/>
    <col min="18" max="18" width="7.7" style="43" hidden="1" customWidth="1" outlineLevel="1"/>
    <col min="19" max="19" width="11" style="43" hidden="1" customWidth="1" outlineLevel="1"/>
    <col min="20" max="20" width="7.7" style="43" hidden="1" customWidth="1" outlineLevel="1"/>
    <col min="21" max="21" width="5.5" style="15" customWidth="1" collapsed="1"/>
    <col min="22" max="16384" width="9" style="15"/>
  </cols>
  <sheetData>
    <row r="1" customHeight="1" spans="1:22">
      <c r="A1" s="17" t="s">
        <v>257</v>
      </c>
    </row>
    <row r="2" s="11" customFormat="1" ht="30" customHeight="1" spans="1:22">
      <c r="A2" s="18" t="e">
        <f>"固定资产-车辆评估"&amp;#REF!</f>
        <v>#REF!</v>
      </c>
      <c r="B2" s="18"/>
      <c r="C2" s="19"/>
      <c r="D2" s="19"/>
      <c r="E2" s="19"/>
      <c r="F2" s="19"/>
      <c r="G2" s="19"/>
      <c r="H2" s="19"/>
      <c r="I2" s="19"/>
      <c r="J2" s="19"/>
      <c r="K2" s="19"/>
      <c r="L2" s="19"/>
      <c r="M2" s="19"/>
      <c r="N2" s="19"/>
      <c r="O2" s="19"/>
      <c r="P2" s="19"/>
      <c r="Q2" s="19"/>
      <c r="R2" s="19"/>
      <c r="S2" s="19"/>
      <c r="T2" s="19"/>
      <c r="U2" s="19"/>
    </row>
    <row r="3" s="11" customFormat="1" ht="7.5" customHeight="1" spans="1:22">
      <c r="A3" s="18"/>
      <c r="B3" s="18"/>
      <c r="C3" s="19"/>
      <c r="D3" s="19"/>
      <c r="E3" s="19"/>
      <c r="F3" s="19"/>
      <c r="G3" s="19"/>
      <c r="H3" s="19"/>
      <c r="I3" s="19"/>
      <c r="J3" s="19"/>
      <c r="K3" s="19"/>
      <c r="L3" s="19"/>
      <c r="M3" s="19"/>
      <c r="N3" s="19"/>
      <c r="O3" s="51"/>
      <c r="P3" s="51"/>
      <c r="Q3" s="51"/>
      <c r="R3" s="51"/>
      <c r="S3" s="51"/>
      <c r="T3" s="51"/>
      <c r="U3" s="19"/>
    </row>
    <row r="4" s="12" customFormat="1" ht="14.1" customHeight="1" spans="1:22">
      <c r="A4" s="21" t="e">
        <f>'4-8-4机器设备'!A4:AB4</f>
        <v>#REF!</v>
      </c>
      <c r="B4" s="21"/>
      <c r="C4" s="21"/>
      <c r="D4" s="21"/>
      <c r="E4" s="21"/>
      <c r="F4" s="21"/>
      <c r="G4" s="21"/>
      <c r="H4" s="21"/>
      <c r="I4" s="21"/>
      <c r="J4" s="22"/>
      <c r="K4" s="22"/>
      <c r="L4" s="22"/>
      <c r="M4" s="22"/>
      <c r="N4" s="22"/>
      <c r="O4" s="22"/>
      <c r="P4" s="22"/>
      <c r="Q4" s="22"/>
      <c r="R4" s="22"/>
      <c r="S4" s="22"/>
      <c r="T4" s="22"/>
      <c r="U4" s="22"/>
    </row>
    <row r="5" s="12" customFormat="1" ht="14.1" customHeight="1" spans="1:22">
      <c r="A5" s="21"/>
      <c r="B5" s="21"/>
      <c r="C5" s="21"/>
      <c r="D5" s="21"/>
      <c r="E5" s="21"/>
      <c r="F5" s="21"/>
      <c r="G5" s="21"/>
      <c r="H5" s="21"/>
      <c r="I5" s="21"/>
      <c r="J5" s="22"/>
      <c r="K5" s="22"/>
      <c r="L5" s="22"/>
      <c r="M5" s="22"/>
      <c r="N5" s="22"/>
      <c r="O5" s="23"/>
      <c r="P5" s="23"/>
      <c r="Q5" s="23"/>
      <c r="R5" s="23"/>
      <c r="S5" s="23"/>
      <c r="T5" s="23"/>
      <c r="U5" s="21"/>
    </row>
    <row r="6" s="12" customFormat="1" customHeight="1" spans="1:22">
      <c r="A6" s="25" t="e">
        <f>'4-8-4机器设备'!A6</f>
        <v>#REF!</v>
      </c>
      <c r="B6" s="25"/>
      <c r="C6" s="25"/>
      <c r="D6" s="25"/>
      <c r="E6" s="25"/>
      <c r="F6" s="25"/>
      <c r="G6" s="25"/>
      <c r="H6" s="25"/>
      <c r="I6" s="25"/>
      <c r="J6" s="25"/>
      <c r="K6" s="25"/>
      <c r="L6" s="52"/>
      <c r="M6" s="52"/>
      <c r="N6" s="52"/>
      <c r="O6" s="26"/>
      <c r="P6" s="26"/>
      <c r="Q6" s="26"/>
      <c r="R6" s="26"/>
      <c r="S6" s="26"/>
      <c r="T6" s="26"/>
      <c r="U6" s="27"/>
    </row>
    <row r="7" s="223" customFormat="1" customHeight="1" spans="1:22">
      <c r="A7" s="28" t="s">
        <v>293</v>
      </c>
      <c r="B7" s="128" t="s">
        <v>2473</v>
      </c>
      <c r="C7" s="28" t="s">
        <v>2488</v>
      </c>
      <c r="D7" s="77" t="s">
        <v>2489</v>
      </c>
      <c r="E7" s="128" t="s">
        <v>445</v>
      </c>
      <c r="F7" s="128" t="s">
        <v>2278</v>
      </c>
      <c r="G7" s="128" t="s">
        <v>446</v>
      </c>
      <c r="H7" s="128" t="s">
        <v>450</v>
      </c>
      <c r="I7" s="128" t="s">
        <v>2303</v>
      </c>
      <c r="J7" s="128" t="s">
        <v>2274</v>
      </c>
      <c r="K7" s="128" t="s">
        <v>2490</v>
      </c>
      <c r="L7" s="78" t="s">
        <v>2491</v>
      </c>
      <c r="M7" s="78" t="s">
        <v>2484</v>
      </c>
      <c r="N7" s="78" t="s">
        <v>2492</v>
      </c>
      <c r="O7" s="212" t="s">
        <v>344</v>
      </c>
      <c r="P7" s="212"/>
      <c r="Q7" s="30" t="s">
        <v>345</v>
      </c>
      <c r="R7" s="30"/>
      <c r="S7" s="30"/>
      <c r="T7" s="100" t="s">
        <v>347</v>
      </c>
      <c r="U7" s="128" t="s">
        <v>296</v>
      </c>
      <c r="V7" s="31" t="s">
        <v>348</v>
      </c>
    </row>
    <row r="8" s="223" customFormat="1" customHeight="1" spans="1:22">
      <c r="A8" s="28"/>
      <c r="B8" s="28"/>
      <c r="C8" s="28"/>
      <c r="D8" s="80"/>
      <c r="E8" s="28"/>
      <c r="F8" s="28"/>
      <c r="G8" s="28"/>
      <c r="H8" s="28"/>
      <c r="I8" s="28"/>
      <c r="J8" s="28"/>
      <c r="K8" s="28"/>
      <c r="L8" s="81"/>
      <c r="M8" s="81"/>
      <c r="N8" s="81"/>
      <c r="O8" s="139" t="s">
        <v>2306</v>
      </c>
      <c r="P8" s="30" t="s">
        <v>2307</v>
      </c>
      <c r="Q8" s="30" t="s">
        <v>2306</v>
      </c>
      <c r="R8" s="100" t="s">
        <v>2281</v>
      </c>
      <c r="S8" s="30" t="s">
        <v>2307</v>
      </c>
      <c r="T8" s="30"/>
      <c r="U8" s="28"/>
      <c r="V8" s="31"/>
    </row>
    <row r="9" s="14" customFormat="1" customHeight="1" spans="1:22">
      <c r="A9" s="32">
        <v>1</v>
      </c>
      <c r="B9" s="35"/>
      <c r="C9" s="32"/>
      <c r="D9" s="33"/>
      <c r="E9" s="32"/>
      <c r="F9" s="35"/>
      <c r="G9" s="35"/>
      <c r="H9" s="244"/>
      <c r="I9" s="34">
        <v>43800</v>
      </c>
      <c r="J9" s="34">
        <v>43800</v>
      </c>
      <c r="K9" s="140"/>
      <c r="L9" s="35"/>
      <c r="M9" s="32"/>
      <c r="N9" s="35"/>
      <c r="O9" s="36"/>
      <c r="P9" s="36"/>
      <c r="Q9" s="36"/>
      <c r="R9" s="36"/>
      <c r="S9" s="36"/>
      <c r="T9" s="36" t="str">
        <f>IF(P9=0,"",(S9-P9)/(P9)*100)</f>
        <v/>
      </c>
      <c r="U9" s="37"/>
      <c r="V9" s="37"/>
    </row>
    <row r="10" s="14" customFormat="1" customHeight="1" spans="1:22">
      <c r="A10" s="32"/>
      <c r="B10" s="35"/>
      <c r="C10" s="32"/>
      <c r="D10" s="35"/>
      <c r="E10" s="32"/>
      <c r="F10" s="35"/>
      <c r="G10" s="35"/>
      <c r="H10" s="244"/>
      <c r="I10" s="34"/>
      <c r="J10" s="34"/>
      <c r="K10" s="140"/>
      <c r="L10" s="35"/>
      <c r="M10" s="32"/>
      <c r="N10" s="35"/>
      <c r="O10" s="36"/>
      <c r="P10" s="36"/>
      <c r="Q10" s="36"/>
      <c r="R10" s="36"/>
      <c r="S10" s="36"/>
      <c r="T10" s="36" t="str">
        <f t="shared" ref="T10:T32" si="0">IF(P10=0,"",(S10-P10)/(P10)*100)</f>
        <v/>
      </c>
      <c r="U10" s="37"/>
      <c r="V10" s="37"/>
    </row>
    <row r="11" s="14" customFormat="1" customHeight="1" spans="1:22">
      <c r="A11" s="32"/>
      <c r="B11" s="35"/>
      <c r="C11" s="32"/>
      <c r="D11" s="35"/>
      <c r="E11" s="32"/>
      <c r="F11" s="35"/>
      <c r="G11" s="35"/>
      <c r="H11" s="244"/>
      <c r="I11" s="34"/>
      <c r="J11" s="34"/>
      <c r="K11" s="140"/>
      <c r="L11" s="35"/>
      <c r="M11" s="32"/>
      <c r="N11" s="35"/>
      <c r="O11" s="36"/>
      <c r="P11" s="36"/>
      <c r="Q11" s="36"/>
      <c r="R11" s="36"/>
      <c r="S11" s="36"/>
      <c r="T11" s="36" t="str">
        <f t="shared" si="0"/>
        <v/>
      </c>
      <c r="U11" s="37"/>
      <c r="V11" s="37"/>
    </row>
    <row r="12" s="14" customFormat="1" customHeight="1" spans="1:22">
      <c r="A12" s="32"/>
      <c r="B12" s="35"/>
      <c r="C12" s="32"/>
      <c r="D12" s="35"/>
      <c r="E12" s="32"/>
      <c r="F12" s="35"/>
      <c r="G12" s="35"/>
      <c r="H12" s="244"/>
      <c r="I12" s="34"/>
      <c r="J12" s="34"/>
      <c r="K12" s="140"/>
      <c r="L12" s="35"/>
      <c r="M12" s="32"/>
      <c r="N12" s="35"/>
      <c r="O12" s="36"/>
      <c r="P12" s="36"/>
      <c r="Q12" s="36"/>
      <c r="R12" s="36"/>
      <c r="S12" s="36"/>
      <c r="T12" s="36" t="str">
        <f t="shared" si="0"/>
        <v/>
      </c>
      <c r="U12" s="37"/>
      <c r="V12" s="37"/>
    </row>
    <row r="13" s="14" customFormat="1" customHeight="1" spans="1:22">
      <c r="A13" s="32"/>
      <c r="B13" s="35"/>
      <c r="C13" s="32"/>
      <c r="D13" s="35"/>
      <c r="E13" s="32"/>
      <c r="F13" s="35"/>
      <c r="G13" s="35"/>
      <c r="H13" s="244">
        <v>0</v>
      </c>
      <c r="I13" s="34"/>
      <c r="J13" s="34"/>
      <c r="K13" s="140"/>
      <c r="L13" s="35"/>
      <c r="M13" s="32"/>
      <c r="N13" s="35"/>
      <c r="O13" s="36"/>
      <c r="P13" s="36"/>
      <c r="Q13" s="36"/>
      <c r="R13" s="36"/>
      <c r="S13" s="36"/>
      <c r="T13" s="36" t="str">
        <f t="shared" si="0"/>
        <v/>
      </c>
      <c r="U13" s="37"/>
      <c r="V13" s="37"/>
    </row>
    <row r="14" s="14" customFormat="1" customHeight="1" spans="1:22">
      <c r="A14" s="32"/>
      <c r="B14" s="35"/>
      <c r="C14" s="32"/>
      <c r="D14" s="35"/>
      <c r="E14" s="32"/>
      <c r="F14" s="35"/>
      <c r="G14" s="35"/>
      <c r="H14" s="244">
        <v>0</v>
      </c>
      <c r="I14" s="34"/>
      <c r="J14" s="34"/>
      <c r="K14" s="140"/>
      <c r="L14" s="35"/>
      <c r="M14" s="32"/>
      <c r="N14" s="35"/>
      <c r="O14" s="36"/>
      <c r="P14" s="36"/>
      <c r="Q14" s="36"/>
      <c r="R14" s="36"/>
      <c r="S14" s="36"/>
      <c r="T14" s="36" t="str">
        <f t="shared" si="0"/>
        <v/>
      </c>
      <c r="U14" s="37"/>
      <c r="V14" s="37"/>
    </row>
    <row r="15" s="14" customFormat="1" customHeight="1" spans="1:22">
      <c r="A15" s="32"/>
      <c r="B15" s="35"/>
      <c r="C15" s="32"/>
      <c r="D15" s="35"/>
      <c r="E15" s="32"/>
      <c r="F15" s="35"/>
      <c r="G15" s="35"/>
      <c r="H15" s="244"/>
      <c r="I15" s="34"/>
      <c r="J15" s="34"/>
      <c r="K15" s="140"/>
      <c r="L15" s="35"/>
      <c r="M15" s="32"/>
      <c r="N15" s="35"/>
      <c r="O15" s="36"/>
      <c r="P15" s="36"/>
      <c r="Q15" s="36"/>
      <c r="R15" s="36"/>
      <c r="S15" s="36"/>
      <c r="T15" s="36" t="str">
        <f t="shared" si="0"/>
        <v/>
      </c>
      <c r="U15" s="37"/>
      <c r="V15" s="37"/>
    </row>
    <row r="16" s="14" customFormat="1" customHeight="1" spans="1:22">
      <c r="A16" s="32"/>
      <c r="B16" s="35"/>
      <c r="C16" s="32"/>
      <c r="D16" s="35"/>
      <c r="E16" s="32"/>
      <c r="F16" s="35"/>
      <c r="G16" s="35"/>
      <c r="H16" s="244"/>
      <c r="I16" s="34"/>
      <c r="J16" s="34"/>
      <c r="K16" s="140"/>
      <c r="L16" s="35"/>
      <c r="M16" s="32"/>
      <c r="N16" s="35"/>
      <c r="O16" s="36"/>
      <c r="P16" s="36"/>
      <c r="Q16" s="36"/>
      <c r="R16" s="36"/>
      <c r="S16" s="36"/>
      <c r="T16" s="36" t="str">
        <f t="shared" si="0"/>
        <v/>
      </c>
      <c r="U16" s="37"/>
      <c r="V16" s="37"/>
    </row>
    <row r="17" s="14" customFormat="1" customHeight="1" spans="1:22">
      <c r="A17" s="32"/>
      <c r="B17" s="35"/>
      <c r="C17" s="32"/>
      <c r="D17" s="35"/>
      <c r="E17" s="32"/>
      <c r="F17" s="35"/>
      <c r="G17" s="35"/>
      <c r="H17" s="244"/>
      <c r="I17" s="34"/>
      <c r="J17" s="34"/>
      <c r="K17" s="140"/>
      <c r="L17" s="35"/>
      <c r="M17" s="32"/>
      <c r="N17" s="35"/>
      <c r="O17" s="36"/>
      <c r="P17" s="36"/>
      <c r="Q17" s="36"/>
      <c r="R17" s="36"/>
      <c r="S17" s="36"/>
      <c r="T17" s="36" t="str">
        <f t="shared" si="0"/>
        <v/>
      </c>
      <c r="U17" s="37"/>
      <c r="V17" s="37"/>
    </row>
    <row r="18" s="14" customFormat="1" customHeight="1" spans="1:22">
      <c r="A18" s="32"/>
      <c r="B18" s="35"/>
      <c r="C18" s="32"/>
      <c r="D18" s="35"/>
      <c r="E18" s="32"/>
      <c r="F18" s="35"/>
      <c r="G18" s="35"/>
      <c r="H18" s="244"/>
      <c r="I18" s="34"/>
      <c r="J18" s="34"/>
      <c r="K18" s="140"/>
      <c r="L18" s="35"/>
      <c r="M18" s="32"/>
      <c r="N18" s="35"/>
      <c r="O18" s="36"/>
      <c r="P18" s="36"/>
      <c r="Q18" s="36"/>
      <c r="R18" s="36"/>
      <c r="S18" s="36"/>
      <c r="T18" s="36" t="str">
        <f t="shared" si="0"/>
        <v/>
      </c>
      <c r="U18" s="37"/>
      <c r="V18" s="37"/>
    </row>
    <row r="19" s="14" customFormat="1" customHeight="1" spans="1:22">
      <c r="A19" s="32"/>
      <c r="B19" s="35"/>
      <c r="C19" s="32"/>
      <c r="D19" s="35"/>
      <c r="E19" s="32"/>
      <c r="F19" s="35"/>
      <c r="G19" s="35"/>
      <c r="H19" s="244"/>
      <c r="I19" s="34"/>
      <c r="J19" s="34"/>
      <c r="K19" s="140"/>
      <c r="L19" s="35"/>
      <c r="M19" s="32"/>
      <c r="N19" s="35"/>
      <c r="O19" s="36"/>
      <c r="P19" s="36"/>
      <c r="Q19" s="36"/>
      <c r="R19" s="36"/>
      <c r="S19" s="36"/>
      <c r="T19" s="36" t="str">
        <f t="shared" si="0"/>
        <v/>
      </c>
      <c r="U19" s="37"/>
      <c r="V19" s="37"/>
    </row>
    <row r="20" s="14" customFormat="1" customHeight="1" spans="1:22">
      <c r="A20" s="32"/>
      <c r="B20" s="35"/>
      <c r="C20" s="32"/>
      <c r="D20" s="35"/>
      <c r="E20" s="32"/>
      <c r="F20" s="35"/>
      <c r="G20" s="35"/>
      <c r="H20" s="244"/>
      <c r="I20" s="34"/>
      <c r="J20" s="34"/>
      <c r="K20" s="140"/>
      <c r="L20" s="35"/>
      <c r="M20" s="32"/>
      <c r="N20" s="35"/>
      <c r="O20" s="36"/>
      <c r="P20" s="36"/>
      <c r="Q20" s="36"/>
      <c r="R20" s="36"/>
      <c r="S20" s="36"/>
      <c r="T20" s="36" t="str">
        <f t="shared" si="0"/>
        <v/>
      </c>
      <c r="U20" s="37"/>
      <c r="V20" s="37"/>
    </row>
    <row r="21" s="14" customFormat="1" customHeight="1" spans="1:22">
      <c r="A21" s="32"/>
      <c r="B21" s="35"/>
      <c r="C21" s="32"/>
      <c r="D21" s="35"/>
      <c r="E21" s="32"/>
      <c r="F21" s="35"/>
      <c r="G21" s="35"/>
      <c r="H21" s="244"/>
      <c r="I21" s="34"/>
      <c r="J21" s="34"/>
      <c r="K21" s="140"/>
      <c r="L21" s="35"/>
      <c r="M21" s="32"/>
      <c r="N21" s="35"/>
      <c r="O21" s="36"/>
      <c r="P21" s="36"/>
      <c r="Q21" s="36"/>
      <c r="R21" s="36"/>
      <c r="S21" s="36"/>
      <c r="T21" s="36" t="str">
        <f t="shared" si="0"/>
        <v/>
      </c>
      <c r="U21" s="37"/>
      <c r="V21" s="37"/>
    </row>
    <row r="22" s="14" customFormat="1" customHeight="1" spans="1:22">
      <c r="A22" s="32"/>
      <c r="B22" s="35"/>
      <c r="C22" s="32"/>
      <c r="D22" s="35"/>
      <c r="E22" s="32"/>
      <c r="F22" s="35"/>
      <c r="G22" s="35"/>
      <c r="H22" s="244"/>
      <c r="I22" s="34"/>
      <c r="J22" s="34"/>
      <c r="K22" s="140"/>
      <c r="L22" s="35"/>
      <c r="M22" s="32"/>
      <c r="N22" s="35"/>
      <c r="O22" s="36"/>
      <c r="P22" s="36"/>
      <c r="Q22" s="36"/>
      <c r="R22" s="36"/>
      <c r="S22" s="36"/>
      <c r="T22" s="36" t="str">
        <f t="shared" si="0"/>
        <v/>
      </c>
      <c r="U22" s="37"/>
      <c r="V22" s="37"/>
    </row>
    <row r="23" s="14" customFormat="1" customHeight="1" spans="1:22">
      <c r="A23" s="32"/>
      <c r="B23" s="35"/>
      <c r="C23" s="32"/>
      <c r="D23" s="35"/>
      <c r="E23" s="32"/>
      <c r="F23" s="35"/>
      <c r="G23" s="35"/>
      <c r="H23" s="244"/>
      <c r="I23" s="34"/>
      <c r="J23" s="34"/>
      <c r="K23" s="140"/>
      <c r="L23" s="35"/>
      <c r="M23" s="32"/>
      <c r="N23" s="35"/>
      <c r="O23" s="36"/>
      <c r="P23" s="36"/>
      <c r="Q23" s="36"/>
      <c r="R23" s="36"/>
      <c r="S23" s="36"/>
      <c r="T23" s="36" t="str">
        <f t="shared" si="0"/>
        <v/>
      </c>
      <c r="U23" s="37"/>
      <c r="V23" s="37"/>
    </row>
    <row r="24" s="14" customFormat="1" customHeight="1" spans="1:22">
      <c r="A24" s="32"/>
      <c r="B24" s="35"/>
      <c r="C24" s="32"/>
      <c r="D24" s="35"/>
      <c r="E24" s="32"/>
      <c r="F24" s="35"/>
      <c r="G24" s="35"/>
      <c r="H24" s="244"/>
      <c r="I24" s="34"/>
      <c r="J24" s="34"/>
      <c r="K24" s="140"/>
      <c r="L24" s="35"/>
      <c r="M24" s="32"/>
      <c r="N24" s="35"/>
      <c r="O24" s="36"/>
      <c r="P24" s="36"/>
      <c r="Q24" s="36"/>
      <c r="R24" s="36"/>
      <c r="S24" s="36"/>
      <c r="T24" s="36" t="str">
        <f t="shared" si="0"/>
        <v/>
      </c>
      <c r="U24" s="37"/>
      <c r="V24" s="37"/>
    </row>
    <row r="25" s="14" customFormat="1" customHeight="1" spans="1:22">
      <c r="A25" s="32"/>
      <c r="B25" s="35"/>
      <c r="C25" s="32"/>
      <c r="D25" s="35"/>
      <c r="E25" s="32"/>
      <c r="F25" s="35"/>
      <c r="G25" s="35"/>
      <c r="H25" s="244"/>
      <c r="I25" s="34"/>
      <c r="J25" s="34"/>
      <c r="K25" s="140"/>
      <c r="L25" s="35"/>
      <c r="M25" s="32"/>
      <c r="N25" s="35"/>
      <c r="O25" s="36"/>
      <c r="P25" s="36"/>
      <c r="Q25" s="36"/>
      <c r="R25" s="36"/>
      <c r="S25" s="36"/>
      <c r="T25" s="36" t="str">
        <f t="shared" si="0"/>
        <v/>
      </c>
      <c r="U25" s="37"/>
      <c r="V25" s="37"/>
    </row>
    <row r="26" s="14" customFormat="1" customHeight="1" spans="1:22">
      <c r="A26" s="32"/>
      <c r="B26" s="35"/>
      <c r="C26" s="32"/>
      <c r="D26" s="35"/>
      <c r="E26" s="32"/>
      <c r="F26" s="35"/>
      <c r="G26" s="35"/>
      <c r="H26" s="244"/>
      <c r="I26" s="34"/>
      <c r="J26" s="34"/>
      <c r="K26" s="140"/>
      <c r="L26" s="35"/>
      <c r="M26" s="32"/>
      <c r="N26" s="35"/>
      <c r="O26" s="36"/>
      <c r="P26" s="36"/>
      <c r="Q26" s="36"/>
      <c r="R26" s="36"/>
      <c r="S26" s="36"/>
      <c r="T26" s="36" t="str">
        <f t="shared" si="0"/>
        <v/>
      </c>
      <c r="U26" s="37"/>
      <c r="V26" s="37"/>
    </row>
    <row r="27" s="14" customFormat="1" customHeight="1" spans="1:22">
      <c r="A27" s="32"/>
      <c r="B27" s="35"/>
      <c r="C27" s="32"/>
      <c r="D27" s="35"/>
      <c r="E27" s="32"/>
      <c r="F27" s="35"/>
      <c r="G27" s="35"/>
      <c r="H27" s="244"/>
      <c r="I27" s="34"/>
      <c r="J27" s="34"/>
      <c r="K27" s="140"/>
      <c r="L27" s="35"/>
      <c r="M27" s="32"/>
      <c r="N27" s="35"/>
      <c r="O27" s="36"/>
      <c r="P27" s="36"/>
      <c r="Q27" s="36"/>
      <c r="R27" s="36"/>
      <c r="S27" s="36"/>
      <c r="T27" s="36" t="str">
        <f t="shared" si="0"/>
        <v/>
      </c>
      <c r="U27" s="37"/>
      <c r="V27" s="37"/>
    </row>
    <row r="28" s="14" customFormat="1" customHeight="1" spans="1:22">
      <c r="A28" s="32"/>
      <c r="B28" s="35"/>
      <c r="C28" s="32"/>
      <c r="D28" s="35"/>
      <c r="E28" s="32"/>
      <c r="F28" s="35"/>
      <c r="G28" s="35"/>
      <c r="H28" s="244"/>
      <c r="I28" s="34"/>
      <c r="J28" s="34"/>
      <c r="K28" s="140"/>
      <c r="L28" s="35"/>
      <c r="M28" s="32"/>
      <c r="N28" s="35"/>
      <c r="O28" s="36"/>
      <c r="P28" s="36"/>
      <c r="Q28" s="36"/>
      <c r="R28" s="36"/>
      <c r="S28" s="36"/>
      <c r="T28" s="36" t="str">
        <f t="shared" si="0"/>
        <v/>
      </c>
      <c r="U28" s="37"/>
      <c r="V28" s="37"/>
    </row>
    <row r="29" s="14" customFormat="1" customHeight="1" spans="1:22">
      <c r="A29" s="32"/>
      <c r="B29" s="35"/>
      <c r="C29" s="32"/>
      <c r="D29" s="35"/>
      <c r="E29" s="32"/>
      <c r="F29" s="35"/>
      <c r="G29" s="35"/>
      <c r="H29" s="244"/>
      <c r="I29" s="34"/>
      <c r="J29" s="34"/>
      <c r="K29" s="140"/>
      <c r="L29" s="35"/>
      <c r="M29" s="32"/>
      <c r="N29" s="35"/>
      <c r="O29" s="36"/>
      <c r="P29" s="36"/>
      <c r="Q29" s="36"/>
      <c r="R29" s="36"/>
      <c r="S29" s="36"/>
      <c r="T29" s="36" t="str">
        <f t="shared" si="0"/>
        <v/>
      </c>
      <c r="U29" s="37"/>
      <c r="V29" s="37"/>
    </row>
    <row r="30" s="14" customFormat="1" customHeight="1" spans="1:22">
      <c r="A30" s="35" t="s">
        <v>339</v>
      </c>
      <c r="B30" s="35"/>
      <c r="C30" s="35"/>
      <c r="D30" s="35"/>
      <c r="E30" s="35"/>
      <c r="F30" s="32"/>
      <c r="G30" s="40"/>
      <c r="H30" s="244"/>
      <c r="I30" s="140"/>
      <c r="J30" s="86" t="s">
        <v>2269</v>
      </c>
      <c r="K30" s="86"/>
      <c r="L30" s="203"/>
      <c r="M30" s="243"/>
      <c r="N30" s="203"/>
      <c r="O30" s="36">
        <f>SUM(O9:O29)</f>
        <v>0</v>
      </c>
      <c r="P30" s="36">
        <f>SUM(P9:P29)</f>
        <v>0</v>
      </c>
      <c r="Q30" s="36">
        <f>SUM(Q9:Q29)</f>
        <v>0</v>
      </c>
      <c r="R30" s="36"/>
      <c r="S30" s="36">
        <f>SUM(S9:S29)</f>
        <v>0</v>
      </c>
      <c r="T30" s="36" t="str">
        <f t="shared" si="0"/>
        <v/>
      </c>
      <c r="U30" s="33"/>
      <c r="V30" s="37"/>
    </row>
    <row r="31" s="14" customFormat="1" customHeight="1" spans="1:22">
      <c r="A31" s="242" t="s">
        <v>2493</v>
      </c>
      <c r="B31" s="242"/>
      <c r="C31" s="242"/>
      <c r="D31" s="242"/>
      <c r="E31" s="242"/>
      <c r="F31" s="86"/>
      <c r="G31" s="86"/>
      <c r="H31" s="36"/>
      <c r="I31" s="86"/>
      <c r="J31" s="86"/>
      <c r="K31" s="86"/>
      <c r="L31" s="203"/>
      <c r="M31" s="243"/>
      <c r="N31" s="203"/>
      <c r="O31" s="36"/>
      <c r="P31" s="36"/>
      <c r="Q31" s="36"/>
      <c r="R31" s="36"/>
      <c r="S31" s="36"/>
      <c r="T31" s="36"/>
      <c r="U31" s="37"/>
      <c r="V31" s="37"/>
    </row>
    <row r="32" s="14" customFormat="1" customHeight="1" spans="1:22">
      <c r="A32" s="35" t="s">
        <v>405</v>
      </c>
      <c r="B32" s="35"/>
      <c r="C32" s="35"/>
      <c r="D32" s="35"/>
      <c r="E32" s="35"/>
      <c r="F32" s="32"/>
      <c r="G32" s="40"/>
      <c r="H32" s="244"/>
      <c r="I32" s="53"/>
      <c r="J32" s="86"/>
      <c r="K32" s="86"/>
      <c r="L32" s="203"/>
      <c r="M32" s="243"/>
      <c r="N32" s="203"/>
      <c r="O32" s="36">
        <f>O30-O31</f>
        <v>0</v>
      </c>
      <c r="P32" s="36">
        <f>P30-P31</f>
        <v>0</v>
      </c>
      <c r="Q32" s="36">
        <f>Q30</f>
        <v>0</v>
      </c>
      <c r="R32" s="36"/>
      <c r="S32" s="36">
        <f>S30</f>
        <v>0</v>
      </c>
      <c r="T32" s="36" t="str">
        <f t="shared" si="0"/>
        <v/>
      </c>
      <c r="U32" s="33"/>
      <c r="V32" s="37"/>
    </row>
    <row r="33" s="14" customFormat="1" customHeight="1" spans="1:21">
      <c r="A33" s="12" t="e">
        <f>'4-8-4机器设备'!A33</f>
        <v>#REF!</v>
      </c>
      <c r="B33" s="41"/>
      <c r="C33" s="41"/>
      <c r="D33" s="41"/>
      <c r="E33" s="41"/>
      <c r="F33" s="136"/>
      <c r="O33" s="43"/>
      <c r="P33" s="126"/>
      <c r="Q33" s="133" t="e">
        <f>"评估人员："&amp;#REF!</f>
        <v>#REF!</v>
      </c>
      <c r="R33" s="133"/>
      <c r="S33" s="133"/>
      <c r="T33" s="133"/>
      <c r="U33" s="138"/>
    </row>
    <row r="34" s="14" customFormat="1" customHeight="1" spans="1:21">
      <c r="A34" s="12" t="e">
        <f>'4-8-4机器设备'!A34</f>
        <v>#REF!</v>
      </c>
      <c r="B34" s="87"/>
      <c r="C34" s="12"/>
      <c r="D34" s="12"/>
      <c r="E34" s="12"/>
      <c r="O34" s="43"/>
      <c r="P34" s="43"/>
      <c r="Q34" s="43"/>
      <c r="R34" s="43"/>
      <c r="S34" s="43"/>
      <c r="T34" s="43"/>
    </row>
    <row r="35" s="14" customFormat="1" customHeight="1" spans="1:21">
      <c r="O35" s="43"/>
      <c r="P35" s="43"/>
      <c r="Q35" s="43"/>
      <c r="R35" s="43"/>
      <c r="S35" s="43"/>
      <c r="T35" s="43"/>
    </row>
  </sheetData>
  <sheetProtection formatCells="0" formatColumns="0" formatRows="0" insertRows="0" insertColumns="0" insertHyperlinks="0" deleteColumns="0" deleteRows="0" sort="0" autoFilter="0" pivotTables="0"/>
  <mergeCells count="25">
    <mergeCell ref="A2:U2"/>
    <mergeCell ref="A4:U4"/>
    <mergeCell ref="O7:P7"/>
    <mergeCell ref="Q7:S7"/>
    <mergeCell ref="A30:E30"/>
    <mergeCell ref="A31:E31"/>
    <mergeCell ref="A32:E32"/>
    <mergeCell ref="Q33:T33"/>
    <mergeCell ref="A7:A8"/>
    <mergeCell ref="B7:B8"/>
    <mergeCell ref="C7:C8"/>
    <mergeCell ref="D7:D8"/>
    <mergeCell ref="E7:E8"/>
    <mergeCell ref="F7:F8"/>
    <mergeCell ref="G7:G8"/>
    <mergeCell ref="H7:H8"/>
    <mergeCell ref="I7:I8"/>
    <mergeCell ref="J7:J8"/>
    <mergeCell ref="K7:K8"/>
    <mergeCell ref="L7:L8"/>
    <mergeCell ref="M7:M8"/>
    <mergeCell ref="N7:N8"/>
    <mergeCell ref="T7:T8"/>
    <mergeCell ref="U7:U8"/>
    <mergeCell ref="V7:V8"/>
  </mergeCells>
  <dataValidations count="1">
    <dataValidation type="list" allowBlank="1" showInputMessage="1" showErrorMessage="1" sqref="N9:N29">
      <formula1>"正常使用,闲置,报废,盘亏,盘盈"</formula1>
    </dataValidation>
  </dataValidation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85" fitToHeight="0" orientation="landscape"/>
  <headerFooter scaleWithDoc="0">
    <oddHeader>&amp;R&amp;"宋体,常规"&amp;10表4-8-5
共&amp;N页第&amp;P页
 单位：人民币元</oddHeader>
  </headerFooter>
  <legacyDrawing r:id="rId2"/>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754">
    <tabColor indexed="35"/>
  </sheetPr>
  <dimension ref="A1:T34"/>
  <sheetViews>
    <sheetView showZeros="0" workbookViewId="0">
      <pane ySplit="8" topLeftCell="A9" activePane="bottomLeft" state="frozen"/>
      <selection/>
      <selection pane="bottomLeft" activeCell="B9" sqref="B9"/>
    </sheetView>
  </sheetViews>
  <sheetFormatPr defaultColWidth="9" defaultRowHeight="15.75" customHeight="1"/>
  <cols>
    <col min="1" max="2" width="6.1" style="15" customWidth="1"/>
    <col min="3" max="3" width="4.6" style="15" customWidth="1"/>
    <col min="4" max="4" width="10.5" style="15" customWidth="1"/>
    <col min="5" max="5" width="8.6" style="15" customWidth="1"/>
    <col min="6" max="6" width="10.3" style="15" customWidth="1"/>
    <col min="7" max="8" width="4.1" style="15" customWidth="1"/>
    <col min="9" max="10" width="8.1" style="15" customWidth="1"/>
    <col min="11" max="12" width="4.3" style="15" customWidth="1" outlineLevel="1"/>
    <col min="13" max="14" width="11" style="43" customWidth="1"/>
    <col min="15" max="15" width="11" style="43" hidden="1" customWidth="1" outlineLevel="1"/>
    <col min="16" max="16" width="7.7" style="43" hidden="1" customWidth="1" outlineLevel="1"/>
    <col min="17" max="17" width="11" style="43" hidden="1" customWidth="1" outlineLevel="1"/>
    <col min="18" max="18" width="7.7" style="43" hidden="1" customWidth="1" outlineLevel="1"/>
    <col min="19" max="19" width="6" style="15" customWidth="1" collapsed="1"/>
    <col min="20" max="16384" width="9" style="15"/>
  </cols>
  <sheetData>
    <row r="1" customHeight="1" spans="1:20">
      <c r="A1" s="17" t="s">
        <v>257</v>
      </c>
    </row>
    <row r="2" s="11" customFormat="1" ht="30" customHeight="1" spans="1:20">
      <c r="A2" s="18" t="e">
        <f>"固定资产-电子设备评估"&amp;#REF!</f>
        <v>#REF!</v>
      </c>
      <c r="B2" s="18"/>
      <c r="C2" s="19"/>
      <c r="D2" s="19"/>
      <c r="E2" s="19"/>
      <c r="F2" s="19"/>
      <c r="G2" s="19"/>
      <c r="H2" s="19"/>
      <c r="I2" s="19"/>
      <c r="J2" s="19"/>
      <c r="K2" s="19"/>
      <c r="L2" s="19"/>
      <c r="M2" s="19"/>
      <c r="N2" s="19"/>
      <c r="O2" s="19"/>
      <c r="P2" s="19"/>
      <c r="Q2" s="19"/>
      <c r="R2" s="19"/>
      <c r="S2" s="19"/>
    </row>
    <row r="3" s="11" customFormat="1" ht="6.75" customHeight="1" spans="1:20">
      <c r="A3" s="18"/>
      <c r="B3" s="18"/>
      <c r="C3" s="19"/>
      <c r="D3" s="19"/>
      <c r="E3" s="19"/>
      <c r="F3" s="19"/>
      <c r="G3" s="19"/>
      <c r="H3" s="19"/>
      <c r="I3" s="19"/>
      <c r="J3" s="19"/>
      <c r="K3" s="19"/>
      <c r="L3" s="19"/>
      <c r="M3" s="51"/>
      <c r="N3" s="51"/>
      <c r="O3" s="51"/>
      <c r="P3" s="51"/>
      <c r="Q3" s="51"/>
      <c r="R3" s="51"/>
      <c r="S3" s="19"/>
    </row>
    <row r="4" s="12" customFormat="1" ht="14.1" customHeight="1" spans="1:20">
      <c r="A4" s="21" t="e">
        <f>'4-8-5车辆'!A4:U4</f>
        <v>#REF!</v>
      </c>
      <c r="B4" s="21"/>
      <c r="C4" s="21"/>
      <c r="D4" s="21"/>
      <c r="E4" s="21"/>
      <c r="F4" s="21"/>
      <c r="G4" s="21"/>
      <c r="H4" s="21"/>
      <c r="I4" s="22"/>
      <c r="J4" s="22"/>
      <c r="K4" s="22"/>
      <c r="L4" s="22"/>
      <c r="M4" s="22"/>
      <c r="N4" s="22"/>
      <c r="O4" s="22"/>
      <c r="P4" s="22"/>
      <c r="Q4" s="22"/>
      <c r="R4" s="22"/>
      <c r="S4" s="22"/>
    </row>
    <row r="5" s="12" customFormat="1" ht="14.1" customHeight="1" spans="1:20">
      <c r="A5" s="21"/>
      <c r="B5" s="21"/>
      <c r="C5" s="21"/>
      <c r="D5" s="21"/>
      <c r="E5" s="21"/>
      <c r="F5" s="21"/>
      <c r="G5" s="21"/>
      <c r="H5" s="21"/>
      <c r="I5" s="22"/>
      <c r="J5" s="22"/>
      <c r="K5" s="22"/>
      <c r="L5" s="22"/>
      <c r="M5" s="23"/>
      <c r="N5" s="23"/>
      <c r="O5" s="23"/>
      <c r="P5" s="23"/>
      <c r="Q5" s="23"/>
      <c r="R5" s="23"/>
      <c r="S5" s="21"/>
    </row>
    <row r="6" s="12" customFormat="1" customHeight="1" spans="1:20">
      <c r="A6" s="25" t="e">
        <f>'4-8-5车辆'!A6</f>
        <v>#REF!</v>
      </c>
      <c r="B6" s="25"/>
      <c r="C6" s="25"/>
      <c r="D6" s="25"/>
      <c r="E6" s="25"/>
      <c r="F6" s="25"/>
      <c r="M6" s="26"/>
      <c r="N6" s="26"/>
      <c r="O6" s="26"/>
      <c r="P6" s="26"/>
      <c r="Q6" s="26"/>
      <c r="R6" s="26"/>
      <c r="S6" s="27"/>
    </row>
    <row r="7" s="223" customFormat="1" customHeight="1" spans="1:20">
      <c r="A7" s="28" t="s">
        <v>293</v>
      </c>
      <c r="B7" s="128" t="s">
        <v>2473</v>
      </c>
      <c r="C7" s="128" t="s">
        <v>2494</v>
      </c>
      <c r="D7" s="128" t="s">
        <v>2475</v>
      </c>
      <c r="E7" s="128" t="s">
        <v>445</v>
      </c>
      <c r="F7" s="128" t="s">
        <v>2278</v>
      </c>
      <c r="G7" s="128" t="s">
        <v>446</v>
      </c>
      <c r="H7" s="128" t="s">
        <v>450</v>
      </c>
      <c r="I7" s="128" t="s">
        <v>2303</v>
      </c>
      <c r="J7" s="128" t="s">
        <v>2274</v>
      </c>
      <c r="K7" s="78" t="s">
        <v>2478</v>
      </c>
      <c r="L7" s="78" t="s">
        <v>2484</v>
      </c>
      <c r="M7" s="212" t="s">
        <v>344</v>
      </c>
      <c r="N7" s="212"/>
      <c r="O7" s="30" t="s">
        <v>345</v>
      </c>
      <c r="P7" s="30"/>
      <c r="Q7" s="30"/>
      <c r="R7" s="100" t="s">
        <v>347</v>
      </c>
      <c r="S7" s="128" t="s">
        <v>296</v>
      </c>
      <c r="T7" s="31" t="s">
        <v>348</v>
      </c>
    </row>
    <row r="8" s="223" customFormat="1" customHeight="1" spans="1:20">
      <c r="A8" s="28"/>
      <c r="B8" s="28"/>
      <c r="C8" s="28"/>
      <c r="D8" s="28"/>
      <c r="E8" s="28"/>
      <c r="F8" s="28"/>
      <c r="G8" s="28"/>
      <c r="H8" s="28"/>
      <c r="I8" s="28"/>
      <c r="J8" s="28"/>
      <c r="K8" s="81"/>
      <c r="L8" s="81"/>
      <c r="M8" s="139" t="s">
        <v>2306</v>
      </c>
      <c r="N8" s="30" t="s">
        <v>2307</v>
      </c>
      <c r="O8" s="30" t="s">
        <v>2306</v>
      </c>
      <c r="P8" s="100" t="s">
        <v>2281</v>
      </c>
      <c r="Q8" s="30" t="s">
        <v>2307</v>
      </c>
      <c r="R8" s="30"/>
      <c r="S8" s="28"/>
      <c r="T8" s="31"/>
    </row>
    <row r="9" s="14" customFormat="1" customHeight="1" spans="1:20">
      <c r="A9" s="32">
        <v>1</v>
      </c>
      <c r="B9" s="35"/>
      <c r="C9" s="32"/>
      <c r="D9" s="33"/>
      <c r="E9" s="32"/>
      <c r="F9" s="35"/>
      <c r="G9" s="35"/>
      <c r="H9" s="32"/>
      <c r="I9" s="34">
        <v>43800</v>
      </c>
      <c r="J9" s="34">
        <v>43800</v>
      </c>
      <c r="K9" s="240"/>
      <c r="L9" s="241"/>
      <c r="M9" s="36"/>
      <c r="N9" s="36"/>
      <c r="O9" s="36"/>
      <c r="P9" s="36"/>
      <c r="Q9" s="36"/>
      <c r="R9" s="36" t="str">
        <f>IF(N9=0,"",(Q9-N9)/(N9)*100)</f>
        <v/>
      </c>
      <c r="S9" s="37"/>
      <c r="T9" s="37"/>
    </row>
    <row r="10" s="14" customFormat="1" customHeight="1" spans="1:20">
      <c r="A10" s="32"/>
      <c r="B10" s="35"/>
      <c r="C10" s="32"/>
      <c r="D10" s="33"/>
      <c r="E10" s="32"/>
      <c r="F10" s="35"/>
      <c r="G10" s="35"/>
      <c r="H10" s="32"/>
      <c r="I10" s="34"/>
      <c r="J10" s="34"/>
      <c r="K10" s="240"/>
      <c r="L10" s="241"/>
      <c r="M10" s="36"/>
      <c r="N10" s="36"/>
      <c r="O10" s="36"/>
      <c r="P10" s="36"/>
      <c r="Q10" s="36"/>
      <c r="R10" s="36" t="str">
        <f t="shared" ref="R10:R31" si="0">IF(N10=0,"",(Q10-N10)/(N10)*100)</f>
        <v/>
      </c>
      <c r="S10" s="37"/>
      <c r="T10" s="37"/>
    </row>
    <row r="11" s="14" customFormat="1" customHeight="1" spans="1:20">
      <c r="A11" s="32"/>
      <c r="B11" s="35"/>
      <c r="C11" s="32"/>
      <c r="D11" s="33"/>
      <c r="E11" s="32"/>
      <c r="F11" s="35"/>
      <c r="G11" s="35"/>
      <c r="H11" s="32"/>
      <c r="I11" s="34"/>
      <c r="J11" s="34"/>
      <c r="K11" s="240"/>
      <c r="L11" s="241"/>
      <c r="M11" s="36"/>
      <c r="N11" s="36"/>
      <c r="O11" s="36"/>
      <c r="P11" s="36"/>
      <c r="Q11" s="36"/>
      <c r="R11" s="36" t="str">
        <f t="shared" si="0"/>
        <v/>
      </c>
      <c r="S11" s="37"/>
      <c r="T11" s="37"/>
    </row>
    <row r="12" s="14" customFormat="1" customHeight="1" spans="1:20">
      <c r="A12" s="32"/>
      <c r="B12" s="35"/>
      <c r="C12" s="32"/>
      <c r="D12" s="33"/>
      <c r="E12" s="32"/>
      <c r="F12" s="35"/>
      <c r="G12" s="35"/>
      <c r="H12" s="32"/>
      <c r="I12" s="34"/>
      <c r="J12" s="34"/>
      <c r="K12" s="240"/>
      <c r="L12" s="241"/>
      <c r="M12" s="36"/>
      <c r="N12" s="36"/>
      <c r="O12" s="36"/>
      <c r="P12" s="36"/>
      <c r="Q12" s="36"/>
      <c r="R12" s="36" t="str">
        <f t="shared" si="0"/>
        <v/>
      </c>
      <c r="S12" s="37"/>
      <c r="T12" s="37"/>
    </row>
    <row r="13" s="14" customFormat="1" customHeight="1" spans="1:20">
      <c r="A13" s="32"/>
      <c r="B13" s="35"/>
      <c r="C13" s="32"/>
      <c r="D13" s="33"/>
      <c r="E13" s="32"/>
      <c r="F13" s="35"/>
      <c r="G13" s="35"/>
      <c r="H13" s="32">
        <v>0</v>
      </c>
      <c r="I13" s="34"/>
      <c r="J13" s="34"/>
      <c r="K13" s="240"/>
      <c r="L13" s="241"/>
      <c r="M13" s="36"/>
      <c r="N13" s="36"/>
      <c r="O13" s="36"/>
      <c r="P13" s="36"/>
      <c r="Q13" s="36"/>
      <c r="R13" s="36" t="str">
        <f t="shared" si="0"/>
        <v/>
      </c>
      <c r="S13" s="37"/>
      <c r="T13" s="37"/>
    </row>
    <row r="14" s="14" customFormat="1" customHeight="1" spans="1:20">
      <c r="A14" s="32"/>
      <c r="B14" s="35"/>
      <c r="C14" s="32"/>
      <c r="D14" s="33"/>
      <c r="E14" s="32"/>
      <c r="F14" s="35"/>
      <c r="G14" s="35"/>
      <c r="H14" s="32">
        <v>0</v>
      </c>
      <c r="I14" s="34"/>
      <c r="J14" s="34"/>
      <c r="K14" s="240"/>
      <c r="L14" s="241"/>
      <c r="M14" s="36"/>
      <c r="N14" s="36"/>
      <c r="O14" s="36"/>
      <c r="P14" s="36"/>
      <c r="Q14" s="36"/>
      <c r="R14" s="36" t="str">
        <f t="shared" si="0"/>
        <v/>
      </c>
      <c r="S14" s="37"/>
      <c r="T14" s="37"/>
    </row>
    <row r="15" s="14" customFormat="1" customHeight="1" spans="1:20">
      <c r="A15" s="32"/>
      <c r="B15" s="35"/>
      <c r="C15" s="32"/>
      <c r="D15" s="33"/>
      <c r="E15" s="32"/>
      <c r="F15" s="35"/>
      <c r="G15" s="35"/>
      <c r="H15" s="32"/>
      <c r="I15" s="34"/>
      <c r="J15" s="34"/>
      <c r="K15" s="240"/>
      <c r="L15" s="241"/>
      <c r="M15" s="36"/>
      <c r="N15" s="36"/>
      <c r="O15" s="36"/>
      <c r="P15" s="36"/>
      <c r="Q15" s="36"/>
      <c r="R15" s="36" t="str">
        <f t="shared" si="0"/>
        <v/>
      </c>
      <c r="S15" s="37"/>
      <c r="T15" s="37"/>
    </row>
    <row r="16" s="14" customFormat="1" customHeight="1" spans="1:20">
      <c r="A16" s="32"/>
      <c r="B16" s="35"/>
      <c r="C16" s="32"/>
      <c r="D16" s="33"/>
      <c r="E16" s="32"/>
      <c r="F16" s="35"/>
      <c r="G16" s="35"/>
      <c r="H16" s="32"/>
      <c r="I16" s="34"/>
      <c r="J16" s="34"/>
      <c r="K16" s="240"/>
      <c r="L16" s="241"/>
      <c r="M16" s="36"/>
      <c r="N16" s="36"/>
      <c r="O16" s="36"/>
      <c r="P16" s="36"/>
      <c r="Q16" s="36"/>
      <c r="R16" s="36" t="str">
        <f t="shared" si="0"/>
        <v/>
      </c>
      <c r="S16" s="37"/>
      <c r="T16" s="37"/>
    </row>
    <row r="17" s="14" customFormat="1" customHeight="1" spans="1:20">
      <c r="A17" s="32"/>
      <c r="B17" s="35"/>
      <c r="C17" s="32"/>
      <c r="D17" s="33"/>
      <c r="E17" s="32"/>
      <c r="F17" s="35"/>
      <c r="G17" s="35"/>
      <c r="H17" s="32"/>
      <c r="I17" s="34"/>
      <c r="J17" s="34"/>
      <c r="K17" s="240"/>
      <c r="L17" s="241"/>
      <c r="M17" s="36"/>
      <c r="N17" s="36"/>
      <c r="O17" s="36"/>
      <c r="P17" s="36"/>
      <c r="Q17" s="36"/>
      <c r="R17" s="36" t="str">
        <f t="shared" si="0"/>
        <v/>
      </c>
      <c r="S17" s="37"/>
      <c r="T17" s="37"/>
    </row>
    <row r="18" s="14" customFormat="1" customHeight="1" spans="1:20">
      <c r="A18" s="32"/>
      <c r="B18" s="35"/>
      <c r="C18" s="32"/>
      <c r="D18" s="33"/>
      <c r="E18" s="32"/>
      <c r="F18" s="35"/>
      <c r="G18" s="35"/>
      <c r="H18" s="32"/>
      <c r="I18" s="34"/>
      <c r="J18" s="34"/>
      <c r="K18" s="240"/>
      <c r="L18" s="241"/>
      <c r="M18" s="36"/>
      <c r="N18" s="36"/>
      <c r="O18" s="36"/>
      <c r="P18" s="36"/>
      <c r="Q18" s="36"/>
      <c r="R18" s="36" t="str">
        <f t="shared" si="0"/>
        <v/>
      </c>
      <c r="S18" s="37"/>
      <c r="T18" s="37"/>
    </row>
    <row r="19" s="14" customFormat="1" customHeight="1" spans="1:20">
      <c r="A19" s="32"/>
      <c r="B19" s="35"/>
      <c r="C19" s="32"/>
      <c r="D19" s="33"/>
      <c r="E19" s="32"/>
      <c r="F19" s="35"/>
      <c r="G19" s="35"/>
      <c r="H19" s="32"/>
      <c r="I19" s="34"/>
      <c r="J19" s="34"/>
      <c r="K19" s="240"/>
      <c r="L19" s="241"/>
      <c r="M19" s="36"/>
      <c r="N19" s="36"/>
      <c r="O19" s="36"/>
      <c r="P19" s="36"/>
      <c r="Q19" s="36"/>
      <c r="R19" s="36" t="str">
        <f t="shared" si="0"/>
        <v/>
      </c>
      <c r="S19" s="37"/>
      <c r="T19" s="37"/>
    </row>
    <row r="20" s="14" customFormat="1" customHeight="1" spans="1:20">
      <c r="A20" s="32"/>
      <c r="B20" s="35"/>
      <c r="C20" s="32"/>
      <c r="D20" s="33"/>
      <c r="E20" s="32"/>
      <c r="F20" s="35"/>
      <c r="G20" s="35"/>
      <c r="H20" s="32"/>
      <c r="I20" s="34"/>
      <c r="J20" s="34"/>
      <c r="K20" s="240"/>
      <c r="L20" s="241"/>
      <c r="M20" s="36"/>
      <c r="N20" s="36"/>
      <c r="O20" s="36"/>
      <c r="P20" s="36"/>
      <c r="Q20" s="36"/>
      <c r="R20" s="36" t="str">
        <f t="shared" si="0"/>
        <v/>
      </c>
      <c r="S20" s="37"/>
      <c r="T20" s="37"/>
    </row>
    <row r="21" s="14" customFormat="1" customHeight="1" spans="1:20">
      <c r="A21" s="32"/>
      <c r="B21" s="35"/>
      <c r="C21" s="32"/>
      <c r="D21" s="33"/>
      <c r="E21" s="32"/>
      <c r="F21" s="35"/>
      <c r="G21" s="35"/>
      <c r="H21" s="32"/>
      <c r="I21" s="34"/>
      <c r="J21" s="34"/>
      <c r="K21" s="240"/>
      <c r="L21" s="241"/>
      <c r="M21" s="36"/>
      <c r="N21" s="36"/>
      <c r="O21" s="36"/>
      <c r="P21" s="36"/>
      <c r="Q21" s="36"/>
      <c r="R21" s="36" t="str">
        <f t="shared" si="0"/>
        <v/>
      </c>
      <c r="S21" s="37"/>
      <c r="T21" s="37"/>
    </row>
    <row r="22" s="14" customFormat="1" customHeight="1" spans="1:20">
      <c r="A22" s="32"/>
      <c r="B22" s="35"/>
      <c r="C22" s="32"/>
      <c r="D22" s="33"/>
      <c r="E22" s="32"/>
      <c r="F22" s="35"/>
      <c r="G22" s="35"/>
      <c r="H22" s="32"/>
      <c r="I22" s="34"/>
      <c r="J22" s="34"/>
      <c r="K22" s="240"/>
      <c r="L22" s="241"/>
      <c r="M22" s="36"/>
      <c r="N22" s="36"/>
      <c r="O22" s="36"/>
      <c r="P22" s="36"/>
      <c r="Q22" s="36"/>
      <c r="R22" s="36" t="str">
        <f t="shared" si="0"/>
        <v/>
      </c>
      <c r="S22" s="37"/>
      <c r="T22" s="37"/>
    </row>
    <row r="23" s="14" customFormat="1" customHeight="1" spans="1:20">
      <c r="A23" s="32"/>
      <c r="B23" s="35"/>
      <c r="C23" s="32"/>
      <c r="D23" s="33"/>
      <c r="E23" s="32"/>
      <c r="F23" s="35"/>
      <c r="G23" s="35"/>
      <c r="H23" s="32"/>
      <c r="I23" s="34"/>
      <c r="J23" s="34"/>
      <c r="K23" s="240"/>
      <c r="L23" s="241"/>
      <c r="M23" s="36"/>
      <c r="N23" s="36"/>
      <c r="O23" s="36"/>
      <c r="P23" s="36"/>
      <c r="Q23" s="36"/>
      <c r="R23" s="36" t="str">
        <f t="shared" si="0"/>
        <v/>
      </c>
      <c r="S23" s="37"/>
      <c r="T23" s="37"/>
    </row>
    <row r="24" s="14" customFormat="1" customHeight="1" spans="1:20">
      <c r="A24" s="32"/>
      <c r="B24" s="35"/>
      <c r="C24" s="32"/>
      <c r="D24" s="33"/>
      <c r="E24" s="32"/>
      <c r="F24" s="35"/>
      <c r="G24" s="35"/>
      <c r="H24" s="32"/>
      <c r="I24" s="34"/>
      <c r="J24" s="34"/>
      <c r="K24" s="240"/>
      <c r="L24" s="241"/>
      <c r="M24" s="36"/>
      <c r="N24" s="36"/>
      <c r="O24" s="36"/>
      <c r="P24" s="36"/>
      <c r="Q24" s="36"/>
      <c r="R24" s="36" t="str">
        <f t="shared" si="0"/>
        <v/>
      </c>
      <c r="S24" s="37"/>
      <c r="T24" s="37"/>
    </row>
    <row r="25" s="14" customFormat="1" customHeight="1" spans="1:20">
      <c r="A25" s="32"/>
      <c r="B25" s="35"/>
      <c r="C25" s="32"/>
      <c r="D25" s="33"/>
      <c r="E25" s="32"/>
      <c r="F25" s="35"/>
      <c r="G25" s="35"/>
      <c r="H25" s="32"/>
      <c r="I25" s="34"/>
      <c r="J25" s="34"/>
      <c r="K25" s="240"/>
      <c r="L25" s="241"/>
      <c r="M25" s="36"/>
      <c r="N25" s="36"/>
      <c r="O25" s="36"/>
      <c r="P25" s="36"/>
      <c r="Q25" s="36"/>
      <c r="R25" s="36" t="str">
        <f t="shared" si="0"/>
        <v/>
      </c>
      <c r="S25" s="37"/>
      <c r="T25" s="37"/>
    </row>
    <row r="26" s="14" customFormat="1" customHeight="1" spans="1:20">
      <c r="A26" s="32"/>
      <c r="B26" s="35"/>
      <c r="C26" s="32"/>
      <c r="D26" s="33"/>
      <c r="E26" s="32"/>
      <c r="F26" s="35"/>
      <c r="G26" s="35"/>
      <c r="H26" s="32"/>
      <c r="I26" s="34"/>
      <c r="J26" s="34"/>
      <c r="K26" s="240"/>
      <c r="L26" s="241"/>
      <c r="M26" s="36"/>
      <c r="N26" s="36"/>
      <c r="O26" s="36"/>
      <c r="P26" s="36"/>
      <c r="Q26" s="36"/>
      <c r="R26" s="36" t="str">
        <f t="shared" si="0"/>
        <v/>
      </c>
      <c r="S26" s="37"/>
      <c r="T26" s="37"/>
    </row>
    <row r="27" s="14" customFormat="1" customHeight="1" spans="1:20">
      <c r="A27" s="32"/>
      <c r="B27" s="35"/>
      <c r="C27" s="32"/>
      <c r="D27" s="33"/>
      <c r="E27" s="32"/>
      <c r="F27" s="35"/>
      <c r="G27" s="35"/>
      <c r="H27" s="32"/>
      <c r="I27" s="34"/>
      <c r="J27" s="34"/>
      <c r="K27" s="240"/>
      <c r="L27" s="241"/>
      <c r="M27" s="36"/>
      <c r="N27" s="36"/>
      <c r="O27" s="36"/>
      <c r="P27" s="36"/>
      <c r="Q27" s="36"/>
      <c r="R27" s="36" t="str">
        <f t="shared" si="0"/>
        <v/>
      </c>
      <c r="S27" s="37"/>
      <c r="T27" s="37"/>
    </row>
    <row r="28" s="14" customFormat="1" customHeight="1" spans="1:20">
      <c r="A28" s="32"/>
      <c r="B28" s="35"/>
      <c r="C28" s="32"/>
      <c r="D28" s="33"/>
      <c r="E28" s="32"/>
      <c r="F28" s="35"/>
      <c r="G28" s="35"/>
      <c r="H28" s="32"/>
      <c r="I28" s="34"/>
      <c r="J28" s="34"/>
      <c r="K28" s="240"/>
      <c r="L28" s="241"/>
      <c r="M28" s="36"/>
      <c r="N28" s="36"/>
      <c r="O28" s="36"/>
      <c r="P28" s="36"/>
      <c r="Q28" s="36"/>
      <c r="R28" s="36" t="str">
        <f t="shared" si="0"/>
        <v/>
      </c>
      <c r="S28" s="37"/>
      <c r="T28" s="37"/>
    </row>
    <row r="29" s="14" customFormat="1" customHeight="1" spans="1:20">
      <c r="A29" s="35" t="s">
        <v>339</v>
      </c>
      <c r="B29" s="35"/>
      <c r="C29" s="35"/>
      <c r="D29" s="35"/>
      <c r="E29" s="32"/>
      <c r="F29" s="40"/>
      <c r="G29" s="40"/>
      <c r="H29" s="140"/>
      <c r="I29" s="86"/>
      <c r="J29" s="86"/>
      <c r="K29" s="86"/>
      <c r="L29" s="86"/>
      <c r="M29" s="36">
        <f>SUM(M9:M28)</f>
        <v>0</v>
      </c>
      <c r="N29" s="36">
        <f>SUM(N9:N28)</f>
        <v>0</v>
      </c>
      <c r="O29" s="36">
        <f>SUM(O9:O28)</f>
        <v>0</v>
      </c>
      <c r="P29" s="36"/>
      <c r="Q29" s="36">
        <f>SUM(Q9:Q28)</f>
        <v>0</v>
      </c>
      <c r="R29" s="36" t="str">
        <f t="shared" si="0"/>
        <v/>
      </c>
      <c r="S29" s="33"/>
      <c r="T29" s="37"/>
    </row>
    <row r="30" s="14" customFormat="1" customHeight="1" spans="1:20">
      <c r="A30" s="242" t="s">
        <v>2495</v>
      </c>
      <c r="B30" s="242"/>
      <c r="C30" s="242"/>
      <c r="D30" s="242"/>
      <c r="E30" s="243"/>
      <c r="F30" s="243"/>
      <c r="G30" s="86"/>
      <c r="H30" s="86"/>
      <c r="I30" s="86"/>
      <c r="J30" s="86"/>
      <c r="K30" s="86"/>
      <c r="L30" s="86"/>
      <c r="M30" s="36"/>
      <c r="N30" s="36"/>
      <c r="O30" s="36"/>
      <c r="P30" s="36"/>
      <c r="Q30" s="36"/>
      <c r="R30" s="36"/>
      <c r="S30" s="53"/>
      <c r="T30" s="53"/>
    </row>
    <row r="31" s="14" customFormat="1" customHeight="1" spans="1:20">
      <c r="A31" s="35" t="s">
        <v>405</v>
      </c>
      <c r="B31" s="35"/>
      <c r="C31" s="35"/>
      <c r="D31" s="35"/>
      <c r="E31" s="32"/>
      <c r="F31" s="40"/>
      <c r="G31" s="40"/>
      <c r="H31" s="53"/>
      <c r="I31" s="86"/>
      <c r="J31" s="86"/>
      <c r="K31" s="86"/>
      <c r="L31" s="86"/>
      <c r="M31" s="36">
        <f>M29-M30</f>
        <v>0</v>
      </c>
      <c r="N31" s="36">
        <f>N29-N30</f>
        <v>0</v>
      </c>
      <c r="O31" s="36">
        <f>O29</f>
        <v>0</v>
      </c>
      <c r="P31" s="36"/>
      <c r="Q31" s="36">
        <f>Q29</f>
        <v>0</v>
      </c>
      <c r="R31" s="36" t="str">
        <f t="shared" si="0"/>
        <v/>
      </c>
      <c r="S31" s="83"/>
      <c r="T31" s="53"/>
    </row>
    <row r="32" s="14" customFormat="1" customHeight="1" spans="1:20">
      <c r="A32" s="12" t="e">
        <f>'4-8-5车辆'!A33</f>
        <v>#REF!</v>
      </c>
      <c r="B32" s="41"/>
      <c r="C32" s="41"/>
      <c r="D32" s="41"/>
      <c r="E32" s="220"/>
      <c r="F32" s="220"/>
      <c r="M32" s="43"/>
      <c r="N32" s="126"/>
      <c r="O32" s="133" t="e">
        <f>"评估人员:"&amp;#REF!</f>
        <v>#REF!</v>
      </c>
      <c r="P32" s="133"/>
      <c r="Q32" s="133"/>
      <c r="R32" s="133"/>
      <c r="S32" s="138"/>
    </row>
    <row r="33" s="14" customFormat="1" customHeight="1" spans="1:18">
      <c r="A33" s="12" t="e">
        <f>'4-8-5车辆'!A34</f>
        <v>#REF!</v>
      </c>
      <c r="B33" s="87"/>
      <c r="C33" s="12"/>
      <c r="D33" s="12"/>
      <c r="M33" s="43"/>
      <c r="N33" s="43"/>
      <c r="O33" s="43"/>
      <c r="P33" s="43"/>
      <c r="Q33" s="43"/>
      <c r="R33" s="43"/>
    </row>
    <row r="34" s="14" customFormat="1" customHeight="1" spans="1:18">
      <c r="M34" s="43"/>
      <c r="N34" s="43"/>
      <c r="O34" s="43"/>
      <c r="P34" s="43"/>
      <c r="Q34" s="43"/>
      <c r="R34" s="43"/>
    </row>
  </sheetData>
  <sheetProtection formatCells="0" formatColumns="0" formatRows="0" insertRows="0" insertColumns="0" insertHyperlinks="0" deleteColumns="0" deleteRows="0" sort="0" autoFilter="0" pivotTables="0"/>
  <mergeCells count="23">
    <mergeCell ref="A2:S2"/>
    <mergeCell ref="A4:S4"/>
    <mergeCell ref="M7:N7"/>
    <mergeCell ref="O7:Q7"/>
    <mergeCell ref="A29:D29"/>
    <mergeCell ref="A30:D30"/>
    <mergeCell ref="A31:D31"/>
    <mergeCell ref="O32:R32"/>
    <mergeCell ref="A7:A8"/>
    <mergeCell ref="B7:B8"/>
    <mergeCell ref="C7:C8"/>
    <mergeCell ref="D7:D8"/>
    <mergeCell ref="E7:E8"/>
    <mergeCell ref="F7:F8"/>
    <mergeCell ref="G7:G8"/>
    <mergeCell ref="H7:H8"/>
    <mergeCell ref="I7:I8"/>
    <mergeCell ref="J7:J8"/>
    <mergeCell ref="K7:K8"/>
    <mergeCell ref="L7:L8"/>
    <mergeCell ref="R7:R8"/>
    <mergeCell ref="S7:S8"/>
    <mergeCell ref="T7:T8"/>
  </mergeCells>
  <dataValidations count="1">
    <dataValidation type="list" allowBlank="1" showInputMessage="1" showErrorMessage="1" sqref="K9:K28">
      <formula1>"在用,闲置,报废,盘盈,盘亏"</formula1>
    </dataValidation>
  </dataValidation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&amp;R&amp;"宋体,常规"&amp;10表4-8-6
共&amp;N页第&amp;P页
 单位：人民币元</oddHeader>
  </headerFooter>
  <legacyDrawing r:id="rId2"/>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5">
    <tabColor indexed="35"/>
  </sheetPr>
  <dimension ref="A1:T35"/>
  <sheetViews>
    <sheetView showZeros="0" workbookViewId="0">
      <pane ySplit="8" topLeftCell="A27" activePane="bottomLeft" state="frozen"/>
      <selection/>
      <selection pane="bottomLeft" activeCell="B9" sqref="B9"/>
    </sheetView>
  </sheetViews>
  <sheetFormatPr defaultColWidth="9" defaultRowHeight="15.75" customHeight="1"/>
  <cols>
    <col min="1" max="1" width="3.8" style="15" customWidth="1"/>
    <col min="2" max="2" width="6.8" style="15" customWidth="1"/>
    <col min="3" max="3" width="9" style="15"/>
    <col min="4" max="4" width="10.5" style="15" customWidth="1"/>
    <col min="5" max="5" width="4.5" style="15" customWidth="1"/>
    <col min="6" max="6" width="8.7" style="15" customWidth="1"/>
    <col min="7" max="8" width="5.3" style="15" customWidth="1"/>
    <col min="9" max="10" width="5.1" style="15" customWidth="1"/>
    <col min="11" max="11" width="8" style="15" customWidth="1"/>
    <col min="12" max="13" width="8" style="15" customWidth="1" outlineLevel="1"/>
    <col min="14" max="14" width="11.6" style="43" customWidth="1"/>
    <col min="15" max="15" width="10.7" style="43" customWidth="1"/>
    <col min="16" max="16" width="13" style="43" hidden="1" customWidth="1" outlineLevel="1"/>
    <col min="17" max="17" width="8.7" style="43" hidden="1" customWidth="1" outlineLevel="1"/>
    <col min="18" max="18" width="8.1" style="43" hidden="1" customWidth="1" outlineLevel="1"/>
    <col min="19" max="19" width="9" style="15" customWidth="1" collapsed="1"/>
    <col min="20" max="16384" width="9" style="15"/>
  </cols>
  <sheetData>
    <row r="1" customHeight="1" spans="1:20">
      <c r="A1" s="17" t="s">
        <v>257</v>
      </c>
    </row>
    <row r="2" s="11" customFormat="1" ht="30" customHeight="1" spans="1:20">
      <c r="A2" s="18" t="e">
        <f>"固定资产-土地评估"&amp;#REF!</f>
        <v>#REF!</v>
      </c>
      <c r="B2" s="19"/>
      <c r="C2" s="19"/>
      <c r="D2" s="19"/>
      <c r="E2" s="19"/>
      <c r="F2" s="19"/>
      <c r="G2" s="19"/>
      <c r="H2" s="19"/>
      <c r="I2" s="19"/>
      <c r="J2" s="19"/>
      <c r="K2" s="19"/>
      <c r="L2" s="19"/>
      <c r="M2" s="19"/>
      <c r="N2" s="19"/>
      <c r="O2" s="19"/>
      <c r="P2" s="19"/>
      <c r="Q2" s="19"/>
      <c r="R2" s="19"/>
      <c r="S2" s="19"/>
    </row>
    <row r="3" s="11" customFormat="1" ht="13.5" customHeight="1" spans="1:20">
      <c r="A3" s="18"/>
      <c r="B3" s="19"/>
      <c r="C3" s="19"/>
      <c r="D3" s="19"/>
      <c r="E3" s="19"/>
      <c r="F3" s="19"/>
      <c r="G3" s="19"/>
      <c r="H3" s="19"/>
      <c r="I3" s="19"/>
      <c r="J3" s="19"/>
      <c r="K3" s="19"/>
      <c r="L3" s="19"/>
      <c r="M3" s="19"/>
      <c r="N3" s="51"/>
      <c r="O3" s="51"/>
      <c r="P3" s="51"/>
      <c r="Q3" s="51"/>
      <c r="R3" s="51"/>
      <c r="S3" s="19"/>
    </row>
    <row r="4" s="12" customFormat="1" ht="14.1" customHeight="1" spans="1:20">
      <c r="A4" s="21" t="e">
        <f>'4-8-6电子设备'!A4:S4</f>
        <v>#REF!</v>
      </c>
      <c r="B4" s="21"/>
      <c r="C4" s="21"/>
      <c r="D4" s="21"/>
      <c r="E4" s="21"/>
      <c r="F4" s="21"/>
      <c r="G4" s="21"/>
      <c r="H4" s="21"/>
      <c r="I4" s="21"/>
      <c r="J4" s="21"/>
      <c r="K4" s="22"/>
      <c r="L4" s="22"/>
      <c r="M4" s="22"/>
      <c r="N4" s="22"/>
      <c r="O4" s="22"/>
      <c r="P4" s="22"/>
      <c r="Q4" s="22"/>
      <c r="R4" s="22"/>
      <c r="S4" s="22"/>
    </row>
    <row r="5" s="12" customFormat="1" ht="14.1" customHeight="1" spans="1:20">
      <c r="A5" s="21"/>
      <c r="B5" s="21"/>
      <c r="C5" s="21"/>
      <c r="D5" s="21"/>
      <c r="E5" s="21"/>
      <c r="F5" s="21"/>
      <c r="G5" s="21"/>
      <c r="H5" s="21"/>
      <c r="I5" s="21"/>
      <c r="J5" s="21"/>
      <c r="K5" s="22"/>
      <c r="L5" s="22"/>
      <c r="M5" s="22"/>
      <c r="N5" s="23"/>
      <c r="O5" s="23"/>
      <c r="P5" s="23"/>
      <c r="Q5" s="23"/>
      <c r="R5" s="24"/>
      <c r="S5" s="24"/>
    </row>
    <row r="6" s="12" customFormat="1" customHeight="1" spans="1:20">
      <c r="A6" s="25" t="e">
        <f>'4-8-6电子设备'!A6</f>
        <v>#REF!</v>
      </c>
      <c r="B6" s="25"/>
      <c r="C6" s="25"/>
      <c r="D6" s="25"/>
      <c r="E6" s="52"/>
      <c r="N6" s="26"/>
      <c r="O6" s="26"/>
      <c r="P6" s="26"/>
      <c r="Q6" s="26"/>
      <c r="R6" s="26"/>
      <c r="S6" s="27"/>
    </row>
    <row r="7" s="234" customFormat="1" customHeight="1" spans="1:20">
      <c r="A7" s="78" t="s">
        <v>293</v>
      </c>
      <c r="B7" s="78" t="s">
        <v>2411</v>
      </c>
      <c r="C7" s="78" t="s">
        <v>2412</v>
      </c>
      <c r="D7" s="78" t="s">
        <v>2415</v>
      </c>
      <c r="E7" s="78" t="s">
        <v>2414</v>
      </c>
      <c r="F7" s="78" t="s">
        <v>2416</v>
      </c>
      <c r="G7" s="78" t="s">
        <v>2408</v>
      </c>
      <c r="H7" s="78" t="s">
        <v>2417</v>
      </c>
      <c r="I7" s="78" t="s">
        <v>2496</v>
      </c>
      <c r="J7" s="78" t="s">
        <v>2419</v>
      </c>
      <c r="K7" s="78" t="s">
        <v>2420</v>
      </c>
      <c r="L7" s="78" t="s">
        <v>2497</v>
      </c>
      <c r="M7" s="78" t="s">
        <v>2449</v>
      </c>
      <c r="N7" s="210" t="s">
        <v>2275</v>
      </c>
      <c r="O7" s="210" t="s">
        <v>344</v>
      </c>
      <c r="P7" s="210" t="s">
        <v>345</v>
      </c>
      <c r="Q7" s="210" t="s">
        <v>346</v>
      </c>
      <c r="R7" s="210" t="s">
        <v>347</v>
      </c>
      <c r="S7" s="78" t="s">
        <v>296</v>
      </c>
      <c r="T7" s="31" t="s">
        <v>348</v>
      </c>
    </row>
    <row r="8" s="234" customFormat="1" ht="15.2" spans="1:20">
      <c r="A8" s="81"/>
      <c r="B8" s="81"/>
      <c r="C8" s="81"/>
      <c r="D8" s="81"/>
      <c r="E8" s="81"/>
      <c r="F8" s="81"/>
      <c r="G8" s="81"/>
      <c r="H8" s="81"/>
      <c r="I8" s="81"/>
      <c r="J8" s="81"/>
      <c r="K8" s="81"/>
      <c r="L8" s="81"/>
      <c r="M8" s="81"/>
      <c r="N8" s="235"/>
      <c r="O8" s="235"/>
      <c r="P8" s="235"/>
      <c r="Q8" s="235"/>
      <c r="R8" s="235"/>
      <c r="S8" s="81"/>
      <c r="T8" s="31"/>
    </row>
    <row r="9" s="14" customFormat="1" customHeight="1" spans="1:20">
      <c r="A9" s="32">
        <v>1</v>
      </c>
      <c r="B9" s="32"/>
      <c r="C9" s="33"/>
      <c r="D9" s="35"/>
      <c r="E9" s="35"/>
      <c r="F9" s="40">
        <v>43830</v>
      </c>
      <c r="G9" s="35"/>
      <c r="H9" s="35"/>
      <c r="I9" s="32"/>
      <c r="J9" s="35"/>
      <c r="K9" s="86"/>
      <c r="L9" s="203"/>
      <c r="M9" s="35"/>
      <c r="N9" s="36"/>
      <c r="O9" s="36"/>
      <c r="P9" s="36"/>
      <c r="Q9" s="36" t="str">
        <f>IF(O9=0,"",P9-O9)</f>
        <v/>
      </c>
      <c r="R9" s="36" t="str">
        <f>IF(O9=0,"",Q9/O9*100)</f>
        <v/>
      </c>
      <c r="S9" s="37"/>
      <c r="T9" s="37"/>
    </row>
    <row r="10" s="14" customFormat="1" customHeight="1" spans="1:20">
      <c r="A10" s="32"/>
      <c r="B10" s="32"/>
      <c r="C10" s="33"/>
      <c r="D10" s="35"/>
      <c r="E10" s="35"/>
      <c r="F10" s="40"/>
      <c r="G10" s="35"/>
      <c r="H10" s="35"/>
      <c r="I10" s="32"/>
      <c r="J10" s="35"/>
      <c r="K10" s="86"/>
      <c r="L10" s="203"/>
      <c r="M10" s="35"/>
      <c r="N10" s="36"/>
      <c r="O10" s="36"/>
      <c r="P10" s="36"/>
      <c r="Q10" s="36" t="str">
        <f t="shared" ref="Q10:Q32" si="0">IF(O10=0,"",P10-O10)</f>
        <v/>
      </c>
      <c r="R10" s="36" t="str">
        <f t="shared" ref="R10:R32" si="1">IF(O10=0,"",Q10/O10*100)</f>
        <v/>
      </c>
      <c r="S10" s="37"/>
      <c r="T10" s="37"/>
    </row>
    <row r="11" s="14" customFormat="1" customHeight="1" spans="1:20">
      <c r="A11" s="32"/>
      <c r="B11" s="32"/>
      <c r="C11" s="33"/>
      <c r="D11" s="35"/>
      <c r="E11" s="35"/>
      <c r="F11" s="40"/>
      <c r="G11" s="35"/>
      <c r="H11" s="35"/>
      <c r="I11" s="32"/>
      <c r="J11" s="35"/>
      <c r="K11" s="86"/>
      <c r="L11" s="203"/>
      <c r="M11" s="35"/>
      <c r="N11" s="36"/>
      <c r="O11" s="36"/>
      <c r="P11" s="36"/>
      <c r="Q11" s="36" t="str">
        <f t="shared" si="0"/>
        <v/>
      </c>
      <c r="R11" s="36" t="str">
        <f t="shared" si="1"/>
        <v/>
      </c>
      <c r="S11" s="37"/>
      <c r="T11" s="37"/>
    </row>
    <row r="12" s="14" customFormat="1" customHeight="1" spans="1:20">
      <c r="A12" s="32"/>
      <c r="B12" s="32"/>
      <c r="C12" s="33"/>
      <c r="D12" s="35"/>
      <c r="E12" s="35"/>
      <c r="F12" s="40"/>
      <c r="G12" s="35"/>
      <c r="H12" s="35"/>
      <c r="I12" s="32"/>
      <c r="J12" s="35"/>
      <c r="K12" s="86"/>
      <c r="L12" s="203"/>
      <c r="M12" s="35"/>
      <c r="N12" s="36"/>
      <c r="O12" s="36"/>
      <c r="P12" s="36"/>
      <c r="Q12" s="36" t="str">
        <f t="shared" si="0"/>
        <v/>
      </c>
      <c r="R12" s="36" t="str">
        <f t="shared" si="1"/>
        <v/>
      </c>
      <c r="S12" s="37"/>
      <c r="T12" s="37"/>
    </row>
    <row r="13" s="14" customFormat="1" customHeight="1" spans="1:20">
      <c r="A13" s="32"/>
      <c r="B13" s="32"/>
      <c r="C13" s="33"/>
      <c r="D13" s="35"/>
      <c r="E13" s="35"/>
      <c r="F13" s="40"/>
      <c r="G13" s="35"/>
      <c r="H13" s="35">
        <v>0</v>
      </c>
      <c r="I13" s="32"/>
      <c r="J13" s="35"/>
      <c r="K13" s="86"/>
      <c r="L13" s="203"/>
      <c r="M13" s="35"/>
      <c r="N13" s="36"/>
      <c r="O13" s="36"/>
      <c r="P13" s="36"/>
      <c r="Q13" s="36" t="str">
        <f t="shared" si="0"/>
        <v/>
      </c>
      <c r="R13" s="36" t="str">
        <f t="shared" si="1"/>
        <v/>
      </c>
      <c r="S13" s="37"/>
      <c r="T13" s="37"/>
    </row>
    <row r="14" s="14" customFormat="1" customHeight="1" spans="1:20">
      <c r="A14" s="32"/>
      <c r="B14" s="32"/>
      <c r="C14" s="33"/>
      <c r="D14" s="35"/>
      <c r="E14" s="35"/>
      <c r="F14" s="40"/>
      <c r="G14" s="35"/>
      <c r="H14" s="35">
        <v>0</v>
      </c>
      <c r="I14" s="32"/>
      <c r="J14" s="35"/>
      <c r="K14" s="86"/>
      <c r="L14" s="203"/>
      <c r="M14" s="35"/>
      <c r="N14" s="36"/>
      <c r="O14" s="36"/>
      <c r="P14" s="36"/>
      <c r="Q14" s="36" t="str">
        <f t="shared" si="0"/>
        <v/>
      </c>
      <c r="R14" s="36" t="str">
        <f t="shared" si="1"/>
        <v/>
      </c>
      <c r="S14" s="37"/>
      <c r="T14" s="37"/>
    </row>
    <row r="15" s="14" customFormat="1" customHeight="1" spans="1:20">
      <c r="A15" s="32"/>
      <c r="B15" s="32"/>
      <c r="C15" s="33"/>
      <c r="D15" s="35"/>
      <c r="E15" s="35"/>
      <c r="F15" s="40"/>
      <c r="G15" s="35"/>
      <c r="H15" s="35"/>
      <c r="I15" s="32"/>
      <c r="J15" s="35"/>
      <c r="K15" s="86"/>
      <c r="L15" s="203"/>
      <c r="M15" s="35"/>
      <c r="N15" s="36"/>
      <c r="O15" s="36"/>
      <c r="P15" s="36"/>
      <c r="Q15" s="36" t="str">
        <f t="shared" si="0"/>
        <v/>
      </c>
      <c r="R15" s="36" t="str">
        <f t="shared" si="1"/>
        <v/>
      </c>
      <c r="S15" s="37"/>
      <c r="T15" s="37"/>
    </row>
    <row r="16" s="14" customFormat="1" customHeight="1" spans="1:20">
      <c r="A16" s="32"/>
      <c r="B16" s="32"/>
      <c r="C16" s="33"/>
      <c r="D16" s="35"/>
      <c r="E16" s="35"/>
      <c r="F16" s="40"/>
      <c r="G16" s="35"/>
      <c r="H16" s="35"/>
      <c r="I16" s="32"/>
      <c r="J16" s="35"/>
      <c r="K16" s="86"/>
      <c r="L16" s="203"/>
      <c r="M16" s="35"/>
      <c r="N16" s="36"/>
      <c r="O16" s="36"/>
      <c r="P16" s="36"/>
      <c r="Q16" s="36" t="str">
        <f t="shared" si="0"/>
        <v/>
      </c>
      <c r="R16" s="36" t="str">
        <f t="shared" si="1"/>
        <v/>
      </c>
      <c r="S16" s="37"/>
      <c r="T16" s="37"/>
    </row>
    <row r="17" s="14" customFormat="1" customHeight="1" spans="1:20">
      <c r="A17" s="32"/>
      <c r="B17" s="32"/>
      <c r="C17" s="33"/>
      <c r="D17" s="35"/>
      <c r="E17" s="35"/>
      <c r="F17" s="40"/>
      <c r="G17" s="35"/>
      <c r="H17" s="35"/>
      <c r="I17" s="32"/>
      <c r="J17" s="35"/>
      <c r="K17" s="86"/>
      <c r="L17" s="203"/>
      <c r="M17" s="35"/>
      <c r="N17" s="36"/>
      <c r="O17" s="36"/>
      <c r="P17" s="36"/>
      <c r="Q17" s="36" t="str">
        <f t="shared" si="0"/>
        <v/>
      </c>
      <c r="R17" s="36" t="str">
        <f t="shared" si="1"/>
        <v/>
      </c>
      <c r="S17" s="37"/>
      <c r="T17" s="37"/>
    </row>
    <row r="18" s="14" customFormat="1" customHeight="1" spans="1:20">
      <c r="A18" s="32"/>
      <c r="B18" s="32"/>
      <c r="C18" s="33"/>
      <c r="D18" s="35"/>
      <c r="E18" s="35"/>
      <c r="F18" s="40"/>
      <c r="G18" s="35"/>
      <c r="H18" s="35"/>
      <c r="I18" s="32"/>
      <c r="J18" s="35"/>
      <c r="K18" s="86"/>
      <c r="L18" s="203"/>
      <c r="M18" s="35"/>
      <c r="N18" s="36"/>
      <c r="O18" s="36"/>
      <c r="P18" s="36"/>
      <c r="Q18" s="36" t="str">
        <f t="shared" si="0"/>
        <v/>
      </c>
      <c r="R18" s="36" t="str">
        <f t="shared" si="1"/>
        <v/>
      </c>
      <c r="S18" s="37"/>
      <c r="T18" s="37"/>
    </row>
    <row r="19" s="14" customFormat="1" customHeight="1" spans="1:20">
      <c r="A19" s="32"/>
      <c r="B19" s="32"/>
      <c r="C19" s="33"/>
      <c r="D19" s="35"/>
      <c r="E19" s="35"/>
      <c r="F19" s="40"/>
      <c r="G19" s="35"/>
      <c r="H19" s="35"/>
      <c r="I19" s="32"/>
      <c r="J19" s="35"/>
      <c r="K19" s="86"/>
      <c r="L19" s="203"/>
      <c r="M19" s="35"/>
      <c r="N19" s="36"/>
      <c r="O19" s="36"/>
      <c r="P19" s="36"/>
      <c r="Q19" s="36" t="str">
        <f t="shared" si="0"/>
        <v/>
      </c>
      <c r="R19" s="36" t="str">
        <f t="shared" si="1"/>
        <v/>
      </c>
      <c r="S19" s="37"/>
      <c r="T19" s="37"/>
    </row>
    <row r="20" s="14" customFormat="1" customHeight="1" spans="1:20">
      <c r="A20" s="32"/>
      <c r="B20" s="32"/>
      <c r="C20" s="33"/>
      <c r="D20" s="35"/>
      <c r="E20" s="35"/>
      <c r="F20" s="40"/>
      <c r="G20" s="35"/>
      <c r="H20" s="35"/>
      <c r="I20" s="32"/>
      <c r="J20" s="35"/>
      <c r="K20" s="86"/>
      <c r="L20" s="203"/>
      <c r="M20" s="35"/>
      <c r="N20" s="36"/>
      <c r="O20" s="36"/>
      <c r="P20" s="36"/>
      <c r="Q20" s="36" t="str">
        <f t="shared" si="0"/>
        <v/>
      </c>
      <c r="R20" s="36" t="str">
        <f t="shared" si="1"/>
        <v/>
      </c>
      <c r="S20" s="37"/>
      <c r="T20" s="37"/>
    </row>
    <row r="21" s="14" customFormat="1" customHeight="1" spans="1:20">
      <c r="A21" s="32"/>
      <c r="B21" s="32"/>
      <c r="C21" s="33"/>
      <c r="D21" s="35"/>
      <c r="E21" s="35"/>
      <c r="F21" s="40"/>
      <c r="G21" s="35"/>
      <c r="H21" s="35"/>
      <c r="I21" s="32"/>
      <c r="J21" s="35"/>
      <c r="K21" s="86"/>
      <c r="L21" s="203"/>
      <c r="M21" s="35"/>
      <c r="N21" s="36"/>
      <c r="O21" s="36"/>
      <c r="P21" s="36"/>
      <c r="Q21" s="36" t="str">
        <f t="shared" si="0"/>
        <v/>
      </c>
      <c r="R21" s="36" t="str">
        <f t="shared" si="1"/>
        <v/>
      </c>
      <c r="S21" s="37"/>
      <c r="T21" s="37"/>
    </row>
    <row r="22" s="14" customFormat="1" customHeight="1" spans="1:20">
      <c r="A22" s="32"/>
      <c r="B22" s="32"/>
      <c r="C22" s="33"/>
      <c r="D22" s="35"/>
      <c r="E22" s="35"/>
      <c r="F22" s="40"/>
      <c r="G22" s="35"/>
      <c r="H22" s="35"/>
      <c r="I22" s="32"/>
      <c r="J22" s="35"/>
      <c r="K22" s="86"/>
      <c r="L22" s="203"/>
      <c r="M22" s="35"/>
      <c r="N22" s="36"/>
      <c r="O22" s="36"/>
      <c r="P22" s="36"/>
      <c r="Q22" s="36" t="str">
        <f t="shared" si="0"/>
        <v/>
      </c>
      <c r="R22" s="36" t="str">
        <f t="shared" si="1"/>
        <v/>
      </c>
      <c r="S22" s="37"/>
      <c r="T22" s="37"/>
    </row>
    <row r="23" s="14" customFormat="1" customHeight="1" spans="1:20">
      <c r="A23" s="32"/>
      <c r="B23" s="32"/>
      <c r="C23" s="33"/>
      <c r="D23" s="35"/>
      <c r="E23" s="35"/>
      <c r="F23" s="40"/>
      <c r="G23" s="35"/>
      <c r="H23" s="35"/>
      <c r="I23" s="32"/>
      <c r="J23" s="35"/>
      <c r="K23" s="86"/>
      <c r="L23" s="203"/>
      <c r="M23" s="35"/>
      <c r="N23" s="36"/>
      <c r="O23" s="36"/>
      <c r="P23" s="36"/>
      <c r="Q23" s="36" t="str">
        <f t="shared" si="0"/>
        <v/>
      </c>
      <c r="R23" s="36" t="str">
        <f t="shared" si="1"/>
        <v/>
      </c>
      <c r="S23" s="37"/>
      <c r="T23" s="37"/>
    </row>
    <row r="24" s="14" customFormat="1" customHeight="1" spans="1:20">
      <c r="A24" s="32"/>
      <c r="B24" s="32"/>
      <c r="C24" s="33"/>
      <c r="D24" s="35"/>
      <c r="E24" s="35"/>
      <c r="F24" s="40"/>
      <c r="G24" s="35"/>
      <c r="H24" s="35"/>
      <c r="I24" s="32"/>
      <c r="J24" s="35"/>
      <c r="K24" s="86"/>
      <c r="L24" s="203"/>
      <c r="M24" s="35"/>
      <c r="N24" s="36"/>
      <c r="O24" s="36"/>
      <c r="P24" s="36"/>
      <c r="Q24" s="36" t="str">
        <f t="shared" si="0"/>
        <v/>
      </c>
      <c r="R24" s="36" t="str">
        <f t="shared" si="1"/>
        <v/>
      </c>
      <c r="S24" s="37"/>
      <c r="T24" s="37"/>
    </row>
    <row r="25" s="14" customFormat="1" customHeight="1" spans="1:20">
      <c r="A25" s="32"/>
      <c r="B25" s="32"/>
      <c r="C25" s="33"/>
      <c r="D25" s="35"/>
      <c r="E25" s="35"/>
      <c r="F25" s="40"/>
      <c r="G25" s="35"/>
      <c r="H25" s="35"/>
      <c r="I25" s="32"/>
      <c r="J25" s="35"/>
      <c r="K25" s="86"/>
      <c r="L25" s="203"/>
      <c r="M25" s="35"/>
      <c r="N25" s="36"/>
      <c r="O25" s="36"/>
      <c r="P25" s="36"/>
      <c r="Q25" s="36" t="str">
        <f t="shared" si="0"/>
        <v/>
      </c>
      <c r="R25" s="36" t="str">
        <f t="shared" si="1"/>
        <v/>
      </c>
      <c r="S25" s="37"/>
      <c r="T25" s="37"/>
    </row>
    <row r="26" s="14" customFormat="1" customHeight="1" spans="1:20">
      <c r="A26" s="32"/>
      <c r="B26" s="32"/>
      <c r="C26" s="33"/>
      <c r="D26" s="35"/>
      <c r="E26" s="35"/>
      <c r="F26" s="40"/>
      <c r="G26" s="35"/>
      <c r="H26" s="35"/>
      <c r="I26" s="32"/>
      <c r="J26" s="35"/>
      <c r="K26" s="86"/>
      <c r="L26" s="203"/>
      <c r="M26" s="35"/>
      <c r="N26" s="36"/>
      <c r="O26" s="36"/>
      <c r="P26" s="36"/>
      <c r="Q26" s="36" t="str">
        <f t="shared" si="0"/>
        <v/>
      </c>
      <c r="R26" s="36" t="str">
        <f t="shared" si="1"/>
        <v/>
      </c>
      <c r="S26" s="37"/>
      <c r="T26" s="37"/>
    </row>
    <row r="27" s="14" customFormat="1" customHeight="1" spans="1:20">
      <c r="A27" s="32"/>
      <c r="B27" s="32"/>
      <c r="C27" s="33"/>
      <c r="D27" s="35"/>
      <c r="E27" s="35"/>
      <c r="F27" s="40"/>
      <c r="G27" s="35"/>
      <c r="H27" s="35"/>
      <c r="I27" s="32"/>
      <c r="J27" s="35"/>
      <c r="K27" s="86"/>
      <c r="L27" s="203"/>
      <c r="M27" s="35"/>
      <c r="N27" s="36"/>
      <c r="O27" s="36"/>
      <c r="P27" s="36"/>
      <c r="Q27" s="36" t="str">
        <f t="shared" si="0"/>
        <v/>
      </c>
      <c r="R27" s="36" t="str">
        <f t="shared" si="1"/>
        <v/>
      </c>
      <c r="S27" s="37"/>
      <c r="T27" s="37"/>
    </row>
    <row r="28" s="14" customFormat="1" customHeight="1" spans="1:20">
      <c r="A28" s="32"/>
      <c r="B28" s="32"/>
      <c r="C28" s="33"/>
      <c r="D28" s="35"/>
      <c r="E28" s="35"/>
      <c r="F28" s="40"/>
      <c r="G28" s="35"/>
      <c r="H28" s="35"/>
      <c r="I28" s="32"/>
      <c r="J28" s="35"/>
      <c r="K28" s="86"/>
      <c r="L28" s="203"/>
      <c r="M28" s="35"/>
      <c r="N28" s="36"/>
      <c r="O28" s="36"/>
      <c r="P28" s="36"/>
      <c r="Q28" s="36" t="str">
        <f t="shared" si="0"/>
        <v/>
      </c>
      <c r="R28" s="36" t="str">
        <f t="shared" si="1"/>
        <v/>
      </c>
      <c r="S28" s="37"/>
      <c r="T28" s="37"/>
    </row>
    <row r="29" s="14" customFormat="1" customHeight="1" spans="1:20">
      <c r="A29" s="32"/>
      <c r="B29" s="32"/>
      <c r="C29" s="33"/>
      <c r="D29" s="35"/>
      <c r="E29" s="35"/>
      <c r="F29" s="40"/>
      <c r="G29" s="35"/>
      <c r="H29" s="35"/>
      <c r="I29" s="32"/>
      <c r="J29" s="35"/>
      <c r="K29" s="86"/>
      <c r="L29" s="203"/>
      <c r="M29" s="35"/>
      <c r="N29" s="36"/>
      <c r="O29" s="36"/>
      <c r="P29" s="36"/>
      <c r="Q29" s="36" t="str">
        <f t="shared" si="0"/>
        <v/>
      </c>
      <c r="R29" s="36" t="str">
        <f t="shared" si="1"/>
        <v/>
      </c>
      <c r="S29" s="37"/>
      <c r="T29" s="37"/>
    </row>
    <row r="30" s="14" customFormat="1" customHeight="1" spans="1:20">
      <c r="A30" s="32"/>
      <c r="B30" s="32"/>
      <c r="C30" s="33"/>
      <c r="D30" s="35"/>
      <c r="E30" s="35"/>
      <c r="F30" s="40"/>
      <c r="G30" s="35"/>
      <c r="H30" s="35"/>
      <c r="I30" s="32"/>
      <c r="J30" s="35"/>
      <c r="K30" s="86"/>
      <c r="L30" s="203"/>
      <c r="M30" s="35"/>
      <c r="N30" s="36"/>
      <c r="O30" s="36"/>
      <c r="P30" s="36"/>
      <c r="Q30" s="36" t="str">
        <f t="shared" si="0"/>
        <v/>
      </c>
      <c r="R30" s="36" t="str">
        <f t="shared" si="1"/>
        <v/>
      </c>
      <c r="S30" s="37"/>
      <c r="T30" s="37"/>
    </row>
    <row r="31" s="14" customFormat="1" customHeight="1" spans="1:20">
      <c r="A31" s="32"/>
      <c r="B31" s="32"/>
      <c r="C31" s="33"/>
      <c r="D31" s="35"/>
      <c r="E31" s="35"/>
      <c r="F31" s="40"/>
      <c r="G31" s="35"/>
      <c r="H31" s="35"/>
      <c r="I31" s="32"/>
      <c r="J31" s="35"/>
      <c r="K31" s="86"/>
      <c r="L31" s="203"/>
      <c r="M31" s="35"/>
      <c r="N31" s="36"/>
      <c r="O31" s="36"/>
      <c r="P31" s="36"/>
      <c r="Q31" s="36" t="str">
        <f t="shared" si="0"/>
        <v/>
      </c>
      <c r="R31" s="36" t="str">
        <f t="shared" si="1"/>
        <v/>
      </c>
      <c r="S31" s="37"/>
      <c r="T31" s="37"/>
    </row>
    <row r="32" s="14" customFormat="1" customHeight="1" spans="1:20">
      <c r="A32" s="236" t="s">
        <v>2498</v>
      </c>
      <c r="B32" s="237"/>
      <c r="C32" s="237"/>
      <c r="D32" s="72"/>
      <c r="E32" s="33"/>
      <c r="F32" s="40"/>
      <c r="G32" s="35"/>
      <c r="H32" s="35"/>
      <c r="I32" s="32"/>
      <c r="J32" s="35"/>
      <c r="K32" s="86"/>
      <c r="L32" s="203"/>
      <c r="M32" s="203"/>
      <c r="N32" s="36"/>
      <c r="O32" s="36">
        <f>SUM(O9:O31)</f>
        <v>0</v>
      </c>
      <c r="P32" s="36">
        <f>SUM(P9:P31)</f>
        <v>0</v>
      </c>
      <c r="Q32" s="36" t="str">
        <f t="shared" si="0"/>
        <v/>
      </c>
      <c r="R32" s="36" t="str">
        <f t="shared" si="1"/>
        <v/>
      </c>
      <c r="S32" s="37"/>
      <c r="T32" s="37"/>
    </row>
    <row r="33" s="54" customFormat="1" customHeight="1" spans="1:19">
      <c r="A33" s="12" t="e">
        <f>'4-8-6电子设备'!A32</f>
        <v>#REF!</v>
      </c>
      <c r="B33" s="42"/>
      <c r="C33" s="42"/>
      <c r="D33" s="42"/>
      <c r="E33" s="42"/>
      <c r="F33" s="42"/>
      <c r="G33" s="238"/>
      <c r="H33" s="238"/>
      <c r="I33" s="238"/>
      <c r="J33" s="238"/>
      <c r="K33" s="239"/>
      <c r="L33" s="239"/>
      <c r="M33" s="239"/>
      <c r="N33" s="55"/>
      <c r="O33" s="73"/>
      <c r="P33" s="133" t="e">
        <f>"评估人员:"&amp;#REF!</f>
        <v>#REF!</v>
      </c>
      <c r="Q33" s="133"/>
      <c r="R33" s="133"/>
      <c r="S33" s="42"/>
    </row>
    <row r="34" s="54" customFormat="1" customHeight="1" spans="1:19">
      <c r="A34" s="12" t="e">
        <f>'4-8-6电子设备'!A33</f>
        <v>#REF!</v>
      </c>
      <c r="N34" s="55"/>
      <c r="O34" s="55"/>
      <c r="P34" s="55"/>
      <c r="Q34" s="55"/>
      <c r="R34" s="55"/>
    </row>
    <row r="35" s="14" customFormat="1" customHeight="1" spans="1:19">
      <c r="N35" s="43"/>
      <c r="O35" s="43"/>
      <c r="P35" s="43"/>
      <c r="Q35" s="43"/>
      <c r="R35" s="43"/>
    </row>
  </sheetData>
  <sheetProtection formatCells="0" formatColumns="0" formatRows="0" insertRows="0" insertColumns="0" insertHyperlinks="0" deleteColumns="0" deleteRows="0" sort="0" autoFilter="0" pivotTables="0"/>
  <mergeCells count="25">
    <mergeCell ref="A2:S2"/>
    <mergeCell ref="A4:S4"/>
    <mergeCell ref="R5:S5"/>
    <mergeCell ref="A32:D32"/>
    <mergeCell ref="P33:R33"/>
    <mergeCell ref="A7:A8"/>
    <mergeCell ref="B7:B8"/>
    <mergeCell ref="C7:C8"/>
    <mergeCell ref="D7:D8"/>
    <mergeCell ref="E7:E8"/>
    <mergeCell ref="F7:F8"/>
    <mergeCell ref="G7:G8"/>
    <mergeCell ref="H7:H8"/>
    <mergeCell ref="I7:I8"/>
    <mergeCell ref="J7:J8"/>
    <mergeCell ref="K7:K8"/>
    <mergeCell ref="L7:L8"/>
    <mergeCell ref="M7:M8"/>
    <mergeCell ref="N7:N8"/>
    <mergeCell ref="O7:O8"/>
    <mergeCell ref="P7:P8"/>
    <mergeCell ref="Q7:Q8"/>
    <mergeCell ref="R7:R8"/>
    <mergeCell ref="S7:S8"/>
    <mergeCell ref="T7:T8"/>
  </mergeCells>
  <dataValidations count="1">
    <dataValidation type="list" allowBlank="1" showInputMessage="1" showErrorMessage="1" sqref="E9:E31 M9:M31">
      <formula1>"是,否"</formula1>
    </dataValidation>
  </dataValidation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&amp;R&amp;"宋体,常规"&amp;10表4-8-7
共&amp;N页第&amp;P页
 单位：人民币元</oddHeader>
  </headerFooter>
  <legacyDrawing r:id="rId2"/>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1">
    <tabColor indexed="35"/>
  </sheetPr>
  <dimension ref="A1:P34"/>
  <sheetViews>
    <sheetView showZeros="0" workbookViewId="0">
      <pane ySplit="7" topLeftCell="A8" activePane="bottomLeft" state="frozen"/>
      <selection/>
      <selection pane="bottomLeft" activeCell="B9" sqref="B9"/>
    </sheetView>
  </sheetViews>
  <sheetFormatPr defaultColWidth="9" defaultRowHeight="15.75" customHeight="1"/>
  <cols>
    <col min="1" max="1" width="5.5" style="15" customWidth="1"/>
    <col min="2" max="2" width="24.5" style="15" customWidth="1"/>
    <col min="3" max="3" width="10.3" style="15" customWidth="1"/>
    <col min="4" max="4" width="12" style="15" customWidth="1" outlineLevel="1"/>
    <col min="5" max="5" width="8" style="15" customWidth="1" outlineLevel="1"/>
    <col min="6" max="6" width="8.8" style="182" customWidth="1" outlineLevel="1"/>
    <col min="7" max="7" width="10.3" style="182" customWidth="1" outlineLevel="1"/>
    <col min="8" max="8" width="12" style="182" customWidth="1" outlineLevel="1"/>
    <col min="9" max="10" width="12" style="15" customWidth="1" outlineLevel="1"/>
    <col min="11" max="11" width="11.6" style="43" customWidth="1"/>
    <col min="12" max="12" width="10.3" style="43" hidden="1" customWidth="1" outlineLevel="1"/>
    <col min="13" max="13" width="6.3" style="43" hidden="1" customWidth="1" outlineLevel="1"/>
    <col min="14" max="14" width="7.2" style="43" hidden="1" customWidth="1" outlineLevel="1"/>
    <col min="15" max="15" width="8.1" style="16" customWidth="1" collapsed="1"/>
    <col min="16" max="16384" width="9" style="15"/>
  </cols>
  <sheetData>
    <row r="1" customHeight="1" spans="1:16">
      <c r="A1" s="17" t="s">
        <v>257</v>
      </c>
    </row>
    <row r="2" s="11" customFormat="1" ht="30" customHeight="1" spans="1:16">
      <c r="A2" s="18" t="e">
        <f>"固定资产清理"&amp;#REF!</f>
        <v>#REF!</v>
      </c>
      <c r="B2" s="19"/>
      <c r="C2" s="19"/>
      <c r="D2" s="19"/>
      <c r="E2" s="19"/>
      <c r="F2" s="19"/>
      <c r="G2" s="19"/>
      <c r="H2" s="19"/>
      <c r="I2" s="19"/>
      <c r="J2" s="19"/>
      <c r="K2" s="19"/>
      <c r="L2" s="19"/>
      <c r="M2" s="19"/>
      <c r="N2" s="19"/>
      <c r="O2" s="19"/>
    </row>
    <row r="3" s="11" customFormat="1" ht="11.25" customHeight="1" spans="1:16">
      <c r="A3" s="18"/>
      <c r="B3" s="19"/>
      <c r="C3" s="19"/>
      <c r="D3" s="19"/>
      <c r="E3" s="19"/>
      <c r="F3" s="19"/>
      <c r="G3" s="19"/>
      <c r="H3" s="19"/>
      <c r="I3" s="19"/>
      <c r="J3" s="19"/>
      <c r="K3" s="51"/>
      <c r="L3" s="51"/>
      <c r="M3" s="51"/>
      <c r="N3" s="51"/>
      <c r="O3" s="20"/>
    </row>
    <row r="4" s="12" customFormat="1" ht="14.1" customHeight="1" spans="1:16">
      <c r="A4" s="21" t="e">
        <f>'4-8-7土地'!A4:S4</f>
        <v>#REF!</v>
      </c>
      <c r="B4" s="21"/>
      <c r="C4" s="21"/>
      <c r="D4" s="21"/>
      <c r="E4" s="21"/>
      <c r="F4" s="21"/>
      <c r="G4" s="21"/>
      <c r="H4" s="21"/>
      <c r="I4" s="21"/>
      <c r="J4" s="21"/>
      <c r="K4" s="21"/>
      <c r="L4" s="21"/>
      <c r="M4" s="21"/>
      <c r="N4" s="21"/>
      <c r="O4" s="21"/>
    </row>
    <row r="5" s="12" customFormat="1" ht="14.1" customHeight="1" spans="1:16">
      <c r="A5" s="21"/>
      <c r="B5" s="21"/>
      <c r="C5" s="21"/>
      <c r="D5" s="21"/>
      <c r="E5" s="21"/>
      <c r="F5" s="183"/>
      <c r="G5" s="183"/>
      <c r="H5" s="183"/>
      <c r="I5" s="21"/>
      <c r="J5" s="21"/>
      <c r="K5" s="23"/>
      <c r="L5" s="23"/>
      <c r="M5" s="23"/>
      <c r="N5" s="23"/>
      <c r="O5" s="118"/>
    </row>
    <row r="6" s="12" customFormat="1" customHeight="1" spans="1:16">
      <c r="A6" s="25" t="e">
        <f>'4-8-7土地'!A6</f>
        <v>#REF!</v>
      </c>
      <c r="B6" s="25"/>
      <c r="C6" s="25"/>
      <c r="D6" s="52"/>
      <c r="E6" s="52"/>
      <c r="F6" s="231"/>
      <c r="G6" s="231"/>
      <c r="H6" s="231"/>
      <c r="I6" s="52"/>
      <c r="J6" s="52"/>
      <c r="K6" s="26"/>
      <c r="L6" s="26"/>
      <c r="M6" s="26"/>
      <c r="N6" s="26"/>
      <c r="O6" s="118"/>
    </row>
    <row r="7" s="223" customFormat="1" ht="37.5" customHeight="1" spans="1:16">
      <c r="A7" s="28" t="s">
        <v>293</v>
      </c>
      <c r="B7" s="28" t="s">
        <v>2499</v>
      </c>
      <c r="C7" s="28" t="s">
        <v>410</v>
      </c>
      <c r="D7" s="28" t="s">
        <v>2500</v>
      </c>
      <c r="E7" s="100" t="s">
        <v>2501</v>
      </c>
      <c r="F7" s="100" t="s">
        <v>2502</v>
      </c>
      <c r="G7" s="100" t="s">
        <v>2503</v>
      </c>
      <c r="H7" s="100" t="s">
        <v>2504</v>
      </c>
      <c r="I7" s="135" t="s">
        <v>2505</v>
      </c>
      <c r="J7" s="135" t="s">
        <v>2506</v>
      </c>
      <c r="K7" s="29" t="s">
        <v>344</v>
      </c>
      <c r="L7" s="30" t="s">
        <v>345</v>
      </c>
      <c r="M7" s="30" t="s">
        <v>346</v>
      </c>
      <c r="N7" s="30" t="s">
        <v>347</v>
      </c>
      <c r="O7" s="30" t="s">
        <v>296</v>
      </c>
      <c r="P7" s="31" t="s">
        <v>348</v>
      </c>
    </row>
    <row r="8" s="14" customFormat="1" customHeight="1" spans="1:16">
      <c r="A8" s="32">
        <v>1</v>
      </c>
      <c r="B8" s="33"/>
      <c r="C8" s="40"/>
      <c r="D8" s="85"/>
      <c r="E8" s="129"/>
      <c r="F8" s="129"/>
      <c r="G8" s="129"/>
      <c r="H8" s="130"/>
      <c r="I8" s="85"/>
      <c r="J8" s="40"/>
      <c r="K8" s="36"/>
      <c r="L8" s="36"/>
      <c r="M8" s="36" t="str">
        <f>IF(K8=0,"",L8-K8)</f>
        <v/>
      </c>
      <c r="N8" s="36" t="str">
        <f>IF(K8=0,"",M8/K8*100)</f>
        <v/>
      </c>
      <c r="O8" s="232"/>
      <c r="P8" s="37"/>
    </row>
    <row r="9" s="14" customFormat="1" customHeight="1" spans="1:16">
      <c r="A9" s="32"/>
      <c r="B9" s="33"/>
      <c r="C9" s="40"/>
      <c r="D9" s="85"/>
      <c r="E9" s="129"/>
      <c r="F9" s="129"/>
      <c r="G9" s="129"/>
      <c r="H9" s="130"/>
      <c r="I9" s="85"/>
      <c r="J9" s="40"/>
      <c r="K9" s="36"/>
      <c r="L9" s="36"/>
      <c r="M9" s="36" t="str">
        <f t="shared" ref="M9:M31" si="0">IF(K9=0,"",L9-K9)</f>
        <v/>
      </c>
      <c r="N9" s="36" t="str">
        <f t="shared" ref="N9:N31" si="1">IF(K9=0,"",M9/K9*100)</f>
        <v/>
      </c>
      <c r="O9" s="232"/>
      <c r="P9" s="37"/>
    </row>
    <row r="10" s="14" customFormat="1" customHeight="1" spans="1:16">
      <c r="A10" s="32"/>
      <c r="B10" s="33"/>
      <c r="C10" s="40"/>
      <c r="D10" s="85"/>
      <c r="E10" s="129"/>
      <c r="F10" s="129"/>
      <c r="G10" s="129"/>
      <c r="H10" s="130"/>
      <c r="I10" s="85"/>
      <c r="J10" s="40"/>
      <c r="K10" s="36"/>
      <c r="L10" s="36"/>
      <c r="M10" s="36" t="str">
        <f t="shared" si="0"/>
        <v/>
      </c>
      <c r="N10" s="36" t="str">
        <f t="shared" si="1"/>
        <v/>
      </c>
      <c r="O10" s="232"/>
      <c r="P10" s="37"/>
    </row>
    <row r="11" s="14" customFormat="1" customHeight="1" spans="1:16">
      <c r="A11" s="32"/>
      <c r="B11" s="33"/>
      <c r="C11" s="40"/>
      <c r="D11" s="85"/>
      <c r="E11" s="129"/>
      <c r="F11" s="129"/>
      <c r="G11" s="129"/>
      <c r="H11" s="130"/>
      <c r="I11" s="85"/>
      <c r="J11" s="40"/>
      <c r="K11" s="36"/>
      <c r="L11" s="36"/>
      <c r="M11" s="36" t="str">
        <f t="shared" si="0"/>
        <v/>
      </c>
      <c r="N11" s="36" t="str">
        <f t="shared" si="1"/>
        <v/>
      </c>
      <c r="O11" s="232"/>
      <c r="P11" s="37"/>
    </row>
    <row r="12" s="14" customFormat="1" customHeight="1" spans="1:16">
      <c r="A12" s="32"/>
      <c r="B12" s="33"/>
      <c r="C12" s="40"/>
      <c r="D12" s="85"/>
      <c r="E12" s="129"/>
      <c r="F12" s="129"/>
      <c r="G12" s="129"/>
      <c r="H12" s="130"/>
      <c r="I12" s="85"/>
      <c r="J12" s="40"/>
      <c r="K12" s="36"/>
      <c r="L12" s="36"/>
      <c r="M12" s="36" t="str">
        <f t="shared" si="0"/>
        <v/>
      </c>
      <c r="N12" s="36" t="str">
        <f t="shared" si="1"/>
        <v/>
      </c>
      <c r="O12" s="232"/>
      <c r="P12" s="37"/>
    </row>
    <row r="13" s="14" customFormat="1" customHeight="1" spans="1:16">
      <c r="A13" s="32"/>
      <c r="B13" s="33"/>
      <c r="C13" s="40"/>
      <c r="D13" s="85"/>
      <c r="E13" s="129"/>
      <c r="F13" s="129"/>
      <c r="G13" s="129"/>
      <c r="H13" s="130">
        <v>0</v>
      </c>
      <c r="I13" s="85"/>
      <c r="J13" s="40"/>
      <c r="K13" s="36"/>
      <c r="L13" s="36"/>
      <c r="M13" s="36" t="str">
        <f t="shared" si="0"/>
        <v/>
      </c>
      <c r="N13" s="36" t="str">
        <f t="shared" si="1"/>
        <v/>
      </c>
      <c r="O13" s="232"/>
      <c r="P13" s="37"/>
    </row>
    <row r="14" s="14" customFormat="1" customHeight="1" spans="1:16">
      <c r="A14" s="32"/>
      <c r="B14" s="33"/>
      <c r="C14" s="40"/>
      <c r="D14" s="85"/>
      <c r="E14" s="129"/>
      <c r="F14" s="129"/>
      <c r="G14" s="129"/>
      <c r="H14" s="130">
        <v>0</v>
      </c>
      <c r="I14" s="85"/>
      <c r="J14" s="40"/>
      <c r="K14" s="36"/>
      <c r="L14" s="36"/>
      <c r="M14" s="36" t="str">
        <f t="shared" si="0"/>
        <v/>
      </c>
      <c r="N14" s="36" t="str">
        <f t="shared" si="1"/>
        <v/>
      </c>
      <c r="O14" s="232"/>
      <c r="P14" s="37"/>
    </row>
    <row r="15" s="14" customFormat="1" customHeight="1" spans="1:16">
      <c r="A15" s="32"/>
      <c r="B15" s="33"/>
      <c r="C15" s="40"/>
      <c r="D15" s="85"/>
      <c r="E15" s="129"/>
      <c r="F15" s="129"/>
      <c r="G15" s="129"/>
      <c r="H15" s="130"/>
      <c r="I15" s="85"/>
      <c r="J15" s="40"/>
      <c r="K15" s="36"/>
      <c r="L15" s="36"/>
      <c r="M15" s="36" t="str">
        <f t="shared" si="0"/>
        <v/>
      </c>
      <c r="N15" s="36" t="str">
        <f t="shared" si="1"/>
        <v/>
      </c>
      <c r="O15" s="232"/>
      <c r="P15" s="37"/>
    </row>
    <row r="16" s="14" customFormat="1" customHeight="1" spans="1:16">
      <c r="A16" s="32"/>
      <c r="B16" s="33"/>
      <c r="C16" s="40"/>
      <c r="D16" s="85"/>
      <c r="E16" s="129"/>
      <c r="F16" s="129"/>
      <c r="G16" s="129"/>
      <c r="H16" s="130"/>
      <c r="I16" s="85"/>
      <c r="J16" s="40"/>
      <c r="K16" s="36"/>
      <c r="L16" s="36"/>
      <c r="M16" s="36" t="str">
        <f t="shared" si="0"/>
        <v/>
      </c>
      <c r="N16" s="36" t="str">
        <f t="shared" si="1"/>
        <v/>
      </c>
      <c r="O16" s="232"/>
      <c r="P16" s="37"/>
    </row>
    <row r="17" s="14" customFormat="1" customHeight="1" spans="1:16">
      <c r="A17" s="32"/>
      <c r="B17" s="33"/>
      <c r="C17" s="40"/>
      <c r="D17" s="85"/>
      <c r="E17" s="129"/>
      <c r="F17" s="129"/>
      <c r="G17" s="129"/>
      <c r="H17" s="130"/>
      <c r="I17" s="85"/>
      <c r="J17" s="40"/>
      <c r="K17" s="36"/>
      <c r="L17" s="36"/>
      <c r="M17" s="36" t="str">
        <f t="shared" si="0"/>
        <v/>
      </c>
      <c r="N17" s="36" t="str">
        <f t="shared" si="1"/>
        <v/>
      </c>
      <c r="O17" s="232"/>
      <c r="P17" s="37"/>
    </row>
    <row r="18" s="14" customFormat="1" customHeight="1" spans="1:16">
      <c r="A18" s="32"/>
      <c r="B18" s="33"/>
      <c r="C18" s="40"/>
      <c r="D18" s="85"/>
      <c r="E18" s="129"/>
      <c r="F18" s="129"/>
      <c r="G18" s="129"/>
      <c r="H18" s="130"/>
      <c r="I18" s="85"/>
      <c r="J18" s="40"/>
      <c r="K18" s="36"/>
      <c r="L18" s="36"/>
      <c r="M18" s="36" t="str">
        <f t="shared" si="0"/>
        <v/>
      </c>
      <c r="N18" s="36" t="str">
        <f t="shared" si="1"/>
        <v/>
      </c>
      <c r="O18" s="232"/>
      <c r="P18" s="37"/>
    </row>
    <row r="19" s="14" customFormat="1" customHeight="1" spans="1:16">
      <c r="A19" s="32"/>
      <c r="B19" s="33"/>
      <c r="C19" s="40"/>
      <c r="D19" s="85"/>
      <c r="E19" s="129"/>
      <c r="F19" s="129"/>
      <c r="G19" s="129"/>
      <c r="H19" s="130"/>
      <c r="I19" s="85"/>
      <c r="J19" s="40"/>
      <c r="K19" s="36"/>
      <c r="L19" s="36"/>
      <c r="M19" s="36" t="str">
        <f t="shared" si="0"/>
        <v/>
      </c>
      <c r="N19" s="36" t="str">
        <f t="shared" si="1"/>
        <v/>
      </c>
      <c r="O19" s="232"/>
      <c r="P19" s="37"/>
    </row>
    <row r="20" s="14" customFormat="1" customHeight="1" spans="1:16">
      <c r="A20" s="32"/>
      <c r="B20" s="33"/>
      <c r="C20" s="40"/>
      <c r="D20" s="85"/>
      <c r="E20" s="129"/>
      <c r="F20" s="129"/>
      <c r="G20" s="129"/>
      <c r="H20" s="130"/>
      <c r="I20" s="85"/>
      <c r="J20" s="40"/>
      <c r="K20" s="36"/>
      <c r="L20" s="36"/>
      <c r="M20" s="36" t="str">
        <f t="shared" si="0"/>
        <v/>
      </c>
      <c r="N20" s="36" t="str">
        <f t="shared" si="1"/>
        <v/>
      </c>
      <c r="O20" s="232"/>
      <c r="P20" s="37"/>
    </row>
    <row r="21" s="14" customFormat="1" customHeight="1" spans="1:16">
      <c r="A21" s="32"/>
      <c r="B21" s="33"/>
      <c r="C21" s="40"/>
      <c r="D21" s="85"/>
      <c r="E21" s="129"/>
      <c r="F21" s="129"/>
      <c r="G21" s="129"/>
      <c r="H21" s="130"/>
      <c r="I21" s="85"/>
      <c r="J21" s="40"/>
      <c r="K21" s="36"/>
      <c r="L21" s="36"/>
      <c r="M21" s="36" t="str">
        <f t="shared" si="0"/>
        <v/>
      </c>
      <c r="N21" s="36" t="str">
        <f t="shared" si="1"/>
        <v/>
      </c>
      <c r="O21" s="232"/>
      <c r="P21" s="37"/>
    </row>
    <row r="22" s="14" customFormat="1" customHeight="1" spans="1:16">
      <c r="A22" s="32"/>
      <c r="B22" s="33"/>
      <c r="C22" s="40"/>
      <c r="D22" s="85"/>
      <c r="E22" s="129"/>
      <c r="F22" s="129"/>
      <c r="G22" s="129"/>
      <c r="H22" s="130"/>
      <c r="I22" s="85"/>
      <c r="J22" s="40"/>
      <c r="K22" s="36"/>
      <c r="L22" s="36"/>
      <c r="M22" s="36" t="str">
        <f t="shared" si="0"/>
        <v/>
      </c>
      <c r="N22" s="36" t="str">
        <f t="shared" si="1"/>
        <v/>
      </c>
      <c r="O22" s="232"/>
      <c r="P22" s="37"/>
    </row>
    <row r="23" s="14" customFormat="1" customHeight="1" spans="1:16">
      <c r="A23" s="32"/>
      <c r="B23" s="33"/>
      <c r="C23" s="40"/>
      <c r="D23" s="85"/>
      <c r="E23" s="129"/>
      <c r="F23" s="129"/>
      <c r="G23" s="129"/>
      <c r="H23" s="130"/>
      <c r="I23" s="85"/>
      <c r="J23" s="40"/>
      <c r="K23" s="36"/>
      <c r="L23" s="36"/>
      <c r="M23" s="36" t="str">
        <f t="shared" si="0"/>
        <v/>
      </c>
      <c r="N23" s="36" t="str">
        <f t="shared" si="1"/>
        <v/>
      </c>
      <c r="O23" s="232"/>
      <c r="P23" s="37"/>
    </row>
    <row r="24" s="14" customFormat="1" customHeight="1" spans="1:16">
      <c r="A24" s="32"/>
      <c r="B24" s="33"/>
      <c r="C24" s="40"/>
      <c r="D24" s="85"/>
      <c r="E24" s="129"/>
      <c r="F24" s="129"/>
      <c r="G24" s="129"/>
      <c r="H24" s="130"/>
      <c r="I24" s="85"/>
      <c r="J24" s="40"/>
      <c r="K24" s="36"/>
      <c r="L24" s="36"/>
      <c r="M24" s="36" t="str">
        <f t="shared" si="0"/>
        <v/>
      </c>
      <c r="N24" s="36" t="str">
        <f t="shared" si="1"/>
        <v/>
      </c>
      <c r="O24" s="232"/>
      <c r="P24" s="37"/>
    </row>
    <row r="25" s="14" customFormat="1" customHeight="1" spans="1:16">
      <c r="A25" s="32"/>
      <c r="B25" s="33"/>
      <c r="C25" s="40"/>
      <c r="D25" s="85"/>
      <c r="E25" s="129"/>
      <c r="F25" s="129"/>
      <c r="G25" s="129"/>
      <c r="H25" s="130"/>
      <c r="I25" s="85"/>
      <c r="J25" s="40"/>
      <c r="K25" s="36"/>
      <c r="L25" s="36"/>
      <c r="M25" s="36" t="str">
        <f t="shared" si="0"/>
        <v/>
      </c>
      <c r="N25" s="36" t="str">
        <f t="shared" si="1"/>
        <v/>
      </c>
      <c r="O25" s="232"/>
      <c r="P25" s="37"/>
    </row>
    <row r="26" s="14" customFormat="1" customHeight="1" spans="1:16">
      <c r="A26" s="32"/>
      <c r="B26" s="33"/>
      <c r="C26" s="40"/>
      <c r="D26" s="85"/>
      <c r="E26" s="129"/>
      <c r="F26" s="129"/>
      <c r="G26" s="129"/>
      <c r="H26" s="130"/>
      <c r="I26" s="85"/>
      <c r="J26" s="40"/>
      <c r="K26" s="36"/>
      <c r="L26" s="36"/>
      <c r="M26" s="36" t="str">
        <f t="shared" si="0"/>
        <v/>
      </c>
      <c r="N26" s="36" t="str">
        <f t="shared" si="1"/>
        <v/>
      </c>
      <c r="O26" s="232"/>
      <c r="P26" s="37"/>
    </row>
    <row r="27" s="14" customFormat="1" customHeight="1" spans="1:16">
      <c r="A27" s="32"/>
      <c r="B27" s="33"/>
      <c r="C27" s="40"/>
      <c r="D27" s="85"/>
      <c r="E27" s="129"/>
      <c r="F27" s="129"/>
      <c r="G27" s="129"/>
      <c r="H27" s="130"/>
      <c r="I27" s="85"/>
      <c r="J27" s="40"/>
      <c r="K27" s="36"/>
      <c r="L27" s="36"/>
      <c r="M27" s="36" t="str">
        <f t="shared" si="0"/>
        <v/>
      </c>
      <c r="N27" s="36" t="str">
        <f t="shared" si="1"/>
        <v/>
      </c>
      <c r="O27" s="232"/>
      <c r="P27" s="37"/>
    </row>
    <row r="28" s="14" customFormat="1" customHeight="1" spans="1:16">
      <c r="A28" s="32"/>
      <c r="B28" s="33"/>
      <c r="C28" s="40"/>
      <c r="D28" s="85"/>
      <c r="E28" s="129"/>
      <c r="F28" s="129"/>
      <c r="G28" s="129"/>
      <c r="H28" s="130"/>
      <c r="I28" s="85"/>
      <c r="J28" s="40"/>
      <c r="K28" s="36"/>
      <c r="L28" s="36"/>
      <c r="M28" s="36" t="str">
        <f t="shared" si="0"/>
        <v/>
      </c>
      <c r="N28" s="36" t="str">
        <f t="shared" si="1"/>
        <v/>
      </c>
      <c r="O28" s="232"/>
      <c r="P28" s="37"/>
    </row>
    <row r="29" s="14" customFormat="1" customHeight="1" spans="1:16">
      <c r="A29" s="32"/>
      <c r="B29" s="33"/>
      <c r="C29" s="40"/>
      <c r="D29" s="85"/>
      <c r="E29" s="129"/>
      <c r="F29" s="129"/>
      <c r="G29" s="129"/>
      <c r="H29" s="130"/>
      <c r="I29" s="85"/>
      <c r="J29" s="40"/>
      <c r="K29" s="36"/>
      <c r="L29" s="36"/>
      <c r="M29" s="36" t="str">
        <f t="shared" si="0"/>
        <v/>
      </c>
      <c r="N29" s="36" t="str">
        <f t="shared" si="1"/>
        <v/>
      </c>
      <c r="O29" s="232"/>
      <c r="P29" s="37"/>
    </row>
    <row r="30" s="14" customFormat="1" customHeight="1" spans="1:16">
      <c r="A30" s="32"/>
      <c r="B30" s="33"/>
      <c r="C30" s="40"/>
      <c r="D30" s="85"/>
      <c r="E30" s="129"/>
      <c r="F30" s="129"/>
      <c r="G30" s="129"/>
      <c r="H30" s="130"/>
      <c r="I30" s="40"/>
      <c r="J30" s="40"/>
      <c r="K30" s="36"/>
      <c r="L30" s="36"/>
      <c r="M30" s="36" t="str">
        <f t="shared" si="0"/>
        <v/>
      </c>
      <c r="N30" s="36" t="str">
        <f t="shared" si="1"/>
        <v/>
      </c>
      <c r="O30" s="232"/>
      <c r="P30" s="37"/>
    </row>
    <row r="31" s="14" customFormat="1" customHeight="1" spans="1:16">
      <c r="A31" s="38" t="s">
        <v>349</v>
      </c>
      <c r="B31" s="39"/>
      <c r="C31" s="40"/>
      <c r="D31" s="40"/>
      <c r="E31" s="40"/>
      <c r="F31" s="130"/>
      <c r="G31" s="130"/>
      <c r="H31" s="130"/>
      <c r="I31" s="40"/>
      <c r="J31" s="40"/>
      <c r="K31" s="36">
        <f>SUM(K8:K30)</f>
        <v>0</v>
      </c>
      <c r="L31" s="36">
        <f>SUM(L8:L30)</f>
        <v>0</v>
      </c>
      <c r="M31" s="36" t="str">
        <f t="shared" si="0"/>
        <v/>
      </c>
      <c r="N31" s="36" t="str">
        <f t="shared" si="1"/>
        <v/>
      </c>
      <c r="O31" s="232"/>
      <c r="P31" s="37"/>
    </row>
    <row r="32" s="14" customFormat="1" customHeight="1" spans="1:16">
      <c r="A32" s="12" t="e">
        <f>'4-8-7土地'!A33</f>
        <v>#REF!</v>
      </c>
      <c r="B32" s="41"/>
      <c r="C32" s="136"/>
      <c r="D32" s="136"/>
      <c r="E32" s="136"/>
      <c r="F32" s="136"/>
      <c r="G32" s="136"/>
      <c r="H32" s="136"/>
      <c r="I32" s="136"/>
      <c r="J32" s="136"/>
      <c r="K32" s="126"/>
      <c r="L32" s="233" t="e">
        <f>"评估人员:"&amp;#REF!</f>
        <v>#REF!</v>
      </c>
      <c r="M32" s="233"/>
      <c r="N32" s="233"/>
      <c r="O32" s="126"/>
    </row>
    <row r="33" s="14" customFormat="1" customHeight="1" spans="1:15">
      <c r="A33" s="12" t="e">
        <f>'4-8-7土地'!A34</f>
        <v>#REF!</v>
      </c>
      <c r="B33" s="12"/>
      <c r="F33" s="187"/>
      <c r="G33" s="187"/>
      <c r="H33" s="187"/>
      <c r="K33" s="43"/>
      <c r="L33" s="43"/>
      <c r="M33" s="43"/>
      <c r="N33" s="43"/>
      <c r="O33" s="43"/>
    </row>
    <row r="34" s="14" customFormat="1" customHeight="1" spans="1:15">
      <c r="F34" s="187"/>
      <c r="G34" s="187"/>
      <c r="H34" s="187"/>
      <c r="K34" s="43"/>
      <c r="L34" s="43"/>
      <c r="M34" s="43"/>
      <c r="N34" s="43"/>
      <c r="O34" s="43"/>
    </row>
  </sheetData>
  <sheetProtection formatCells="0" formatColumns="0" formatRows="0" insertRows="0" insertColumns="0" insertHyperlinks="0" deleteColumns="0" deleteRows="0" sort="0" autoFilter="0" pivotTables="0"/>
  <mergeCells count="4">
    <mergeCell ref="A2:O2"/>
    <mergeCell ref="A4:O4"/>
    <mergeCell ref="A31:B31"/>
    <mergeCell ref="L32:N32"/>
  </mergeCells>
  <dataValidations count="1">
    <dataValidation type="list" allowBlank="1" showInputMessage="1" showErrorMessage="1" sqref="E8:G30">
      <formula1>"是,否"</formula1>
    </dataValidation>
  </dataValidations>
  <hyperlinks>
    <hyperlink ref="A1" location="索引目录!A1" display="返回索引目录"/>
  </hyperlinks>
  <printOptions horizontalCentered="1"/>
  <pageMargins left="0.393700787401575" right="0.393700787401575" top="0.78740157480315" bottom="0.15748031496063" header="1.14173228346457" footer="0.196850393700787"/>
  <pageSetup paperSize="9" scale="95" fitToHeight="0" orientation="landscape"/>
  <headerFooter scaleWithDoc="0">
    <oddHeader>&amp;R&amp;"宋体,常规"&amp;10表4-8-8
共&amp;N页第&amp;P页
 单位：人民币元</oddHead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8">
    <tabColor indexed="53"/>
  </sheetPr>
  <dimension ref="A1:H32"/>
  <sheetViews>
    <sheetView showZeros="0" workbookViewId="0">
      <pane ySplit="7" topLeftCell="A20" activePane="bottomLeft" state="frozen"/>
      <selection/>
      <selection pane="bottomLeft" activeCell="B9" sqref="B9"/>
    </sheetView>
  </sheetViews>
  <sheetFormatPr defaultColWidth="9" defaultRowHeight="15.75" customHeight="1" outlineLevelCol="7"/>
  <cols>
    <col min="1" max="1" width="5.7" style="15" customWidth="1"/>
    <col min="2" max="2" width="28" style="15" customWidth="1"/>
    <col min="3" max="3" width="27.6" style="43" customWidth="1"/>
    <col min="4" max="4" width="26.7" style="43" customWidth="1"/>
    <col min="5" max="5" width="20.2" style="43" customWidth="1"/>
    <col min="6" max="6" width="13.1" style="43" customWidth="1"/>
    <col min="7" max="16384" width="9" style="15"/>
  </cols>
  <sheetData>
    <row r="1" customHeight="1" spans="1:8">
      <c r="A1" s="17" t="s">
        <v>257</v>
      </c>
    </row>
    <row r="2" s="11" customFormat="1" ht="30" customHeight="1" spans="1:8">
      <c r="A2" s="18" t="s">
        <v>2507</v>
      </c>
      <c r="B2" s="19"/>
      <c r="C2" s="19"/>
      <c r="D2" s="19"/>
      <c r="E2" s="19"/>
      <c r="F2" s="19"/>
    </row>
    <row r="3" s="11" customFormat="1" ht="12.75" customHeight="1" spans="1:8">
      <c r="A3" s="18"/>
      <c r="B3" s="19"/>
      <c r="C3" s="51"/>
      <c r="D3" s="51"/>
      <c r="E3" s="51"/>
      <c r="F3" s="51"/>
    </row>
    <row r="4" s="12" customFormat="1" ht="14.1" customHeight="1" spans="1:8">
      <c r="A4" s="21" t="e">
        <f>'4-8-8固定资产清理'!A4:O4</f>
        <v>#REF!</v>
      </c>
      <c r="B4" s="21"/>
      <c r="C4" s="21"/>
      <c r="D4" s="22"/>
      <c r="E4" s="22"/>
      <c r="F4" s="22"/>
    </row>
    <row r="5" s="12" customFormat="1" ht="14.1" customHeight="1" spans="1:8">
      <c r="A5" s="21"/>
      <c r="B5" s="21"/>
      <c r="C5" s="23"/>
      <c r="D5" s="23"/>
      <c r="E5" s="23"/>
      <c r="F5" s="118"/>
    </row>
    <row r="6" s="12" customFormat="1" customHeight="1" spans="1:8">
      <c r="A6" s="25" t="e">
        <f>'4-8-8固定资产清理'!A6</f>
        <v>#REF!</v>
      </c>
      <c r="B6" s="25"/>
      <c r="C6" s="119"/>
      <c r="D6" s="26"/>
      <c r="E6" s="26"/>
      <c r="F6" s="118"/>
    </row>
    <row r="7" s="223" customFormat="1" customHeight="1" spans="1:8">
      <c r="A7" s="121" t="s">
        <v>361</v>
      </c>
      <c r="B7" s="121" t="s">
        <v>362</v>
      </c>
      <c r="C7" s="30" t="s">
        <v>344</v>
      </c>
      <c r="D7" s="30" t="s">
        <v>345</v>
      </c>
      <c r="E7" s="30" t="s">
        <v>346</v>
      </c>
      <c r="F7" s="30" t="s">
        <v>347</v>
      </c>
    </row>
    <row r="8" s="14" customFormat="1" customHeight="1" spans="1:8">
      <c r="A8" s="122" t="s">
        <v>2508</v>
      </c>
      <c r="B8" s="227" t="s">
        <v>2509</v>
      </c>
      <c r="C8" s="36">
        <f>'4-9-1在建（土建）'!Q29</f>
        <v>0</v>
      </c>
      <c r="D8" s="36">
        <f>'4-9-1在建（土建）'!R29</f>
        <v>0</v>
      </c>
      <c r="E8" s="36">
        <f>D8-C8</f>
        <v>0</v>
      </c>
      <c r="F8" s="36" t="str">
        <f>IF(C8=0,"",E8/C8*100)</f>
        <v/>
      </c>
    </row>
    <row r="9" s="14" customFormat="1" customHeight="1" spans="1:8">
      <c r="A9" s="122" t="s">
        <v>2510</v>
      </c>
      <c r="B9" s="227" t="s">
        <v>2511</v>
      </c>
      <c r="C9" s="36">
        <f>'4-9-2在建（设备）'!P28</f>
        <v>0</v>
      </c>
      <c r="D9" s="36">
        <f>'4-9-2在建（设备）'!T28</f>
        <v>0</v>
      </c>
      <c r="E9" s="36">
        <f>D9-C9</f>
        <v>0</v>
      </c>
      <c r="F9" s="36" t="str">
        <f>IF(C9=0,"",E9/C9*100)</f>
        <v/>
      </c>
    </row>
    <row r="10" s="14" customFormat="1" customHeight="1" spans="1:8">
      <c r="A10" s="122" t="s">
        <v>2512</v>
      </c>
      <c r="B10" s="228" t="s">
        <v>85</v>
      </c>
      <c r="C10" s="36">
        <f>'4-9-3工程物资'!K29</f>
        <v>0</v>
      </c>
      <c r="D10" s="36">
        <f>'4-9-3工程物资'!N29</f>
        <v>0</v>
      </c>
      <c r="E10" s="36">
        <f>D10-C10</f>
        <v>0</v>
      </c>
      <c r="F10" s="36" t="str">
        <f>IF(C10=0,"",E10/C10*100)</f>
        <v/>
      </c>
    </row>
    <row r="11" s="14" customFormat="1" customHeight="1" spans="1:8">
      <c r="A11" s="122"/>
      <c r="B11" s="229"/>
      <c r="C11" s="36"/>
      <c r="D11" s="36"/>
      <c r="E11" s="36"/>
      <c r="F11" s="36"/>
    </row>
    <row r="12" s="14" customFormat="1" customHeight="1" spans="1:8">
      <c r="A12" s="122"/>
      <c r="B12" s="229"/>
      <c r="C12" s="36"/>
      <c r="D12" s="36"/>
      <c r="E12" s="36"/>
      <c r="F12" s="36"/>
    </row>
    <row r="13" s="14" customFormat="1" customHeight="1" spans="1:8">
      <c r="A13" s="122"/>
      <c r="B13" s="229"/>
      <c r="C13" s="36"/>
      <c r="D13" s="36"/>
      <c r="E13" s="36"/>
      <c r="F13" s="36"/>
      <c r="H13" s="14">
        <v>0</v>
      </c>
    </row>
    <row r="14" s="14" customFormat="1" customHeight="1" spans="1:8">
      <c r="A14" s="122"/>
      <c r="B14" s="229"/>
      <c r="C14" s="36"/>
      <c r="D14" s="36"/>
      <c r="E14" s="36"/>
      <c r="F14" s="36"/>
      <c r="H14" s="14">
        <v>0</v>
      </c>
    </row>
    <row r="15" s="14" customFormat="1" customHeight="1" spans="1:8">
      <c r="A15" s="122"/>
      <c r="B15" s="229"/>
      <c r="C15" s="36"/>
      <c r="D15" s="36"/>
      <c r="E15" s="36"/>
      <c r="F15" s="36"/>
    </row>
    <row r="16" s="14" customFormat="1" customHeight="1" spans="1:8">
      <c r="A16" s="122"/>
      <c r="B16" s="229"/>
      <c r="C16" s="36"/>
      <c r="D16" s="36"/>
      <c r="E16" s="36"/>
      <c r="F16" s="36"/>
    </row>
    <row r="17" s="14" customFormat="1" customHeight="1" spans="1:6">
      <c r="A17" s="122"/>
      <c r="B17" s="229"/>
      <c r="C17" s="36"/>
      <c r="D17" s="36"/>
      <c r="E17" s="36"/>
      <c r="F17" s="36"/>
    </row>
    <row r="18" s="14" customFormat="1" customHeight="1" spans="1:6">
      <c r="A18" s="122"/>
      <c r="B18" s="229"/>
      <c r="C18" s="36"/>
      <c r="D18" s="36"/>
      <c r="E18" s="36"/>
      <c r="F18" s="36"/>
    </row>
    <row r="19" s="14" customFormat="1" customHeight="1" spans="1:6">
      <c r="A19" s="122"/>
      <c r="B19" s="229"/>
      <c r="C19" s="36"/>
      <c r="D19" s="36"/>
      <c r="E19" s="36"/>
      <c r="F19" s="36"/>
    </row>
    <row r="20" s="14" customFormat="1" customHeight="1" spans="1:6">
      <c r="A20" s="122"/>
      <c r="B20" s="229"/>
      <c r="C20" s="36"/>
      <c r="D20" s="36"/>
      <c r="E20" s="36"/>
      <c r="F20" s="36"/>
    </row>
    <row r="21" s="14" customFormat="1" customHeight="1" spans="1:6">
      <c r="A21" s="122"/>
      <c r="B21" s="229"/>
      <c r="C21" s="36"/>
      <c r="D21" s="36"/>
      <c r="E21" s="36"/>
      <c r="F21" s="36"/>
    </row>
    <row r="22" s="14" customFormat="1" customHeight="1" spans="1:6">
      <c r="A22" s="122"/>
      <c r="B22" s="229"/>
      <c r="C22" s="36"/>
      <c r="D22" s="36"/>
      <c r="E22" s="36"/>
      <c r="F22" s="36"/>
    </row>
    <row r="23" s="14" customFormat="1" customHeight="1" spans="1:6">
      <c r="A23" s="122"/>
      <c r="B23" s="229"/>
      <c r="C23" s="36"/>
      <c r="D23" s="36"/>
      <c r="E23" s="36"/>
      <c r="F23" s="36"/>
    </row>
    <row r="24" s="14" customFormat="1" customHeight="1" spans="1:6">
      <c r="A24" s="122"/>
      <c r="B24" s="229"/>
      <c r="C24" s="36"/>
      <c r="D24" s="36"/>
      <c r="E24" s="36"/>
      <c r="F24" s="36"/>
    </row>
    <row r="25" s="14" customFormat="1" customHeight="1" spans="1:6">
      <c r="A25" s="122"/>
      <c r="B25" s="230"/>
      <c r="C25" s="36"/>
      <c r="D25" s="36"/>
      <c r="E25" s="36"/>
      <c r="F25" s="36"/>
    </row>
    <row r="26" s="14" customFormat="1" customHeight="1" spans="1:6">
      <c r="A26" s="122"/>
      <c r="B26" s="229"/>
      <c r="C26" s="36"/>
      <c r="D26" s="36"/>
      <c r="E26" s="36"/>
      <c r="F26" s="36"/>
    </row>
    <row r="27" s="14" customFormat="1" customHeight="1" spans="1:6">
      <c r="A27" s="122"/>
      <c r="B27" s="230"/>
      <c r="C27" s="36"/>
      <c r="D27" s="36"/>
      <c r="E27" s="36"/>
      <c r="F27" s="36"/>
    </row>
    <row r="28" s="14" customFormat="1" customHeight="1" spans="1:6">
      <c r="A28" s="188" t="s">
        <v>2333</v>
      </c>
      <c r="B28" s="189"/>
      <c r="C28" s="36">
        <f>SUM(C8:C11)</f>
        <v>0</v>
      </c>
      <c r="D28" s="36">
        <f>SUM(D8:D11)</f>
        <v>0</v>
      </c>
      <c r="E28" s="36"/>
      <c r="F28" s="36"/>
    </row>
    <row r="29" s="14" customFormat="1" customHeight="1" spans="1:6">
      <c r="A29" s="188" t="s">
        <v>2301</v>
      </c>
      <c r="B29" s="189"/>
      <c r="C29" s="36">
        <f>'4-9-1在建（土建）'!Q30+'4-9-2在建（设备）'!P29+'4-9-3工程物资'!K30</f>
        <v>0</v>
      </c>
      <c r="D29" s="36"/>
      <c r="E29" s="36"/>
      <c r="F29" s="36"/>
    </row>
    <row r="30" s="14" customFormat="1" customHeight="1" spans="1:6">
      <c r="A30" s="188" t="s">
        <v>2334</v>
      </c>
      <c r="B30" s="189"/>
      <c r="C30" s="36">
        <f>C28-C29</f>
        <v>0</v>
      </c>
      <c r="D30" s="36">
        <f>D28</f>
        <v>0</v>
      </c>
      <c r="E30" s="36">
        <f>D30-C30</f>
        <v>0</v>
      </c>
      <c r="F30" s="36" t="str">
        <f>IF(C30=0,"",E30/C30*100)</f>
        <v/>
      </c>
    </row>
    <row r="31" s="14" customFormat="1" customHeight="1" spans="1:6">
      <c r="C31" s="43"/>
      <c r="D31" s="126"/>
      <c r="E31" s="126"/>
      <c r="F31" s="126"/>
    </row>
    <row r="32" s="14" customFormat="1" customHeight="1" spans="1:6">
      <c r="A32" s="125"/>
      <c r="C32" s="43"/>
      <c r="D32" s="43"/>
      <c r="E32" s="43"/>
      <c r="F32" s="43"/>
    </row>
  </sheetData>
  <sheetProtection formatCells="0" formatColumns="0" formatRows="0" insertRows="0" insertColumns="0" insertHyperlinks="0" deleteColumns="0" deleteRows="0" sort="0" autoFilter="0" pivotTables="0"/>
  <mergeCells count="5">
    <mergeCell ref="A2:F2"/>
    <mergeCell ref="A4:F4"/>
    <mergeCell ref="A28:B28"/>
    <mergeCell ref="A29:B29"/>
    <mergeCell ref="A30:B30"/>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&amp;R&amp;"宋体,常规"&amp;10表4-9
共&amp;N页第&amp;P页
 单位：人民币元</oddHeader>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9">
    <tabColor indexed="35"/>
    <pageSetUpPr fitToPage="1"/>
  </sheetPr>
  <dimension ref="A1:V34"/>
  <sheetViews>
    <sheetView showZeros="0" workbookViewId="0">
      <pane ySplit="7" topLeftCell="A8" activePane="bottomLeft" state="frozen"/>
      <selection/>
      <selection pane="bottomLeft" activeCell="B9" sqref="B9"/>
    </sheetView>
  </sheetViews>
  <sheetFormatPr defaultColWidth="9" defaultRowHeight="15.75" customHeight="1"/>
  <cols>
    <col min="1" max="1" width="5.3" style="15" customWidth="1"/>
    <col min="2" max="2" width="16.1" style="15" customWidth="1"/>
    <col min="3" max="3" width="7.7" style="15" customWidth="1"/>
    <col min="4" max="4" width="11" style="15" customWidth="1"/>
    <col min="5" max="5" width="7.1" style="15" customWidth="1"/>
    <col min="6" max="6" width="11.8" style="15" customWidth="1"/>
    <col min="7" max="8" width="9" style="15"/>
    <col min="9" max="9" width="10.7" style="15" customWidth="1" outlineLevel="1"/>
    <col min="10" max="13" width="9" style="15" customWidth="1" outlineLevel="1"/>
    <col min="14" max="16" width="10.6" style="15" customWidth="1" outlineLevel="1"/>
    <col min="17" max="17" width="11" style="43" customWidth="1"/>
    <col min="18" max="18" width="10.6" style="43" hidden="1" customWidth="1" outlineLevel="1"/>
    <col min="19" max="19" width="7.6" style="43" hidden="1" customWidth="1" outlineLevel="1"/>
    <col min="20" max="20" width="7.2" style="43" hidden="1" customWidth="1" outlineLevel="1"/>
    <col min="21" max="21" width="8" style="15" customWidth="1" collapsed="1"/>
    <col min="22" max="16384" width="9" style="15"/>
  </cols>
  <sheetData>
    <row r="1" customHeight="1" spans="1:22">
      <c r="A1" s="17" t="s">
        <v>257</v>
      </c>
    </row>
    <row r="2" s="11" customFormat="1" ht="30" customHeight="1" spans="1:22">
      <c r="A2" s="18" t="e">
        <f>"在建工程-土建工程评估"&amp;#REF!</f>
        <v>#REF!</v>
      </c>
      <c r="B2" s="19"/>
      <c r="C2" s="19"/>
      <c r="D2" s="19"/>
      <c r="E2" s="19"/>
      <c r="F2" s="19"/>
      <c r="G2" s="19"/>
      <c r="H2" s="19"/>
      <c r="I2" s="19"/>
      <c r="J2" s="19"/>
      <c r="K2" s="19"/>
      <c r="L2" s="19"/>
      <c r="M2" s="19"/>
      <c r="N2" s="19"/>
      <c r="O2" s="19"/>
      <c r="P2" s="19"/>
      <c r="Q2" s="19"/>
      <c r="R2" s="19"/>
      <c r="S2" s="19"/>
      <c r="T2" s="19"/>
      <c r="U2" s="19"/>
    </row>
    <row r="3" s="11" customFormat="1" ht="11.25" customHeight="1" spans="1:22">
      <c r="A3" s="18"/>
      <c r="B3" s="19"/>
      <c r="C3" s="19"/>
      <c r="D3" s="19"/>
      <c r="E3" s="19"/>
      <c r="F3" s="19"/>
      <c r="G3" s="19"/>
      <c r="H3" s="19"/>
      <c r="I3" s="19"/>
      <c r="J3" s="19"/>
      <c r="K3" s="19"/>
      <c r="L3" s="19"/>
      <c r="M3" s="19"/>
      <c r="N3" s="19"/>
      <c r="O3" s="19"/>
      <c r="P3" s="19"/>
      <c r="Q3" s="51"/>
      <c r="R3" s="51"/>
      <c r="S3" s="51"/>
      <c r="T3" s="51"/>
      <c r="U3" s="19"/>
    </row>
    <row r="4" s="12" customFormat="1" ht="14.1" customHeight="1" spans="1:22">
      <c r="A4" s="21" t="e">
        <f>'4-9在建工程汇总'!A4:F4</f>
        <v>#REF!</v>
      </c>
      <c r="B4" s="21"/>
      <c r="C4" s="21"/>
      <c r="D4" s="21"/>
      <c r="E4" s="22"/>
      <c r="F4" s="22"/>
      <c r="G4" s="22"/>
      <c r="H4" s="22"/>
      <c r="I4" s="22"/>
      <c r="J4" s="22"/>
      <c r="K4" s="22"/>
      <c r="L4" s="22"/>
      <c r="M4" s="22"/>
      <c r="N4" s="22"/>
      <c r="O4" s="22"/>
      <c r="P4" s="22"/>
      <c r="Q4" s="22"/>
      <c r="R4" s="22"/>
      <c r="S4" s="22"/>
      <c r="T4" s="22"/>
      <c r="U4" s="22"/>
    </row>
    <row r="5" s="12" customFormat="1" ht="14.1" customHeight="1" spans="1:22">
      <c r="A5" s="21"/>
      <c r="B5" s="21"/>
      <c r="C5" s="21"/>
      <c r="D5" s="21"/>
      <c r="E5" s="22"/>
      <c r="F5" s="22"/>
      <c r="G5" s="22"/>
      <c r="H5" s="22"/>
      <c r="I5" s="22"/>
      <c r="J5" s="22"/>
      <c r="K5" s="22"/>
      <c r="L5" s="22"/>
      <c r="M5" s="22"/>
      <c r="N5" s="22"/>
      <c r="O5" s="22"/>
      <c r="P5" s="22"/>
      <c r="Q5" s="23"/>
      <c r="R5" s="23"/>
      <c r="S5" s="23"/>
      <c r="T5" s="23"/>
      <c r="U5" s="24"/>
    </row>
    <row r="6" s="12" customFormat="1" customHeight="1" spans="1:22">
      <c r="A6" s="25" t="e">
        <f>'4-9在建工程汇总'!A6</f>
        <v>#REF!</v>
      </c>
      <c r="B6" s="25"/>
      <c r="C6" s="25"/>
      <c r="D6" s="25"/>
      <c r="Q6" s="26"/>
      <c r="R6" s="26"/>
      <c r="S6" s="26"/>
      <c r="T6" s="26"/>
      <c r="U6" s="27"/>
    </row>
    <row r="7" s="223" customFormat="1" ht="31" spans="1:22">
      <c r="A7" s="28" t="s">
        <v>293</v>
      </c>
      <c r="B7" s="28" t="s">
        <v>2282</v>
      </c>
      <c r="C7" s="128" t="s">
        <v>2394</v>
      </c>
      <c r="D7" s="224" t="s">
        <v>2513</v>
      </c>
      <c r="E7" s="28" t="s">
        <v>2283</v>
      </c>
      <c r="F7" s="28" t="s">
        <v>2284</v>
      </c>
      <c r="G7" s="28" t="s">
        <v>2514</v>
      </c>
      <c r="H7" s="28" t="s">
        <v>2515</v>
      </c>
      <c r="I7" s="128" t="s">
        <v>2516</v>
      </c>
      <c r="J7" s="28" t="s">
        <v>2517</v>
      </c>
      <c r="K7" s="28" t="s">
        <v>2518</v>
      </c>
      <c r="L7" s="28" t="s">
        <v>2519</v>
      </c>
      <c r="M7" s="128" t="s">
        <v>2520</v>
      </c>
      <c r="N7" s="128" t="s">
        <v>2521</v>
      </c>
      <c r="O7" s="128" t="s">
        <v>2522</v>
      </c>
      <c r="P7" s="128" t="s">
        <v>2523</v>
      </c>
      <c r="Q7" s="100" t="s">
        <v>344</v>
      </c>
      <c r="R7" s="30" t="s">
        <v>345</v>
      </c>
      <c r="S7" s="30" t="s">
        <v>346</v>
      </c>
      <c r="T7" s="30" t="s">
        <v>347</v>
      </c>
      <c r="U7" s="28" t="s">
        <v>296</v>
      </c>
      <c r="V7" s="31" t="s">
        <v>348</v>
      </c>
    </row>
    <row r="8" s="14" customFormat="1" customHeight="1" spans="1:22">
      <c r="A8" s="32">
        <v>1</v>
      </c>
      <c r="B8" s="33"/>
      <c r="C8" s="225"/>
      <c r="D8" s="226"/>
      <c r="E8" s="34">
        <v>43800</v>
      </c>
      <c r="F8" s="34">
        <v>43862</v>
      </c>
      <c r="G8" s="32"/>
      <c r="H8" s="32"/>
      <c r="I8" s="35"/>
      <c r="J8" s="32"/>
      <c r="K8" s="32"/>
      <c r="L8" s="35"/>
      <c r="M8" s="35"/>
      <c r="N8" s="35"/>
      <c r="O8" s="35"/>
      <c r="P8" s="35"/>
      <c r="Q8" s="36"/>
      <c r="R8" s="36"/>
      <c r="S8" s="36" t="str">
        <f>IF(Q8=0,"",R8-Q8)</f>
        <v/>
      </c>
      <c r="T8" s="36" t="str">
        <f>IF(Q8=0,"",S8/(Q8)*100)</f>
        <v/>
      </c>
      <c r="U8" s="37"/>
      <c r="V8" s="37"/>
    </row>
    <row r="9" s="14" customFormat="1" customHeight="1" spans="1:22">
      <c r="A9" s="32"/>
      <c r="B9" s="33"/>
      <c r="C9" s="35"/>
      <c r="D9" s="140"/>
      <c r="E9" s="34"/>
      <c r="F9" s="34"/>
      <c r="G9" s="32"/>
      <c r="H9" s="32"/>
      <c r="I9" s="35"/>
      <c r="J9" s="32"/>
      <c r="K9" s="32"/>
      <c r="L9" s="35"/>
      <c r="M9" s="35"/>
      <c r="N9" s="35"/>
      <c r="O9" s="35"/>
      <c r="P9" s="35"/>
      <c r="Q9" s="36"/>
      <c r="R9" s="36"/>
      <c r="S9" s="36" t="str">
        <f t="shared" ref="S9:S29" si="0">IF(Q9=0,"",R9-Q9)</f>
        <v/>
      </c>
      <c r="T9" s="36" t="str">
        <f t="shared" ref="T9:T29" si="1">IF(Q9=0,"",S9/(Q9)*100)</f>
        <v/>
      </c>
      <c r="U9" s="37"/>
      <c r="V9" s="37"/>
    </row>
    <row r="10" s="14" customFormat="1" customHeight="1" spans="1:22">
      <c r="A10" s="32"/>
      <c r="B10" s="33"/>
      <c r="C10" s="35"/>
      <c r="D10" s="140"/>
      <c r="E10" s="34"/>
      <c r="F10" s="34"/>
      <c r="G10" s="32"/>
      <c r="H10" s="32"/>
      <c r="I10" s="35"/>
      <c r="J10" s="32"/>
      <c r="K10" s="32"/>
      <c r="L10" s="35"/>
      <c r="M10" s="35"/>
      <c r="N10" s="35"/>
      <c r="O10" s="35"/>
      <c r="P10" s="35"/>
      <c r="Q10" s="36"/>
      <c r="R10" s="36"/>
      <c r="S10" s="36" t="str">
        <f t="shared" si="0"/>
        <v/>
      </c>
      <c r="T10" s="36" t="str">
        <f t="shared" si="1"/>
        <v/>
      </c>
      <c r="U10" s="37"/>
      <c r="V10" s="37"/>
    </row>
    <row r="11" s="14" customFormat="1" customHeight="1" spans="1:22">
      <c r="A11" s="32"/>
      <c r="B11" s="33"/>
      <c r="C11" s="35"/>
      <c r="D11" s="140"/>
      <c r="E11" s="34"/>
      <c r="F11" s="34"/>
      <c r="G11" s="32"/>
      <c r="H11" s="32"/>
      <c r="I11" s="35"/>
      <c r="J11" s="32"/>
      <c r="K11" s="32"/>
      <c r="L11" s="35"/>
      <c r="M11" s="35"/>
      <c r="N11" s="35"/>
      <c r="O11" s="35"/>
      <c r="P11" s="35"/>
      <c r="Q11" s="36"/>
      <c r="R11" s="36"/>
      <c r="S11" s="36" t="str">
        <f t="shared" si="0"/>
        <v/>
      </c>
      <c r="T11" s="36" t="str">
        <f t="shared" si="1"/>
        <v/>
      </c>
      <c r="U11" s="37"/>
      <c r="V11" s="37"/>
    </row>
    <row r="12" s="14" customFormat="1" customHeight="1" spans="1:22">
      <c r="A12" s="32"/>
      <c r="B12" s="33"/>
      <c r="C12" s="35"/>
      <c r="D12" s="140"/>
      <c r="E12" s="34"/>
      <c r="F12" s="34"/>
      <c r="G12" s="32"/>
      <c r="H12" s="32"/>
      <c r="I12" s="35"/>
      <c r="J12" s="32"/>
      <c r="K12" s="32"/>
      <c r="L12" s="35"/>
      <c r="M12" s="35"/>
      <c r="N12" s="35"/>
      <c r="O12" s="35"/>
      <c r="P12" s="35"/>
      <c r="Q12" s="36"/>
      <c r="R12" s="36"/>
      <c r="S12" s="36" t="str">
        <f t="shared" si="0"/>
        <v/>
      </c>
      <c r="T12" s="36" t="str">
        <f t="shared" si="1"/>
        <v/>
      </c>
      <c r="U12" s="37"/>
      <c r="V12" s="37"/>
    </row>
    <row r="13" s="14" customFormat="1" customHeight="1" spans="1:22">
      <c r="A13" s="32"/>
      <c r="B13" s="33"/>
      <c r="C13" s="35"/>
      <c r="D13" s="140"/>
      <c r="E13" s="34"/>
      <c r="F13" s="34"/>
      <c r="G13" s="32"/>
      <c r="H13" s="32">
        <v>0</v>
      </c>
      <c r="I13" s="35"/>
      <c r="J13" s="32"/>
      <c r="K13" s="32"/>
      <c r="L13" s="35"/>
      <c r="M13" s="35"/>
      <c r="N13" s="35"/>
      <c r="O13" s="35"/>
      <c r="P13" s="35"/>
      <c r="Q13" s="36"/>
      <c r="R13" s="36"/>
      <c r="S13" s="36" t="str">
        <f t="shared" si="0"/>
        <v/>
      </c>
      <c r="T13" s="36" t="str">
        <f t="shared" si="1"/>
        <v/>
      </c>
      <c r="U13" s="37"/>
      <c r="V13" s="37"/>
    </row>
    <row r="14" s="14" customFormat="1" customHeight="1" spans="1:22">
      <c r="A14" s="32"/>
      <c r="B14" s="33"/>
      <c r="C14" s="35"/>
      <c r="D14" s="140"/>
      <c r="E14" s="34"/>
      <c r="F14" s="34"/>
      <c r="G14" s="32"/>
      <c r="H14" s="32">
        <v>0</v>
      </c>
      <c r="I14" s="35"/>
      <c r="J14" s="32"/>
      <c r="K14" s="32"/>
      <c r="L14" s="35"/>
      <c r="M14" s="35"/>
      <c r="N14" s="35"/>
      <c r="O14" s="35"/>
      <c r="P14" s="35"/>
      <c r="Q14" s="36"/>
      <c r="R14" s="36"/>
      <c r="S14" s="36" t="str">
        <f t="shared" si="0"/>
        <v/>
      </c>
      <c r="T14" s="36" t="str">
        <f t="shared" si="1"/>
        <v/>
      </c>
      <c r="U14" s="37"/>
      <c r="V14" s="37"/>
    </row>
    <row r="15" s="14" customFormat="1" customHeight="1" spans="1:22">
      <c r="A15" s="32"/>
      <c r="B15" s="33"/>
      <c r="C15" s="35"/>
      <c r="D15" s="140"/>
      <c r="E15" s="34"/>
      <c r="F15" s="34"/>
      <c r="G15" s="32"/>
      <c r="H15" s="32"/>
      <c r="I15" s="35"/>
      <c r="J15" s="32"/>
      <c r="K15" s="32"/>
      <c r="L15" s="35"/>
      <c r="M15" s="35"/>
      <c r="N15" s="35"/>
      <c r="O15" s="35"/>
      <c r="P15" s="35"/>
      <c r="Q15" s="36"/>
      <c r="R15" s="36"/>
      <c r="S15" s="36" t="str">
        <f t="shared" si="0"/>
        <v/>
      </c>
      <c r="T15" s="36" t="str">
        <f t="shared" si="1"/>
        <v/>
      </c>
      <c r="U15" s="37"/>
      <c r="V15" s="37"/>
    </row>
    <row r="16" s="14" customFormat="1" customHeight="1" spans="1:22">
      <c r="A16" s="32"/>
      <c r="B16" s="33"/>
      <c r="C16" s="35"/>
      <c r="D16" s="140"/>
      <c r="E16" s="34"/>
      <c r="F16" s="34"/>
      <c r="G16" s="32"/>
      <c r="H16" s="32"/>
      <c r="I16" s="35"/>
      <c r="J16" s="32"/>
      <c r="K16" s="32"/>
      <c r="L16" s="35"/>
      <c r="M16" s="35"/>
      <c r="N16" s="35"/>
      <c r="O16" s="35"/>
      <c r="P16" s="35"/>
      <c r="Q16" s="36"/>
      <c r="R16" s="36"/>
      <c r="S16" s="36" t="str">
        <f t="shared" si="0"/>
        <v/>
      </c>
      <c r="T16" s="36" t="str">
        <f t="shared" si="1"/>
        <v/>
      </c>
      <c r="U16" s="37"/>
      <c r="V16" s="37"/>
    </row>
    <row r="17" s="14" customFormat="1" customHeight="1" spans="1:22">
      <c r="A17" s="32"/>
      <c r="B17" s="33"/>
      <c r="C17" s="35"/>
      <c r="D17" s="140"/>
      <c r="E17" s="34"/>
      <c r="F17" s="34"/>
      <c r="G17" s="32"/>
      <c r="H17" s="32"/>
      <c r="I17" s="35"/>
      <c r="J17" s="32"/>
      <c r="K17" s="32"/>
      <c r="L17" s="35"/>
      <c r="M17" s="35"/>
      <c r="N17" s="35"/>
      <c r="O17" s="35"/>
      <c r="P17" s="35"/>
      <c r="Q17" s="36"/>
      <c r="R17" s="36"/>
      <c r="S17" s="36" t="str">
        <f t="shared" si="0"/>
        <v/>
      </c>
      <c r="T17" s="36" t="str">
        <f t="shared" si="1"/>
        <v/>
      </c>
      <c r="U17" s="37"/>
      <c r="V17" s="37"/>
    </row>
    <row r="18" s="14" customFormat="1" customHeight="1" spans="1:22">
      <c r="A18" s="32"/>
      <c r="B18" s="33"/>
      <c r="C18" s="35"/>
      <c r="D18" s="140"/>
      <c r="E18" s="34"/>
      <c r="F18" s="34"/>
      <c r="G18" s="32"/>
      <c r="H18" s="32"/>
      <c r="I18" s="35"/>
      <c r="J18" s="32"/>
      <c r="K18" s="32"/>
      <c r="L18" s="35"/>
      <c r="M18" s="35"/>
      <c r="N18" s="35"/>
      <c r="O18" s="35"/>
      <c r="P18" s="35"/>
      <c r="Q18" s="36"/>
      <c r="R18" s="36"/>
      <c r="S18" s="36" t="str">
        <f t="shared" si="0"/>
        <v/>
      </c>
      <c r="T18" s="36" t="str">
        <f t="shared" si="1"/>
        <v/>
      </c>
      <c r="U18" s="37"/>
      <c r="V18" s="37"/>
    </row>
    <row r="19" s="14" customFormat="1" customHeight="1" spans="1:22">
      <c r="A19" s="32"/>
      <c r="B19" s="33"/>
      <c r="C19" s="35"/>
      <c r="D19" s="140"/>
      <c r="E19" s="34"/>
      <c r="F19" s="34"/>
      <c r="G19" s="32"/>
      <c r="H19" s="32"/>
      <c r="I19" s="35"/>
      <c r="J19" s="32"/>
      <c r="K19" s="32"/>
      <c r="L19" s="35"/>
      <c r="M19" s="35"/>
      <c r="N19" s="35"/>
      <c r="O19" s="35"/>
      <c r="P19" s="35"/>
      <c r="Q19" s="36"/>
      <c r="R19" s="36"/>
      <c r="S19" s="36" t="str">
        <f t="shared" si="0"/>
        <v/>
      </c>
      <c r="T19" s="36" t="str">
        <f t="shared" si="1"/>
        <v/>
      </c>
      <c r="U19" s="37"/>
      <c r="V19" s="37"/>
    </row>
    <row r="20" s="14" customFormat="1" customHeight="1" spans="1:22">
      <c r="A20" s="32"/>
      <c r="B20" s="33"/>
      <c r="C20" s="35"/>
      <c r="D20" s="140"/>
      <c r="E20" s="34"/>
      <c r="F20" s="34"/>
      <c r="G20" s="32"/>
      <c r="H20" s="32"/>
      <c r="I20" s="35"/>
      <c r="J20" s="32"/>
      <c r="K20" s="32"/>
      <c r="L20" s="35"/>
      <c r="M20" s="35"/>
      <c r="N20" s="35"/>
      <c r="O20" s="35"/>
      <c r="P20" s="35"/>
      <c r="Q20" s="36"/>
      <c r="R20" s="36"/>
      <c r="S20" s="36" t="str">
        <f t="shared" si="0"/>
        <v/>
      </c>
      <c r="T20" s="36" t="str">
        <f t="shared" si="1"/>
        <v/>
      </c>
      <c r="U20" s="37"/>
      <c r="V20" s="37"/>
    </row>
    <row r="21" s="14" customFormat="1" customHeight="1" spans="1:22">
      <c r="A21" s="32"/>
      <c r="B21" s="33"/>
      <c r="C21" s="35"/>
      <c r="D21" s="140"/>
      <c r="E21" s="34"/>
      <c r="F21" s="34"/>
      <c r="G21" s="32"/>
      <c r="H21" s="32"/>
      <c r="I21" s="35"/>
      <c r="J21" s="32"/>
      <c r="K21" s="32"/>
      <c r="L21" s="35"/>
      <c r="M21" s="35"/>
      <c r="N21" s="35"/>
      <c r="O21" s="35"/>
      <c r="P21" s="35"/>
      <c r="Q21" s="36"/>
      <c r="R21" s="36"/>
      <c r="S21" s="36" t="str">
        <f t="shared" si="0"/>
        <v/>
      </c>
      <c r="T21" s="36" t="str">
        <f t="shared" si="1"/>
        <v/>
      </c>
      <c r="U21" s="37"/>
      <c r="V21" s="37"/>
    </row>
    <row r="22" s="14" customFormat="1" customHeight="1" spans="1:22">
      <c r="A22" s="32"/>
      <c r="B22" s="33"/>
      <c r="C22" s="35"/>
      <c r="D22" s="140"/>
      <c r="E22" s="34"/>
      <c r="F22" s="34"/>
      <c r="G22" s="32"/>
      <c r="H22" s="32"/>
      <c r="I22" s="35"/>
      <c r="J22" s="32"/>
      <c r="K22" s="32"/>
      <c r="L22" s="35"/>
      <c r="M22" s="35"/>
      <c r="N22" s="35"/>
      <c r="O22" s="35"/>
      <c r="P22" s="35"/>
      <c r="Q22" s="36"/>
      <c r="R22" s="36"/>
      <c r="S22" s="36" t="str">
        <f t="shared" si="0"/>
        <v/>
      </c>
      <c r="T22" s="36" t="str">
        <f t="shared" si="1"/>
        <v/>
      </c>
      <c r="U22" s="37"/>
      <c r="V22" s="37"/>
    </row>
    <row r="23" s="14" customFormat="1" customHeight="1" spans="1:22">
      <c r="A23" s="32"/>
      <c r="B23" s="33"/>
      <c r="C23" s="35"/>
      <c r="D23" s="140"/>
      <c r="E23" s="34"/>
      <c r="F23" s="34"/>
      <c r="G23" s="32"/>
      <c r="H23" s="32"/>
      <c r="I23" s="35"/>
      <c r="J23" s="32"/>
      <c r="K23" s="32"/>
      <c r="L23" s="35"/>
      <c r="M23" s="35"/>
      <c r="N23" s="35"/>
      <c r="O23" s="35"/>
      <c r="P23" s="35"/>
      <c r="Q23" s="36"/>
      <c r="R23" s="36"/>
      <c r="S23" s="36" t="str">
        <f t="shared" si="0"/>
        <v/>
      </c>
      <c r="T23" s="36" t="str">
        <f t="shared" si="1"/>
        <v/>
      </c>
      <c r="U23" s="37"/>
      <c r="V23" s="37"/>
    </row>
    <row r="24" s="14" customFormat="1" customHeight="1" spans="1:22">
      <c r="A24" s="32"/>
      <c r="B24" s="33"/>
      <c r="C24" s="35"/>
      <c r="D24" s="140"/>
      <c r="E24" s="34"/>
      <c r="F24" s="34"/>
      <c r="G24" s="32"/>
      <c r="H24" s="32"/>
      <c r="I24" s="35"/>
      <c r="J24" s="32"/>
      <c r="K24" s="32"/>
      <c r="L24" s="35"/>
      <c r="M24" s="35"/>
      <c r="N24" s="35"/>
      <c r="O24" s="35"/>
      <c r="P24" s="35"/>
      <c r="Q24" s="36"/>
      <c r="R24" s="36"/>
      <c r="S24" s="36" t="str">
        <f t="shared" si="0"/>
        <v/>
      </c>
      <c r="T24" s="36" t="str">
        <f t="shared" si="1"/>
        <v/>
      </c>
      <c r="U24" s="37"/>
      <c r="V24" s="37"/>
    </row>
    <row r="25" s="14" customFormat="1" customHeight="1" spans="1:22">
      <c r="A25" s="32"/>
      <c r="B25" s="33"/>
      <c r="C25" s="35"/>
      <c r="D25" s="140"/>
      <c r="E25" s="34"/>
      <c r="F25" s="34"/>
      <c r="G25" s="32"/>
      <c r="H25" s="32"/>
      <c r="I25" s="35"/>
      <c r="J25" s="32"/>
      <c r="K25" s="32"/>
      <c r="L25" s="35"/>
      <c r="M25" s="35"/>
      <c r="N25" s="35"/>
      <c r="O25" s="35"/>
      <c r="P25" s="35"/>
      <c r="Q25" s="36"/>
      <c r="R25" s="36"/>
      <c r="S25" s="36" t="str">
        <f t="shared" si="0"/>
        <v/>
      </c>
      <c r="T25" s="36" t="str">
        <f t="shared" si="1"/>
        <v/>
      </c>
      <c r="U25" s="37"/>
      <c r="V25" s="37"/>
    </row>
    <row r="26" s="14" customFormat="1" customHeight="1" spans="1:22">
      <c r="A26" s="32"/>
      <c r="B26" s="33"/>
      <c r="C26" s="35"/>
      <c r="D26" s="140"/>
      <c r="E26" s="34"/>
      <c r="F26" s="34"/>
      <c r="G26" s="32"/>
      <c r="H26" s="32"/>
      <c r="I26" s="35"/>
      <c r="J26" s="32"/>
      <c r="K26" s="32"/>
      <c r="L26" s="35"/>
      <c r="M26" s="35"/>
      <c r="N26" s="35"/>
      <c r="O26" s="35"/>
      <c r="P26" s="35"/>
      <c r="Q26" s="36"/>
      <c r="R26" s="36"/>
      <c r="S26" s="36" t="str">
        <f t="shared" si="0"/>
        <v/>
      </c>
      <c r="T26" s="36" t="str">
        <f t="shared" si="1"/>
        <v/>
      </c>
      <c r="U26" s="37"/>
      <c r="V26" s="37"/>
    </row>
    <row r="27" s="14" customFormat="1" customHeight="1" spans="1:22">
      <c r="A27" s="32"/>
      <c r="B27" s="33"/>
      <c r="C27" s="35"/>
      <c r="D27" s="140"/>
      <c r="E27" s="34"/>
      <c r="F27" s="34"/>
      <c r="G27" s="32"/>
      <c r="H27" s="32"/>
      <c r="I27" s="35"/>
      <c r="J27" s="32"/>
      <c r="K27" s="32"/>
      <c r="L27" s="35"/>
      <c r="M27" s="35"/>
      <c r="N27" s="35"/>
      <c r="O27" s="35"/>
      <c r="P27" s="35"/>
      <c r="Q27" s="36"/>
      <c r="R27" s="36"/>
      <c r="S27" s="36" t="str">
        <f t="shared" si="0"/>
        <v/>
      </c>
      <c r="T27" s="36" t="str">
        <f t="shared" si="1"/>
        <v/>
      </c>
      <c r="U27" s="37"/>
      <c r="V27" s="37"/>
    </row>
    <row r="28" s="14" customFormat="1" customHeight="1" spans="1:22">
      <c r="A28" s="32"/>
      <c r="B28" s="33"/>
      <c r="C28" s="35"/>
      <c r="D28" s="140"/>
      <c r="E28" s="34"/>
      <c r="F28" s="34"/>
      <c r="G28" s="32"/>
      <c r="H28" s="32"/>
      <c r="I28" s="35"/>
      <c r="J28" s="32"/>
      <c r="K28" s="32"/>
      <c r="L28" s="35"/>
      <c r="M28" s="35"/>
      <c r="N28" s="35"/>
      <c r="O28" s="35"/>
      <c r="P28" s="35"/>
      <c r="Q28" s="36"/>
      <c r="R28" s="36"/>
      <c r="S28" s="36" t="str">
        <f t="shared" si="0"/>
        <v/>
      </c>
      <c r="T28" s="36" t="str">
        <f t="shared" si="1"/>
        <v/>
      </c>
      <c r="U28" s="37"/>
      <c r="V28" s="37"/>
    </row>
    <row r="29" s="14" customFormat="1" customHeight="1" spans="1:22">
      <c r="A29" s="188" t="s">
        <v>369</v>
      </c>
      <c r="B29" s="196"/>
      <c r="C29" s="189"/>
      <c r="D29" s="86"/>
      <c r="E29" s="86"/>
      <c r="F29" s="86" t="s">
        <v>2269</v>
      </c>
      <c r="G29" s="53"/>
      <c r="H29" s="53"/>
      <c r="I29" s="53"/>
      <c r="J29" s="53"/>
      <c r="K29" s="53"/>
      <c r="L29" s="53"/>
      <c r="M29" s="53"/>
      <c r="N29" s="53"/>
      <c r="O29" s="53"/>
      <c r="P29" s="53"/>
      <c r="Q29" s="36">
        <f>SUM(Q8:Q28)</f>
        <v>0</v>
      </c>
      <c r="R29" s="36">
        <f>SUM(R8:R28)</f>
        <v>0</v>
      </c>
      <c r="S29" s="36" t="str">
        <f t="shared" si="0"/>
        <v/>
      </c>
      <c r="T29" s="36" t="str">
        <f t="shared" si="1"/>
        <v/>
      </c>
      <c r="U29" s="37"/>
      <c r="V29" s="37"/>
    </row>
    <row r="30" s="14" customFormat="1" customHeight="1" spans="1:22">
      <c r="A30" s="188" t="s">
        <v>2524</v>
      </c>
      <c r="B30" s="196"/>
      <c r="C30" s="189"/>
      <c r="D30" s="86"/>
      <c r="E30" s="86"/>
      <c r="F30" s="86" t="s">
        <v>2269</v>
      </c>
      <c r="G30" s="53"/>
      <c r="H30" s="53"/>
      <c r="I30" s="53"/>
      <c r="J30" s="53"/>
      <c r="K30" s="53"/>
      <c r="L30" s="53"/>
      <c r="M30" s="53"/>
      <c r="N30" s="53"/>
      <c r="O30" s="53"/>
      <c r="P30" s="53"/>
      <c r="Q30" s="36"/>
      <c r="R30" s="36"/>
      <c r="S30" s="36"/>
      <c r="T30" s="36"/>
      <c r="U30" s="37"/>
      <c r="V30" s="37"/>
    </row>
    <row r="31" s="14" customFormat="1" customHeight="1" spans="1:22">
      <c r="A31" s="188" t="s">
        <v>369</v>
      </c>
      <c r="B31" s="196"/>
      <c r="C31" s="189"/>
      <c r="D31" s="86"/>
      <c r="E31" s="86"/>
      <c r="F31" s="86" t="s">
        <v>2269</v>
      </c>
      <c r="G31" s="53"/>
      <c r="H31" s="53"/>
      <c r="I31" s="53"/>
      <c r="J31" s="53"/>
      <c r="K31" s="53"/>
      <c r="L31" s="53"/>
      <c r="M31" s="53"/>
      <c r="N31" s="53"/>
      <c r="O31" s="53"/>
      <c r="P31" s="53"/>
      <c r="Q31" s="36">
        <f>Q29-Q30</f>
        <v>0</v>
      </c>
      <c r="R31" s="36">
        <f>R29</f>
        <v>0</v>
      </c>
      <c r="S31" s="36" t="str">
        <f>IF(Q31=0,"",R31-Q31)</f>
        <v/>
      </c>
      <c r="T31" s="36" t="str">
        <f>IF(Q31=0,"",S31/(Q31)*100)</f>
        <v/>
      </c>
      <c r="U31" s="37"/>
      <c r="V31" s="37"/>
    </row>
    <row r="32" s="14" customFormat="1" customHeight="1" spans="1:22">
      <c r="A32" s="12" t="e">
        <f>'4-8-8固定资产清理'!A32</f>
        <v>#REF!</v>
      </c>
      <c r="B32" s="41"/>
      <c r="C32" s="41"/>
      <c r="D32" s="136"/>
      <c r="I32" s="204"/>
      <c r="J32" s="204"/>
      <c r="K32" s="204"/>
      <c r="L32" s="204"/>
      <c r="M32" s="204"/>
      <c r="N32" s="204"/>
      <c r="O32" s="204"/>
      <c r="P32" s="204"/>
      <c r="Q32" s="43"/>
      <c r="R32" s="133" t="e">
        <f>"评估人员:"&amp;#REF!</f>
        <v>#REF!</v>
      </c>
      <c r="S32" s="133"/>
      <c r="T32" s="133"/>
      <c r="U32" s="138"/>
    </row>
    <row r="33" s="14" customFormat="1" customHeight="1" spans="1:20">
      <c r="A33" s="12" t="e">
        <f>'4-8-8固定资产清理'!A33</f>
        <v>#REF!</v>
      </c>
      <c r="B33" s="12"/>
      <c r="C33" s="12"/>
      <c r="Q33" s="43"/>
      <c r="R33" s="43"/>
      <c r="S33" s="43"/>
      <c r="T33" s="43"/>
    </row>
    <row r="34" s="14" customFormat="1" customHeight="1" spans="1:20">
      <c r="Q34" s="43"/>
      <c r="R34" s="43"/>
      <c r="S34" s="43"/>
      <c r="T34" s="43"/>
    </row>
  </sheetData>
  <sheetProtection formatCells="0" formatColumns="0" formatRows="0" insertRows="0" insertColumns="0" insertHyperlinks="0" deleteColumns="0" deleteRows="0" sort="0" autoFilter="0" pivotTables="0"/>
  <mergeCells count="6">
    <mergeCell ref="A2:U2"/>
    <mergeCell ref="A4:U4"/>
    <mergeCell ref="A29:C29"/>
    <mergeCell ref="A30:C30"/>
    <mergeCell ref="A31:C31"/>
    <mergeCell ref="R32:T32"/>
  </mergeCells>
  <dataValidations count="1">
    <dataValidation type="list" allowBlank="1" showInputMessage="1" showErrorMessage="1" sqref="M8:P28">
      <formula1>"是,否"</formula1>
    </dataValidation>
  </dataValidations>
  <hyperlinks>
    <hyperlink ref="A1" location="索引目录!A1" display="返回索引目录"/>
  </hyperlinks>
  <printOptions horizontalCentered="1"/>
  <pageMargins left="0.511811023622047" right="0.590551181102362" top="0.984251968503937" bottom="0.15748031496063" header="1.14173228346457" footer="0.196850393700787"/>
  <pageSetup paperSize="9" scale="72" orientation="landscape"/>
  <headerFooter scaleWithDoc="0">
    <oddHeader>&amp;R&amp;"宋体,常规"&amp;10表4-9-1
共&amp;N页第&amp;P页
 单位：人民币元</oddHeader>
  </headerFooter>
  <legacyDrawing r:id="rId2"/>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0">
    <tabColor indexed="35"/>
  </sheetPr>
  <dimension ref="A1:X33"/>
  <sheetViews>
    <sheetView showZeros="0" workbookViewId="0">
      <pane ySplit="8" topLeftCell="A9" activePane="bottomLeft" state="frozen"/>
      <selection/>
      <selection pane="bottomLeft" activeCell="B9" sqref="B9"/>
    </sheetView>
  </sheetViews>
  <sheetFormatPr defaultColWidth="9" defaultRowHeight="15.75" customHeight="1"/>
  <cols>
    <col min="1" max="1" width="4.7" style="15" customWidth="1"/>
    <col min="2" max="3" width="11.1" style="15" customWidth="1"/>
    <col min="4" max="4" width="9.3" style="15" customWidth="1"/>
    <col min="5" max="5" width="5" style="15" customWidth="1"/>
    <col min="6" max="7" width="5.3" style="15" customWidth="1"/>
    <col min="8" max="8" width="6.7" style="15" customWidth="1"/>
    <col min="9" max="9" width="6.1" style="15" customWidth="1"/>
    <col min="10" max="12" width="6.1" style="15" customWidth="1" outlineLevel="1"/>
    <col min="13" max="13" width="6.6" style="14" customWidth="1"/>
    <col min="14" max="14" width="6.3" style="14" customWidth="1"/>
    <col min="15" max="15" width="6.5" style="14" customWidth="1"/>
    <col min="16" max="16" width="9.6" style="43" customWidth="1"/>
    <col min="17" max="17" width="7.7" style="43" hidden="1" customWidth="1" outlineLevel="1"/>
    <col min="18" max="18" width="4.3" style="43" hidden="1" customWidth="1" outlineLevel="1"/>
    <col min="19" max="19" width="6.8" style="43" hidden="1" customWidth="1" outlineLevel="1"/>
    <col min="20" max="20" width="8.2" style="43" hidden="1" customWidth="1" outlineLevel="1"/>
    <col min="21" max="21" width="7.3" style="43" hidden="1" customWidth="1" outlineLevel="1"/>
    <col min="22" max="22" width="7.7" style="43" hidden="1" customWidth="1" outlineLevel="1"/>
    <col min="23" max="23" width="6.8" style="15" customWidth="1" collapsed="1"/>
    <col min="24" max="16384" width="9" style="15"/>
  </cols>
  <sheetData>
    <row r="1" customHeight="1" spans="1:24">
      <c r="A1" s="17" t="s">
        <v>257</v>
      </c>
    </row>
    <row r="2" s="11" customFormat="1" ht="30" customHeight="1" spans="1:24">
      <c r="A2" s="18" t="e">
        <f>"在建工程-设备安装工程评估"&amp;#REF!</f>
        <v>#REF!</v>
      </c>
      <c r="B2" s="19"/>
      <c r="C2" s="19"/>
      <c r="D2" s="19"/>
      <c r="E2" s="19"/>
      <c r="F2" s="19"/>
      <c r="G2" s="19"/>
      <c r="H2" s="19"/>
      <c r="I2" s="19"/>
      <c r="J2" s="19"/>
      <c r="K2" s="19"/>
      <c r="L2" s="19"/>
      <c r="M2" s="19"/>
      <c r="N2" s="19"/>
      <c r="O2" s="19"/>
      <c r="P2" s="19"/>
      <c r="Q2" s="19"/>
      <c r="R2" s="19"/>
      <c r="S2" s="19"/>
      <c r="T2" s="19"/>
      <c r="U2" s="19"/>
      <c r="V2" s="19"/>
      <c r="W2" s="19"/>
    </row>
    <row r="3" s="11" customFormat="1" ht="9.75" customHeight="1" spans="1:24">
      <c r="A3" s="18"/>
      <c r="B3" s="19"/>
      <c r="C3" s="19"/>
      <c r="D3" s="19"/>
      <c r="E3" s="19"/>
      <c r="F3" s="19"/>
      <c r="G3" s="19"/>
      <c r="H3" s="19"/>
      <c r="I3" s="19"/>
      <c r="J3" s="19"/>
      <c r="K3" s="19"/>
      <c r="L3" s="19"/>
      <c r="M3" s="105"/>
      <c r="N3" s="105"/>
      <c r="O3" s="105"/>
      <c r="P3" s="51"/>
      <c r="Q3" s="51"/>
      <c r="R3" s="51"/>
      <c r="S3" s="51"/>
      <c r="T3" s="51"/>
      <c r="U3" s="51"/>
      <c r="V3" s="51"/>
      <c r="W3" s="19"/>
    </row>
    <row r="4" s="12" customFormat="1" ht="14.1" customHeight="1" spans="1:24">
      <c r="A4" s="21" t="e">
        <f>'4-9-1在建（土建）'!A4:U4</f>
        <v>#REF!</v>
      </c>
      <c r="B4" s="21"/>
      <c r="C4" s="21"/>
      <c r="D4" s="21"/>
      <c r="E4" s="21"/>
      <c r="F4" s="21"/>
      <c r="G4" s="21"/>
      <c r="H4" s="21"/>
      <c r="I4" s="21"/>
      <c r="J4" s="21"/>
      <c r="K4" s="21"/>
      <c r="L4" s="21"/>
      <c r="M4" s="21"/>
      <c r="N4" s="21"/>
      <c r="O4" s="21"/>
      <c r="P4" s="22"/>
      <c r="Q4" s="22"/>
      <c r="R4" s="22"/>
      <c r="S4" s="22"/>
      <c r="T4" s="22"/>
      <c r="U4" s="22"/>
      <c r="V4" s="22"/>
      <c r="W4" s="22"/>
    </row>
    <row r="5" s="12" customFormat="1" ht="14.1" customHeight="1" spans="1:24">
      <c r="A5" s="21"/>
      <c r="B5" s="21"/>
      <c r="C5" s="21"/>
      <c r="D5" s="21"/>
      <c r="E5" s="21"/>
      <c r="F5" s="21"/>
      <c r="G5" s="21"/>
      <c r="H5" s="21"/>
      <c r="I5" s="21"/>
      <c r="J5" s="21"/>
      <c r="K5" s="21"/>
      <c r="L5" s="21"/>
      <c r="M5" s="21"/>
      <c r="N5" s="21"/>
      <c r="O5" s="21"/>
      <c r="P5" s="23"/>
      <c r="Q5" s="23"/>
      <c r="R5" s="23"/>
      <c r="S5" s="23"/>
      <c r="T5" s="23"/>
      <c r="U5" s="23"/>
      <c r="V5" s="23"/>
      <c r="W5" s="24"/>
    </row>
    <row r="6" s="12" customFormat="1" customHeight="1" spans="1:24">
      <c r="A6" s="75" t="e">
        <f>'4-9-1在建（土建）'!A6</f>
        <v>#REF!</v>
      </c>
      <c r="P6" s="26"/>
      <c r="Q6" s="26"/>
      <c r="R6" s="26"/>
      <c r="S6" s="26"/>
      <c r="T6" s="26"/>
      <c r="U6" s="26"/>
      <c r="V6" s="26"/>
      <c r="W6" s="27"/>
    </row>
    <row r="7" s="44" customFormat="1" customHeight="1" spans="1:24">
      <c r="A7" s="28" t="s">
        <v>293</v>
      </c>
      <c r="B7" s="28" t="s">
        <v>2282</v>
      </c>
      <c r="C7" s="77" t="s">
        <v>2475</v>
      </c>
      <c r="D7" s="77" t="s">
        <v>445</v>
      </c>
      <c r="E7" s="77" t="s">
        <v>450</v>
      </c>
      <c r="F7" s="128" t="s">
        <v>446</v>
      </c>
      <c r="G7" s="78" t="s">
        <v>2278</v>
      </c>
      <c r="H7" s="128" t="s">
        <v>2525</v>
      </c>
      <c r="I7" s="128" t="s">
        <v>2526</v>
      </c>
      <c r="J7" s="78" t="s">
        <v>2517</v>
      </c>
      <c r="K7" s="78" t="s">
        <v>2527</v>
      </c>
      <c r="L7" s="78" t="s">
        <v>2528</v>
      </c>
      <c r="M7" s="128" t="s">
        <v>344</v>
      </c>
      <c r="N7" s="128"/>
      <c r="O7" s="128"/>
      <c r="P7" s="128"/>
      <c r="Q7" s="30" t="s">
        <v>345</v>
      </c>
      <c r="R7" s="30"/>
      <c r="S7" s="30"/>
      <c r="T7" s="30"/>
      <c r="U7" s="79" t="s">
        <v>346</v>
      </c>
      <c r="V7" s="100" t="s">
        <v>347</v>
      </c>
      <c r="W7" s="128" t="s">
        <v>296</v>
      </c>
      <c r="X7" s="31" t="s">
        <v>348</v>
      </c>
    </row>
    <row r="8" s="44" customFormat="1" ht="24" customHeight="1" spans="1:24">
      <c r="A8" s="28"/>
      <c r="B8" s="28"/>
      <c r="C8" s="80"/>
      <c r="D8" s="80"/>
      <c r="E8" s="80"/>
      <c r="F8" s="28"/>
      <c r="G8" s="81"/>
      <c r="H8" s="28"/>
      <c r="I8" s="28"/>
      <c r="J8" s="81"/>
      <c r="K8" s="81"/>
      <c r="L8" s="81"/>
      <c r="M8" s="28" t="s">
        <v>2529</v>
      </c>
      <c r="N8" s="128" t="s">
        <v>2530</v>
      </c>
      <c r="O8" s="128" t="s">
        <v>2531</v>
      </c>
      <c r="P8" s="30" t="s">
        <v>436</v>
      </c>
      <c r="Q8" s="30" t="s">
        <v>2529</v>
      </c>
      <c r="R8" s="100" t="s">
        <v>2530</v>
      </c>
      <c r="S8" s="100" t="s">
        <v>2531</v>
      </c>
      <c r="T8" s="30" t="s">
        <v>436</v>
      </c>
      <c r="U8" s="82"/>
      <c r="V8" s="30"/>
      <c r="W8" s="28"/>
      <c r="X8" s="31"/>
    </row>
    <row r="9" s="14" customFormat="1" customHeight="1" spans="1:24">
      <c r="A9" s="32">
        <v>1</v>
      </c>
      <c r="B9" s="35"/>
      <c r="C9" s="33"/>
      <c r="D9" s="32"/>
      <c r="E9" s="32"/>
      <c r="F9" s="35"/>
      <c r="G9" s="35"/>
      <c r="H9" s="34">
        <v>43800</v>
      </c>
      <c r="I9" s="34">
        <v>43922</v>
      </c>
      <c r="J9" s="40"/>
      <c r="K9" s="40"/>
      <c r="L9" s="40"/>
      <c r="M9" s="36"/>
      <c r="N9" s="36"/>
      <c r="O9" s="36"/>
      <c r="P9" s="36"/>
      <c r="Q9" s="36"/>
      <c r="R9" s="36"/>
      <c r="S9" s="36"/>
      <c r="T9" s="36"/>
      <c r="U9" s="36" t="str">
        <f>IF(P9=0,"",T9-P9)</f>
        <v/>
      </c>
      <c r="V9" s="36" t="str">
        <f>IF(P9=0,"",U9/(P9)*100)</f>
        <v/>
      </c>
      <c r="W9" s="37"/>
      <c r="X9" s="37"/>
    </row>
    <row r="10" s="14" customFormat="1" customHeight="1" spans="1:24">
      <c r="A10" s="32"/>
      <c r="B10" s="35"/>
      <c r="C10" s="33"/>
      <c r="D10" s="32"/>
      <c r="E10" s="32"/>
      <c r="F10" s="35"/>
      <c r="G10" s="35"/>
      <c r="H10" s="34"/>
      <c r="I10" s="34"/>
      <c r="J10" s="40"/>
      <c r="K10" s="40"/>
      <c r="L10" s="40"/>
      <c r="M10" s="36"/>
      <c r="N10" s="36"/>
      <c r="O10" s="36"/>
      <c r="P10" s="36"/>
      <c r="Q10" s="36"/>
      <c r="R10" s="36"/>
      <c r="S10" s="36"/>
      <c r="T10" s="36"/>
      <c r="U10" s="36" t="str">
        <f t="shared" ref="U10:U28" si="0">IF(P10=0,"",T10-P10)</f>
        <v/>
      </c>
      <c r="V10" s="36" t="str">
        <f t="shared" ref="V10:V28" si="1">IF(P10=0,"",U10/(P10)*100)</f>
        <v/>
      </c>
      <c r="W10" s="37"/>
      <c r="X10" s="37"/>
    </row>
    <row r="11" s="14" customFormat="1" customHeight="1" spans="1:24">
      <c r="A11" s="32"/>
      <c r="B11" s="35"/>
      <c r="C11" s="33"/>
      <c r="D11" s="32"/>
      <c r="E11" s="32"/>
      <c r="F11" s="35"/>
      <c r="G11" s="35"/>
      <c r="H11" s="34"/>
      <c r="I11" s="34"/>
      <c r="J11" s="40"/>
      <c r="K11" s="40"/>
      <c r="L11" s="40"/>
      <c r="M11" s="36"/>
      <c r="N11" s="36"/>
      <c r="O11" s="36"/>
      <c r="P11" s="36"/>
      <c r="Q11" s="36"/>
      <c r="R11" s="36"/>
      <c r="S11" s="36"/>
      <c r="T11" s="36"/>
      <c r="U11" s="36" t="str">
        <f t="shared" si="0"/>
        <v/>
      </c>
      <c r="V11" s="36" t="str">
        <f t="shared" si="1"/>
        <v/>
      </c>
      <c r="W11" s="37"/>
      <c r="X11" s="37"/>
    </row>
    <row r="12" s="14" customFormat="1" customHeight="1" spans="1:24">
      <c r="A12" s="32"/>
      <c r="B12" s="35"/>
      <c r="C12" s="33"/>
      <c r="D12" s="32"/>
      <c r="E12" s="32"/>
      <c r="F12" s="35"/>
      <c r="G12" s="35"/>
      <c r="H12" s="34"/>
      <c r="I12" s="34"/>
      <c r="J12" s="40"/>
      <c r="K12" s="40"/>
      <c r="L12" s="40"/>
      <c r="M12" s="36"/>
      <c r="N12" s="36"/>
      <c r="O12" s="36"/>
      <c r="P12" s="36"/>
      <c r="Q12" s="36"/>
      <c r="R12" s="36"/>
      <c r="S12" s="36"/>
      <c r="T12" s="36"/>
      <c r="U12" s="36" t="str">
        <f t="shared" si="0"/>
        <v/>
      </c>
      <c r="V12" s="36" t="str">
        <f t="shared" si="1"/>
        <v/>
      </c>
      <c r="W12" s="37"/>
      <c r="X12" s="37"/>
    </row>
    <row r="13" s="14" customFormat="1" customHeight="1" spans="1:24">
      <c r="A13" s="32"/>
      <c r="B13" s="35"/>
      <c r="C13" s="33"/>
      <c r="D13" s="32"/>
      <c r="E13" s="32"/>
      <c r="F13" s="35"/>
      <c r="G13" s="35"/>
      <c r="H13" s="34">
        <v>0</v>
      </c>
      <c r="I13" s="34"/>
      <c r="J13" s="40"/>
      <c r="K13" s="40"/>
      <c r="L13" s="40"/>
      <c r="M13" s="36"/>
      <c r="N13" s="36"/>
      <c r="O13" s="36"/>
      <c r="P13" s="36"/>
      <c r="Q13" s="36"/>
      <c r="R13" s="36"/>
      <c r="S13" s="36"/>
      <c r="T13" s="36"/>
      <c r="U13" s="36" t="str">
        <f t="shared" si="0"/>
        <v/>
      </c>
      <c r="V13" s="36" t="str">
        <f t="shared" si="1"/>
        <v/>
      </c>
      <c r="W13" s="37"/>
      <c r="X13" s="37"/>
    </row>
    <row r="14" s="14" customFormat="1" customHeight="1" spans="1:24">
      <c r="A14" s="32"/>
      <c r="B14" s="35"/>
      <c r="C14" s="33"/>
      <c r="D14" s="32"/>
      <c r="E14" s="32"/>
      <c r="F14" s="35"/>
      <c r="G14" s="35"/>
      <c r="H14" s="34">
        <v>0</v>
      </c>
      <c r="I14" s="34"/>
      <c r="J14" s="40"/>
      <c r="K14" s="40"/>
      <c r="L14" s="40"/>
      <c r="M14" s="36"/>
      <c r="N14" s="36"/>
      <c r="O14" s="36"/>
      <c r="P14" s="36"/>
      <c r="Q14" s="36"/>
      <c r="R14" s="36"/>
      <c r="S14" s="36"/>
      <c r="T14" s="36"/>
      <c r="U14" s="36" t="str">
        <f t="shared" si="0"/>
        <v/>
      </c>
      <c r="V14" s="36" t="str">
        <f t="shared" si="1"/>
        <v/>
      </c>
      <c r="W14" s="37"/>
      <c r="X14" s="37"/>
    </row>
    <row r="15" s="14" customFormat="1" customHeight="1" spans="1:24">
      <c r="A15" s="32"/>
      <c r="B15" s="35"/>
      <c r="C15" s="33"/>
      <c r="D15" s="32"/>
      <c r="E15" s="32"/>
      <c r="F15" s="35"/>
      <c r="G15" s="35"/>
      <c r="H15" s="34"/>
      <c r="I15" s="34"/>
      <c r="J15" s="40"/>
      <c r="K15" s="40"/>
      <c r="L15" s="40"/>
      <c r="M15" s="36"/>
      <c r="N15" s="36"/>
      <c r="O15" s="36"/>
      <c r="P15" s="36"/>
      <c r="Q15" s="36"/>
      <c r="R15" s="36"/>
      <c r="S15" s="36"/>
      <c r="T15" s="36"/>
      <c r="U15" s="36" t="str">
        <f t="shared" si="0"/>
        <v/>
      </c>
      <c r="V15" s="36" t="str">
        <f t="shared" si="1"/>
        <v/>
      </c>
      <c r="W15" s="37"/>
      <c r="X15" s="37"/>
    </row>
    <row r="16" s="14" customFormat="1" customHeight="1" spans="1:24">
      <c r="A16" s="32"/>
      <c r="B16" s="35"/>
      <c r="C16" s="33"/>
      <c r="D16" s="32"/>
      <c r="E16" s="32"/>
      <c r="F16" s="35"/>
      <c r="G16" s="35"/>
      <c r="H16" s="34"/>
      <c r="I16" s="34"/>
      <c r="J16" s="40"/>
      <c r="K16" s="40"/>
      <c r="L16" s="40"/>
      <c r="M16" s="36"/>
      <c r="N16" s="36"/>
      <c r="O16" s="36"/>
      <c r="P16" s="36"/>
      <c r="Q16" s="36"/>
      <c r="R16" s="36"/>
      <c r="S16" s="36"/>
      <c r="T16" s="36"/>
      <c r="U16" s="36" t="str">
        <f t="shared" si="0"/>
        <v/>
      </c>
      <c r="V16" s="36" t="str">
        <f t="shared" si="1"/>
        <v/>
      </c>
      <c r="W16" s="37"/>
      <c r="X16" s="37"/>
    </row>
    <row r="17" s="14" customFormat="1" customHeight="1" spans="1:24">
      <c r="A17" s="32"/>
      <c r="B17" s="35"/>
      <c r="C17" s="33"/>
      <c r="D17" s="32"/>
      <c r="E17" s="32"/>
      <c r="F17" s="35"/>
      <c r="G17" s="35"/>
      <c r="H17" s="34"/>
      <c r="I17" s="34"/>
      <c r="J17" s="40"/>
      <c r="K17" s="40"/>
      <c r="L17" s="40"/>
      <c r="M17" s="36"/>
      <c r="N17" s="36"/>
      <c r="O17" s="36"/>
      <c r="P17" s="36"/>
      <c r="Q17" s="36"/>
      <c r="R17" s="36"/>
      <c r="S17" s="36"/>
      <c r="T17" s="36"/>
      <c r="U17" s="36" t="str">
        <f t="shared" si="0"/>
        <v/>
      </c>
      <c r="V17" s="36" t="str">
        <f t="shared" si="1"/>
        <v/>
      </c>
      <c r="W17" s="37"/>
      <c r="X17" s="37"/>
    </row>
    <row r="18" s="14" customFormat="1" customHeight="1" spans="1:24">
      <c r="A18" s="32"/>
      <c r="B18" s="35"/>
      <c r="C18" s="33"/>
      <c r="D18" s="32"/>
      <c r="E18" s="32"/>
      <c r="F18" s="35"/>
      <c r="G18" s="35"/>
      <c r="H18" s="34"/>
      <c r="I18" s="34"/>
      <c r="J18" s="40"/>
      <c r="K18" s="40"/>
      <c r="L18" s="40"/>
      <c r="M18" s="36"/>
      <c r="N18" s="36"/>
      <c r="O18" s="36"/>
      <c r="P18" s="36"/>
      <c r="Q18" s="36"/>
      <c r="R18" s="36"/>
      <c r="S18" s="36"/>
      <c r="T18" s="36"/>
      <c r="U18" s="36" t="str">
        <f t="shared" si="0"/>
        <v/>
      </c>
      <c r="V18" s="36" t="str">
        <f t="shared" si="1"/>
        <v/>
      </c>
      <c r="W18" s="37"/>
      <c r="X18" s="37"/>
    </row>
    <row r="19" s="14" customFormat="1" customHeight="1" spans="1:24">
      <c r="A19" s="32"/>
      <c r="B19" s="35"/>
      <c r="C19" s="33"/>
      <c r="D19" s="32"/>
      <c r="E19" s="32"/>
      <c r="F19" s="35"/>
      <c r="G19" s="35"/>
      <c r="H19" s="34"/>
      <c r="I19" s="34"/>
      <c r="J19" s="40"/>
      <c r="K19" s="40"/>
      <c r="L19" s="40"/>
      <c r="M19" s="36"/>
      <c r="N19" s="36"/>
      <c r="O19" s="36"/>
      <c r="P19" s="36"/>
      <c r="Q19" s="36"/>
      <c r="R19" s="36"/>
      <c r="S19" s="36"/>
      <c r="T19" s="36"/>
      <c r="U19" s="36" t="str">
        <f t="shared" si="0"/>
        <v/>
      </c>
      <c r="V19" s="36" t="str">
        <f t="shared" si="1"/>
        <v/>
      </c>
      <c r="W19" s="37"/>
      <c r="X19" s="37"/>
    </row>
    <row r="20" s="14" customFormat="1" customHeight="1" spans="1:24">
      <c r="A20" s="32"/>
      <c r="B20" s="35"/>
      <c r="C20" s="33"/>
      <c r="D20" s="32"/>
      <c r="E20" s="32"/>
      <c r="F20" s="35"/>
      <c r="G20" s="35"/>
      <c r="H20" s="34"/>
      <c r="I20" s="34"/>
      <c r="J20" s="40"/>
      <c r="K20" s="40"/>
      <c r="L20" s="40"/>
      <c r="M20" s="36"/>
      <c r="N20" s="36"/>
      <c r="O20" s="36"/>
      <c r="P20" s="36"/>
      <c r="Q20" s="36"/>
      <c r="R20" s="36"/>
      <c r="S20" s="36"/>
      <c r="T20" s="36"/>
      <c r="U20" s="36" t="str">
        <f t="shared" si="0"/>
        <v/>
      </c>
      <c r="V20" s="36" t="str">
        <f t="shared" si="1"/>
        <v/>
      </c>
      <c r="W20" s="37"/>
      <c r="X20" s="37"/>
    </row>
    <row r="21" s="14" customFormat="1" customHeight="1" spans="1:24">
      <c r="A21" s="32"/>
      <c r="B21" s="35"/>
      <c r="C21" s="33"/>
      <c r="D21" s="32"/>
      <c r="E21" s="32"/>
      <c r="F21" s="35"/>
      <c r="G21" s="35"/>
      <c r="H21" s="34"/>
      <c r="I21" s="34"/>
      <c r="J21" s="40"/>
      <c r="K21" s="40"/>
      <c r="L21" s="40"/>
      <c r="M21" s="36"/>
      <c r="N21" s="36"/>
      <c r="O21" s="36"/>
      <c r="P21" s="36"/>
      <c r="Q21" s="36"/>
      <c r="R21" s="36"/>
      <c r="S21" s="36"/>
      <c r="T21" s="36"/>
      <c r="U21" s="36" t="str">
        <f t="shared" si="0"/>
        <v/>
      </c>
      <c r="V21" s="36" t="str">
        <f t="shared" si="1"/>
        <v/>
      </c>
      <c r="W21" s="37"/>
      <c r="X21" s="37"/>
    </row>
    <row r="22" s="14" customFormat="1" customHeight="1" spans="1:24">
      <c r="A22" s="32"/>
      <c r="B22" s="35"/>
      <c r="C22" s="33"/>
      <c r="D22" s="32"/>
      <c r="E22" s="32"/>
      <c r="F22" s="35"/>
      <c r="G22" s="35"/>
      <c r="H22" s="34"/>
      <c r="I22" s="34"/>
      <c r="J22" s="40"/>
      <c r="K22" s="40"/>
      <c r="L22" s="40"/>
      <c r="M22" s="36"/>
      <c r="N22" s="36"/>
      <c r="O22" s="36"/>
      <c r="P22" s="36"/>
      <c r="Q22" s="36"/>
      <c r="R22" s="36"/>
      <c r="S22" s="36"/>
      <c r="T22" s="36"/>
      <c r="U22" s="36" t="str">
        <f t="shared" si="0"/>
        <v/>
      </c>
      <c r="V22" s="36" t="str">
        <f t="shared" si="1"/>
        <v/>
      </c>
      <c r="W22" s="37"/>
      <c r="X22" s="37"/>
    </row>
    <row r="23" s="14" customFormat="1" customHeight="1" spans="1:24">
      <c r="A23" s="32"/>
      <c r="B23" s="35"/>
      <c r="C23" s="33"/>
      <c r="D23" s="32"/>
      <c r="E23" s="32"/>
      <c r="F23" s="35"/>
      <c r="G23" s="35"/>
      <c r="H23" s="34"/>
      <c r="I23" s="34"/>
      <c r="J23" s="40"/>
      <c r="K23" s="40"/>
      <c r="L23" s="40"/>
      <c r="M23" s="36"/>
      <c r="N23" s="36"/>
      <c r="O23" s="36"/>
      <c r="P23" s="36"/>
      <c r="Q23" s="36"/>
      <c r="R23" s="36"/>
      <c r="S23" s="36"/>
      <c r="T23" s="36"/>
      <c r="U23" s="36" t="str">
        <f t="shared" si="0"/>
        <v/>
      </c>
      <c r="V23" s="36" t="str">
        <f t="shared" si="1"/>
        <v/>
      </c>
      <c r="W23" s="37"/>
      <c r="X23" s="37"/>
    </row>
    <row r="24" s="14" customFormat="1" customHeight="1" spans="1:24">
      <c r="A24" s="32"/>
      <c r="B24" s="35"/>
      <c r="C24" s="33"/>
      <c r="D24" s="32"/>
      <c r="E24" s="32"/>
      <c r="F24" s="35"/>
      <c r="G24" s="35"/>
      <c r="H24" s="34"/>
      <c r="I24" s="34"/>
      <c r="J24" s="40"/>
      <c r="K24" s="40"/>
      <c r="L24" s="40"/>
      <c r="M24" s="36"/>
      <c r="N24" s="36"/>
      <c r="O24" s="36"/>
      <c r="P24" s="36"/>
      <c r="Q24" s="36"/>
      <c r="R24" s="36"/>
      <c r="S24" s="36"/>
      <c r="T24" s="36"/>
      <c r="U24" s="36" t="str">
        <f t="shared" si="0"/>
        <v/>
      </c>
      <c r="V24" s="36" t="str">
        <f t="shared" si="1"/>
        <v/>
      </c>
      <c r="W24" s="37"/>
      <c r="X24" s="37"/>
    </row>
    <row r="25" s="14" customFormat="1" customHeight="1" spans="1:24">
      <c r="A25" s="32"/>
      <c r="B25" s="35"/>
      <c r="C25" s="33"/>
      <c r="D25" s="32"/>
      <c r="E25" s="32"/>
      <c r="F25" s="35"/>
      <c r="G25" s="35"/>
      <c r="H25" s="34"/>
      <c r="I25" s="34"/>
      <c r="J25" s="40"/>
      <c r="K25" s="40"/>
      <c r="L25" s="40"/>
      <c r="M25" s="36"/>
      <c r="N25" s="36"/>
      <c r="O25" s="36"/>
      <c r="P25" s="36"/>
      <c r="Q25" s="36"/>
      <c r="R25" s="36"/>
      <c r="S25" s="36"/>
      <c r="T25" s="36"/>
      <c r="U25" s="36" t="str">
        <f t="shared" si="0"/>
        <v/>
      </c>
      <c r="V25" s="36" t="str">
        <f t="shared" si="1"/>
        <v/>
      </c>
      <c r="W25" s="37"/>
      <c r="X25" s="37"/>
    </row>
    <row r="26" s="14" customFormat="1" customHeight="1" spans="1:24">
      <c r="A26" s="32"/>
      <c r="B26" s="35"/>
      <c r="C26" s="33"/>
      <c r="D26" s="32"/>
      <c r="E26" s="32"/>
      <c r="F26" s="35"/>
      <c r="G26" s="35"/>
      <c r="H26" s="34"/>
      <c r="I26" s="34"/>
      <c r="J26" s="40"/>
      <c r="K26" s="40"/>
      <c r="L26" s="40"/>
      <c r="M26" s="36"/>
      <c r="N26" s="36"/>
      <c r="O26" s="36"/>
      <c r="P26" s="36"/>
      <c r="Q26" s="36"/>
      <c r="R26" s="36"/>
      <c r="S26" s="36"/>
      <c r="T26" s="36"/>
      <c r="U26" s="36" t="str">
        <f t="shared" si="0"/>
        <v/>
      </c>
      <c r="V26" s="36" t="str">
        <f t="shared" si="1"/>
        <v/>
      </c>
      <c r="W26" s="37"/>
      <c r="X26" s="37"/>
    </row>
    <row r="27" s="14" customFormat="1" customHeight="1" spans="1:24">
      <c r="A27" s="32"/>
      <c r="B27" s="35"/>
      <c r="C27" s="33"/>
      <c r="D27" s="32"/>
      <c r="E27" s="32"/>
      <c r="F27" s="35"/>
      <c r="G27" s="35"/>
      <c r="H27" s="34"/>
      <c r="I27" s="34"/>
      <c r="J27" s="40"/>
      <c r="K27" s="40"/>
      <c r="L27" s="40"/>
      <c r="M27" s="36"/>
      <c r="N27" s="36"/>
      <c r="O27" s="36"/>
      <c r="P27" s="36"/>
      <c r="Q27" s="36"/>
      <c r="R27" s="36"/>
      <c r="S27" s="36"/>
      <c r="T27" s="36"/>
      <c r="U27" s="36" t="str">
        <f t="shared" si="0"/>
        <v/>
      </c>
      <c r="V27" s="36" t="str">
        <f t="shared" si="1"/>
        <v/>
      </c>
      <c r="W27" s="37"/>
      <c r="X27" s="37"/>
    </row>
    <row r="28" s="14" customFormat="1" customHeight="1" spans="1:24">
      <c r="A28" s="188" t="s">
        <v>369</v>
      </c>
      <c r="B28" s="196"/>
      <c r="C28" s="196"/>
      <c r="D28" s="189"/>
      <c r="E28" s="86"/>
      <c r="F28" s="86"/>
      <c r="G28" s="86"/>
      <c r="H28" s="86" t="s">
        <v>2269</v>
      </c>
      <c r="I28" s="53"/>
      <c r="J28" s="53"/>
      <c r="K28" s="53"/>
      <c r="L28" s="53"/>
      <c r="M28" s="36">
        <f t="shared" ref="M28:T28" si="2">SUM(M9:M27)</f>
        <v>0</v>
      </c>
      <c r="N28" s="36">
        <f t="shared" si="2"/>
        <v>0</v>
      </c>
      <c r="O28" s="36">
        <f t="shared" si="2"/>
        <v>0</v>
      </c>
      <c r="P28" s="36">
        <f t="shared" si="2"/>
        <v>0</v>
      </c>
      <c r="Q28" s="36">
        <f t="shared" si="2"/>
        <v>0</v>
      </c>
      <c r="R28" s="36">
        <f t="shared" si="2"/>
        <v>0</v>
      </c>
      <c r="S28" s="36">
        <f t="shared" si="2"/>
        <v>0</v>
      </c>
      <c r="T28" s="36">
        <f t="shared" si="2"/>
        <v>0</v>
      </c>
      <c r="U28" s="36" t="str">
        <f t="shared" si="0"/>
        <v/>
      </c>
      <c r="V28" s="36" t="str">
        <f t="shared" si="1"/>
        <v/>
      </c>
      <c r="W28" s="37"/>
      <c r="X28" s="37"/>
    </row>
    <row r="29" s="14" customFormat="1" customHeight="1" spans="1:24">
      <c r="A29" s="188" t="s">
        <v>2532</v>
      </c>
      <c r="B29" s="196"/>
      <c r="C29" s="196"/>
      <c r="D29" s="189"/>
      <c r="E29" s="86"/>
      <c r="F29" s="86"/>
      <c r="G29" s="86"/>
      <c r="H29" s="86" t="s">
        <v>2269</v>
      </c>
      <c r="I29" s="53"/>
      <c r="J29" s="53"/>
      <c r="K29" s="53"/>
      <c r="L29" s="53"/>
      <c r="M29" s="36"/>
      <c r="N29" s="36"/>
      <c r="O29" s="36"/>
      <c r="P29" s="36"/>
      <c r="Q29" s="36"/>
      <c r="R29" s="36"/>
      <c r="S29" s="36"/>
      <c r="T29" s="36"/>
      <c r="U29" s="36"/>
      <c r="V29" s="36"/>
      <c r="W29" s="37"/>
      <c r="X29" s="37"/>
    </row>
    <row r="30" s="14" customFormat="1" customHeight="1" spans="1:24">
      <c r="A30" s="188" t="s">
        <v>369</v>
      </c>
      <c r="B30" s="196"/>
      <c r="C30" s="196"/>
      <c r="D30" s="189"/>
      <c r="E30" s="86"/>
      <c r="F30" s="86"/>
      <c r="G30" s="86"/>
      <c r="H30" s="86" t="s">
        <v>2269</v>
      </c>
      <c r="I30" s="53"/>
      <c r="J30" s="53"/>
      <c r="K30" s="53"/>
      <c r="L30" s="53"/>
      <c r="M30" s="36">
        <f>M28-M29</f>
        <v>0</v>
      </c>
      <c r="N30" s="36">
        <f>N28-N29</f>
        <v>0</v>
      </c>
      <c r="O30" s="36">
        <f>O28-O29</f>
        <v>0</v>
      </c>
      <c r="P30" s="36">
        <f>P28-P29</f>
        <v>0</v>
      </c>
      <c r="Q30" s="36">
        <f>Q28</f>
        <v>0</v>
      </c>
      <c r="R30" s="36">
        <f>R28</f>
        <v>0</v>
      </c>
      <c r="S30" s="36">
        <f>S28</f>
        <v>0</v>
      </c>
      <c r="T30" s="36">
        <f>T28</f>
        <v>0</v>
      </c>
      <c r="U30" s="36" t="str">
        <f>IF(P30=0,"",T30-P30)</f>
        <v/>
      </c>
      <c r="V30" s="36" t="str">
        <f>IF(P30=0,"",U30/(P30)*100)</f>
        <v/>
      </c>
      <c r="W30" s="37"/>
      <c r="X30" s="37"/>
    </row>
    <row r="31" s="14" customFormat="1" customHeight="1" spans="1:24">
      <c r="A31" s="12" t="e">
        <f>'4-9-1在建（土建）'!A32</f>
        <v>#REF!</v>
      </c>
      <c r="B31" s="41"/>
      <c r="C31" s="41"/>
      <c r="D31" s="41"/>
      <c r="E31" s="136"/>
      <c r="F31" s="136"/>
      <c r="G31" s="150"/>
      <c r="P31" s="43"/>
      <c r="Q31" s="133" t="e">
        <f>'4-9-1在建（土建）'!R32</f>
        <v>#REF!</v>
      </c>
      <c r="R31" s="133"/>
      <c r="S31" s="133"/>
      <c r="T31" s="133"/>
      <c r="U31" s="133"/>
      <c r="V31" s="133"/>
      <c r="W31" s="138"/>
    </row>
    <row r="32" s="14" customFormat="1" customHeight="1" spans="1:24">
      <c r="A32" s="12" t="e">
        <f>'4-9-1在建（土建）'!A33</f>
        <v>#REF!</v>
      </c>
      <c r="B32" s="12"/>
      <c r="C32" s="12"/>
      <c r="D32" s="12"/>
      <c r="P32" s="43"/>
      <c r="Q32" s="43"/>
      <c r="R32" s="43"/>
      <c r="S32" s="43"/>
      <c r="T32" s="43"/>
      <c r="U32" s="43"/>
      <c r="V32" s="43"/>
    </row>
    <row r="33" s="14" customFormat="1" customHeight="1" spans="16:22">
      <c r="P33" s="43"/>
      <c r="Q33" s="43"/>
      <c r="R33" s="43"/>
      <c r="S33" s="43"/>
      <c r="T33" s="43"/>
      <c r="U33" s="43"/>
      <c r="V33" s="43"/>
    </row>
  </sheetData>
  <sheetProtection formatCells="0" formatColumns="0" formatRows="0" insertRows="0" insertColumns="0" insertHyperlinks="0" deleteColumns="0" deleteRows="0" sort="0" autoFilter="0" pivotTables="0"/>
  <mergeCells count="24">
    <mergeCell ref="A2:W2"/>
    <mergeCell ref="A4:W4"/>
    <mergeCell ref="M7:P7"/>
    <mergeCell ref="Q7:T7"/>
    <mergeCell ref="A28:D28"/>
    <mergeCell ref="A29:D29"/>
    <mergeCell ref="A30:D30"/>
    <mergeCell ref="Q31:V31"/>
    <mergeCell ref="A7:A8"/>
    <mergeCell ref="B7:B8"/>
    <mergeCell ref="C7:C8"/>
    <mergeCell ref="D7:D8"/>
    <mergeCell ref="E7:E8"/>
    <mergeCell ref="F7:F8"/>
    <mergeCell ref="G7:G8"/>
    <mergeCell ref="H7:H8"/>
    <mergeCell ref="I7:I8"/>
    <mergeCell ref="J7:J8"/>
    <mergeCell ref="K7:K8"/>
    <mergeCell ref="L7:L8"/>
    <mergeCell ref="U7:U8"/>
    <mergeCell ref="V7:V8"/>
    <mergeCell ref="W7:W8"/>
    <mergeCell ref="X7:X8"/>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85" fitToHeight="0" orientation="landscape"/>
  <headerFooter scaleWithDoc="0">
    <oddHeader>&amp;R&amp;"宋体,常规"&amp;10表4-9-2
共&amp;N页第&amp;P页
 单位：人民币元</oddHeader>
  </headerFooter>
  <legacyDrawing r:id="rId2"/>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857">
    <tabColor indexed="35"/>
  </sheetPr>
  <dimension ref="A1:R34"/>
  <sheetViews>
    <sheetView showZeros="0" workbookViewId="0">
      <pane ySplit="8" topLeftCell="A9" activePane="bottomLeft" state="frozen"/>
      <selection/>
      <selection pane="bottomLeft" activeCell="B9" sqref="B9"/>
    </sheetView>
  </sheetViews>
  <sheetFormatPr defaultColWidth="9" defaultRowHeight="15.75" customHeight="1"/>
  <cols>
    <col min="1" max="1" width="4" style="15" customWidth="1"/>
    <col min="2" max="2" width="20.1" style="15" customWidth="1"/>
    <col min="3" max="3" width="9" style="15"/>
    <col min="4" max="4" width="4.5" style="15" customWidth="1"/>
    <col min="5" max="5" width="4.5" style="15" customWidth="1" outlineLevel="1"/>
    <col min="6" max="6" width="5.5" style="15" customWidth="1" outlineLevel="1"/>
    <col min="7" max="8" width="4.5" style="211" customWidth="1" outlineLevel="1"/>
    <col min="9" max="9" width="9.1" style="43" customWidth="1"/>
    <col min="10" max="10" width="8.2" style="43" customWidth="1"/>
    <col min="11" max="11" width="13.1" style="43" customWidth="1"/>
    <col min="12" max="12" width="8.2" style="43" hidden="1" customWidth="1" outlineLevel="1"/>
    <col min="13" max="13" width="9" style="43" hidden="1" customWidth="1" outlineLevel="1"/>
    <col min="14" max="14" width="12.7" style="43" hidden="1" customWidth="1" outlineLevel="1"/>
    <col min="15" max="15" width="7.7" style="43" hidden="1" customWidth="1" outlineLevel="1"/>
    <col min="16" max="16" width="6.8" style="43" hidden="1" customWidth="1" outlineLevel="1"/>
    <col min="17" max="17" width="8.1" style="15" customWidth="1" collapsed="1"/>
    <col min="18" max="16384" width="9" style="15"/>
  </cols>
  <sheetData>
    <row r="1" customHeight="1" spans="1:18">
      <c r="A1" s="17" t="s">
        <v>257</v>
      </c>
    </row>
    <row r="2" s="11" customFormat="1" ht="30" customHeight="1" spans="1:18">
      <c r="A2" s="18" t="e">
        <f>"工程物资评估"&amp;#REF!</f>
        <v>#REF!</v>
      </c>
      <c r="B2" s="19"/>
      <c r="C2" s="19"/>
      <c r="D2" s="19"/>
      <c r="E2" s="19"/>
      <c r="F2" s="19"/>
      <c r="G2" s="19"/>
      <c r="H2" s="19"/>
      <c r="I2" s="19"/>
      <c r="J2" s="19"/>
      <c r="K2" s="19"/>
      <c r="L2" s="19"/>
      <c r="M2" s="19"/>
      <c r="N2" s="19"/>
      <c r="O2" s="19"/>
      <c r="P2" s="19"/>
      <c r="Q2" s="19"/>
    </row>
    <row r="3" s="11" customFormat="1" ht="9.75" customHeight="1" spans="1:18">
      <c r="A3" s="18"/>
      <c r="B3" s="19"/>
      <c r="C3" s="19"/>
      <c r="D3" s="19"/>
      <c r="E3" s="19"/>
      <c r="F3" s="19"/>
      <c r="G3" s="19"/>
      <c r="H3" s="19"/>
      <c r="I3" s="51"/>
      <c r="J3" s="51"/>
      <c r="K3" s="51"/>
      <c r="L3" s="51"/>
      <c r="M3" s="51"/>
      <c r="N3" s="51"/>
      <c r="O3" s="51"/>
      <c r="P3" s="51"/>
      <c r="Q3" s="19"/>
    </row>
    <row r="4" s="12" customFormat="1" ht="14.1" customHeight="1" spans="1:18">
      <c r="A4" s="21" t="e">
        <f>'4-9-2在建（设备）'!A4:W4</f>
        <v>#REF!</v>
      </c>
      <c r="B4" s="21"/>
      <c r="C4" s="21"/>
      <c r="D4" s="21"/>
      <c r="E4" s="21"/>
      <c r="F4" s="21"/>
      <c r="G4" s="21"/>
      <c r="H4" s="21"/>
      <c r="I4" s="21"/>
      <c r="J4" s="21"/>
      <c r="K4" s="21"/>
      <c r="L4" s="22"/>
      <c r="M4" s="22"/>
      <c r="N4" s="22"/>
      <c r="O4" s="22"/>
      <c r="P4" s="22"/>
      <c r="Q4" s="22"/>
    </row>
    <row r="5" s="12" customFormat="1" ht="14.1" customHeight="1" spans="1:18">
      <c r="A5" s="21"/>
      <c r="B5" s="21"/>
      <c r="C5" s="21"/>
      <c r="D5" s="21"/>
      <c r="E5" s="21"/>
      <c r="F5" s="21"/>
      <c r="G5" s="21"/>
      <c r="H5" s="21"/>
      <c r="I5" s="23"/>
      <c r="J5" s="23"/>
      <c r="K5" s="23"/>
      <c r="L5" s="23"/>
      <c r="M5" s="23"/>
      <c r="N5" s="23"/>
      <c r="O5" s="23"/>
      <c r="P5" s="24"/>
      <c r="Q5" s="24"/>
    </row>
    <row r="6" s="12" customFormat="1" customHeight="1" spans="1:18">
      <c r="A6" s="25" t="e">
        <f>'4-9-2在建（设备）'!A6</f>
        <v>#REF!</v>
      </c>
      <c r="B6" s="25"/>
      <c r="C6" s="25"/>
      <c r="D6" s="25"/>
      <c r="E6" s="25"/>
      <c r="F6" s="25"/>
      <c r="G6" s="216"/>
      <c r="H6" s="216"/>
      <c r="I6" s="119"/>
      <c r="J6" s="26"/>
      <c r="K6" s="26"/>
      <c r="L6" s="26"/>
      <c r="M6" s="26"/>
      <c r="N6" s="26"/>
      <c r="O6" s="26"/>
      <c r="P6" s="26"/>
      <c r="Q6" s="27"/>
    </row>
    <row r="7" s="44" customFormat="1" customHeight="1" spans="1:18">
      <c r="A7" s="28" t="s">
        <v>293</v>
      </c>
      <c r="B7" s="28" t="s">
        <v>444</v>
      </c>
      <c r="C7" s="28" t="s">
        <v>2533</v>
      </c>
      <c r="D7" s="128" t="s">
        <v>2534</v>
      </c>
      <c r="E7" s="78" t="s">
        <v>2241</v>
      </c>
      <c r="F7" s="78" t="s">
        <v>2535</v>
      </c>
      <c r="G7" s="78" t="s">
        <v>2278</v>
      </c>
      <c r="H7" s="78" t="s">
        <v>2244</v>
      </c>
      <c r="I7" s="100" t="s">
        <v>344</v>
      </c>
      <c r="J7" s="100"/>
      <c r="K7" s="100"/>
      <c r="L7" s="142" t="s">
        <v>345</v>
      </c>
      <c r="M7" s="217"/>
      <c r="N7" s="139"/>
      <c r="O7" s="79" t="s">
        <v>346</v>
      </c>
      <c r="P7" s="100" t="s">
        <v>2536</v>
      </c>
      <c r="Q7" s="128" t="s">
        <v>296</v>
      </c>
      <c r="R7" s="31" t="s">
        <v>348</v>
      </c>
    </row>
    <row r="8" s="44" customFormat="1" customHeight="1" spans="1:18">
      <c r="A8" s="28"/>
      <c r="B8" s="28"/>
      <c r="C8" s="28"/>
      <c r="D8" s="28"/>
      <c r="E8" s="81"/>
      <c r="F8" s="81"/>
      <c r="G8" s="81"/>
      <c r="H8" s="81"/>
      <c r="I8" s="30" t="s">
        <v>450</v>
      </c>
      <c r="J8" s="30" t="s">
        <v>451</v>
      </c>
      <c r="K8" s="30" t="s">
        <v>452</v>
      </c>
      <c r="L8" s="218" t="s">
        <v>453</v>
      </c>
      <c r="M8" s="30" t="s">
        <v>454</v>
      </c>
      <c r="N8" s="30" t="s">
        <v>452</v>
      </c>
      <c r="O8" s="82"/>
      <c r="P8" s="30"/>
      <c r="Q8" s="28"/>
      <c r="R8" s="31"/>
    </row>
    <row r="9" s="14" customFormat="1" customHeight="1" spans="1:18">
      <c r="A9" s="32">
        <v>1</v>
      </c>
      <c r="B9" s="33"/>
      <c r="C9" s="35"/>
      <c r="D9" s="35"/>
      <c r="E9" s="35"/>
      <c r="F9" s="34">
        <v>43800</v>
      </c>
      <c r="G9" s="35"/>
      <c r="H9" s="35"/>
      <c r="I9" s="36"/>
      <c r="J9" s="36"/>
      <c r="K9" s="36"/>
      <c r="L9" s="36"/>
      <c r="M9" s="36"/>
      <c r="N9" s="36"/>
      <c r="O9" s="36" t="str">
        <f>IF(K9=0,"",N9-K9)</f>
        <v/>
      </c>
      <c r="P9" s="36" t="str">
        <f>IF(K9=0,"",O9/(K9)*100)</f>
        <v/>
      </c>
      <c r="Q9" s="219"/>
      <c r="R9" s="37"/>
    </row>
    <row r="10" s="14" customFormat="1" customHeight="1" spans="1:18">
      <c r="A10" s="32"/>
      <c r="B10" s="33"/>
      <c r="C10" s="35"/>
      <c r="D10" s="35"/>
      <c r="E10" s="35"/>
      <c r="F10" s="34"/>
      <c r="G10" s="35"/>
      <c r="H10" s="35"/>
      <c r="I10" s="36"/>
      <c r="J10" s="36"/>
      <c r="K10" s="36"/>
      <c r="L10" s="36"/>
      <c r="M10" s="36"/>
      <c r="N10" s="36"/>
      <c r="O10" s="36" t="str">
        <f t="shared" ref="O10:O29" si="0">IF(K10=0,"",N10-K10)</f>
        <v/>
      </c>
      <c r="P10" s="36" t="str">
        <f t="shared" ref="P10:P29" si="1">IF(K10=0,"",O10/(K10)*100)</f>
        <v/>
      </c>
      <c r="Q10" s="37"/>
      <c r="R10" s="37"/>
    </row>
    <row r="11" s="14" customFormat="1" customHeight="1" spans="1:18">
      <c r="A11" s="32"/>
      <c r="B11" s="33"/>
      <c r="C11" s="35"/>
      <c r="D11" s="35"/>
      <c r="E11" s="35"/>
      <c r="F11" s="34"/>
      <c r="G11" s="35"/>
      <c r="H11" s="35"/>
      <c r="I11" s="36"/>
      <c r="J11" s="36"/>
      <c r="K11" s="36"/>
      <c r="L11" s="36"/>
      <c r="M11" s="36"/>
      <c r="N11" s="36"/>
      <c r="O11" s="36" t="str">
        <f t="shared" si="0"/>
        <v/>
      </c>
      <c r="P11" s="36" t="str">
        <f t="shared" si="1"/>
        <v/>
      </c>
      <c r="Q11" s="37"/>
      <c r="R11" s="37"/>
    </row>
    <row r="12" s="14" customFormat="1" customHeight="1" spans="1:18">
      <c r="A12" s="32"/>
      <c r="B12" s="33"/>
      <c r="C12" s="35"/>
      <c r="D12" s="35"/>
      <c r="E12" s="35"/>
      <c r="F12" s="34"/>
      <c r="G12" s="35"/>
      <c r="H12" s="35"/>
      <c r="I12" s="36"/>
      <c r="J12" s="36"/>
      <c r="K12" s="36"/>
      <c r="L12" s="36"/>
      <c r="M12" s="36"/>
      <c r="N12" s="36"/>
      <c r="O12" s="36" t="str">
        <f t="shared" si="0"/>
        <v/>
      </c>
      <c r="P12" s="36" t="str">
        <f t="shared" si="1"/>
        <v/>
      </c>
      <c r="Q12" s="37"/>
      <c r="R12" s="37"/>
    </row>
    <row r="13" s="14" customFormat="1" customHeight="1" spans="1:18">
      <c r="A13" s="32"/>
      <c r="B13" s="33"/>
      <c r="C13" s="35"/>
      <c r="D13" s="35"/>
      <c r="E13" s="35"/>
      <c r="F13" s="34"/>
      <c r="G13" s="35"/>
      <c r="H13" s="35">
        <v>0</v>
      </c>
      <c r="I13" s="36"/>
      <c r="J13" s="36"/>
      <c r="K13" s="36"/>
      <c r="L13" s="36"/>
      <c r="M13" s="36"/>
      <c r="N13" s="36"/>
      <c r="O13" s="36" t="str">
        <f t="shared" si="0"/>
        <v/>
      </c>
      <c r="P13" s="36" t="str">
        <f t="shared" si="1"/>
        <v/>
      </c>
      <c r="Q13" s="37"/>
      <c r="R13" s="37"/>
    </row>
    <row r="14" s="14" customFormat="1" customHeight="1" spans="1:18">
      <c r="A14" s="32"/>
      <c r="B14" s="33"/>
      <c r="C14" s="35"/>
      <c r="D14" s="35"/>
      <c r="E14" s="35"/>
      <c r="F14" s="34"/>
      <c r="G14" s="35"/>
      <c r="H14" s="35">
        <v>0</v>
      </c>
      <c r="I14" s="36"/>
      <c r="J14" s="36"/>
      <c r="K14" s="36"/>
      <c r="L14" s="36"/>
      <c r="M14" s="36"/>
      <c r="N14" s="36"/>
      <c r="O14" s="36" t="str">
        <f t="shared" si="0"/>
        <v/>
      </c>
      <c r="P14" s="36" t="str">
        <f t="shared" si="1"/>
        <v/>
      </c>
      <c r="Q14" s="37"/>
      <c r="R14" s="37"/>
    </row>
    <row r="15" s="14" customFormat="1" customHeight="1" spans="1:18">
      <c r="A15" s="32"/>
      <c r="B15" s="33"/>
      <c r="C15" s="35"/>
      <c r="D15" s="35"/>
      <c r="E15" s="35"/>
      <c r="F15" s="34"/>
      <c r="G15" s="35"/>
      <c r="H15" s="35"/>
      <c r="I15" s="36"/>
      <c r="J15" s="36"/>
      <c r="K15" s="36"/>
      <c r="L15" s="36"/>
      <c r="M15" s="36"/>
      <c r="N15" s="36"/>
      <c r="O15" s="36" t="str">
        <f t="shared" si="0"/>
        <v/>
      </c>
      <c r="P15" s="36" t="str">
        <f t="shared" si="1"/>
        <v/>
      </c>
      <c r="Q15" s="37"/>
      <c r="R15" s="37"/>
    </row>
    <row r="16" s="14" customFormat="1" customHeight="1" spans="1:18">
      <c r="A16" s="32"/>
      <c r="B16" s="33"/>
      <c r="C16" s="35"/>
      <c r="D16" s="35"/>
      <c r="E16" s="35"/>
      <c r="F16" s="34"/>
      <c r="G16" s="35"/>
      <c r="H16" s="35"/>
      <c r="I16" s="36"/>
      <c r="J16" s="36"/>
      <c r="K16" s="36"/>
      <c r="L16" s="36"/>
      <c r="M16" s="36"/>
      <c r="N16" s="36"/>
      <c r="O16" s="36" t="str">
        <f t="shared" si="0"/>
        <v/>
      </c>
      <c r="P16" s="36" t="str">
        <f t="shared" si="1"/>
        <v/>
      </c>
      <c r="Q16" s="37"/>
      <c r="R16" s="37"/>
    </row>
    <row r="17" s="14" customFormat="1" customHeight="1" spans="1:18">
      <c r="A17" s="32"/>
      <c r="B17" s="33"/>
      <c r="C17" s="35"/>
      <c r="D17" s="35"/>
      <c r="E17" s="35"/>
      <c r="F17" s="34"/>
      <c r="G17" s="35"/>
      <c r="H17" s="35"/>
      <c r="I17" s="36"/>
      <c r="J17" s="36"/>
      <c r="K17" s="36"/>
      <c r="L17" s="36"/>
      <c r="M17" s="36"/>
      <c r="N17" s="36"/>
      <c r="O17" s="36" t="str">
        <f t="shared" si="0"/>
        <v/>
      </c>
      <c r="P17" s="36" t="str">
        <f t="shared" si="1"/>
        <v/>
      </c>
      <c r="Q17" s="37"/>
      <c r="R17" s="37"/>
    </row>
    <row r="18" s="14" customFormat="1" customHeight="1" spans="1:18">
      <c r="A18" s="32"/>
      <c r="B18" s="33"/>
      <c r="C18" s="35"/>
      <c r="D18" s="35"/>
      <c r="E18" s="35"/>
      <c r="F18" s="34"/>
      <c r="G18" s="35"/>
      <c r="H18" s="35"/>
      <c r="I18" s="36"/>
      <c r="J18" s="36"/>
      <c r="K18" s="36"/>
      <c r="L18" s="36"/>
      <c r="M18" s="36"/>
      <c r="N18" s="36"/>
      <c r="O18" s="36" t="str">
        <f t="shared" si="0"/>
        <v/>
      </c>
      <c r="P18" s="36" t="str">
        <f t="shared" si="1"/>
        <v/>
      </c>
      <c r="Q18" s="37"/>
      <c r="R18" s="37"/>
    </row>
    <row r="19" s="14" customFormat="1" customHeight="1" spans="1:18">
      <c r="A19" s="32"/>
      <c r="B19" s="33"/>
      <c r="C19" s="35"/>
      <c r="D19" s="35"/>
      <c r="E19" s="35"/>
      <c r="F19" s="34"/>
      <c r="G19" s="35"/>
      <c r="H19" s="35"/>
      <c r="I19" s="36"/>
      <c r="J19" s="36"/>
      <c r="K19" s="36"/>
      <c r="L19" s="36"/>
      <c r="M19" s="36"/>
      <c r="N19" s="36"/>
      <c r="O19" s="36" t="str">
        <f t="shared" si="0"/>
        <v/>
      </c>
      <c r="P19" s="36" t="str">
        <f t="shared" si="1"/>
        <v/>
      </c>
      <c r="Q19" s="37"/>
      <c r="R19" s="37"/>
    </row>
    <row r="20" s="14" customFormat="1" customHeight="1" spans="1:18">
      <c r="A20" s="32"/>
      <c r="B20" s="33"/>
      <c r="C20" s="35"/>
      <c r="D20" s="35"/>
      <c r="E20" s="35"/>
      <c r="F20" s="34"/>
      <c r="G20" s="35"/>
      <c r="H20" s="35"/>
      <c r="I20" s="36"/>
      <c r="J20" s="36"/>
      <c r="K20" s="36"/>
      <c r="L20" s="36"/>
      <c r="M20" s="36"/>
      <c r="N20" s="36"/>
      <c r="O20" s="36" t="str">
        <f t="shared" si="0"/>
        <v/>
      </c>
      <c r="P20" s="36" t="str">
        <f t="shared" si="1"/>
        <v/>
      </c>
      <c r="Q20" s="37"/>
      <c r="R20" s="37"/>
    </row>
    <row r="21" s="14" customFormat="1" customHeight="1" spans="1:18">
      <c r="A21" s="32"/>
      <c r="B21" s="33"/>
      <c r="C21" s="35"/>
      <c r="D21" s="35"/>
      <c r="E21" s="35"/>
      <c r="F21" s="34"/>
      <c r="G21" s="35"/>
      <c r="H21" s="35"/>
      <c r="I21" s="36"/>
      <c r="J21" s="36"/>
      <c r="K21" s="36"/>
      <c r="L21" s="36"/>
      <c r="M21" s="36"/>
      <c r="N21" s="36"/>
      <c r="O21" s="36" t="str">
        <f t="shared" si="0"/>
        <v/>
      </c>
      <c r="P21" s="36" t="str">
        <f t="shared" si="1"/>
        <v/>
      </c>
      <c r="Q21" s="37"/>
      <c r="R21" s="37"/>
    </row>
    <row r="22" s="14" customFormat="1" customHeight="1" spans="1:18">
      <c r="A22" s="32"/>
      <c r="B22" s="33"/>
      <c r="C22" s="35"/>
      <c r="D22" s="35"/>
      <c r="E22" s="35"/>
      <c r="F22" s="34"/>
      <c r="G22" s="35"/>
      <c r="H22" s="35"/>
      <c r="I22" s="36"/>
      <c r="J22" s="36"/>
      <c r="K22" s="36"/>
      <c r="L22" s="36"/>
      <c r="M22" s="36"/>
      <c r="N22" s="36"/>
      <c r="O22" s="36" t="str">
        <f t="shared" si="0"/>
        <v/>
      </c>
      <c r="P22" s="36" t="str">
        <f t="shared" si="1"/>
        <v/>
      </c>
      <c r="Q22" s="37"/>
      <c r="R22" s="37"/>
    </row>
    <row r="23" s="14" customFormat="1" customHeight="1" spans="1:18">
      <c r="A23" s="32"/>
      <c r="B23" s="33"/>
      <c r="C23" s="35"/>
      <c r="D23" s="35"/>
      <c r="E23" s="35"/>
      <c r="F23" s="34"/>
      <c r="G23" s="35"/>
      <c r="H23" s="35"/>
      <c r="I23" s="36"/>
      <c r="J23" s="36"/>
      <c r="K23" s="36"/>
      <c r="L23" s="36"/>
      <c r="M23" s="36"/>
      <c r="N23" s="36"/>
      <c r="O23" s="36" t="str">
        <f t="shared" si="0"/>
        <v/>
      </c>
      <c r="P23" s="36" t="str">
        <f t="shared" si="1"/>
        <v/>
      </c>
      <c r="Q23" s="37"/>
      <c r="R23" s="37"/>
    </row>
    <row r="24" s="14" customFormat="1" customHeight="1" spans="1:18">
      <c r="A24" s="32"/>
      <c r="B24" s="33"/>
      <c r="C24" s="35"/>
      <c r="D24" s="35"/>
      <c r="E24" s="35"/>
      <c r="F24" s="34"/>
      <c r="G24" s="35"/>
      <c r="H24" s="35"/>
      <c r="I24" s="36"/>
      <c r="J24" s="36"/>
      <c r="K24" s="36"/>
      <c r="L24" s="36"/>
      <c r="M24" s="36"/>
      <c r="N24" s="36"/>
      <c r="O24" s="36" t="str">
        <f t="shared" si="0"/>
        <v/>
      </c>
      <c r="P24" s="36" t="str">
        <f t="shared" si="1"/>
        <v/>
      </c>
      <c r="Q24" s="37"/>
      <c r="R24" s="37"/>
    </row>
    <row r="25" s="14" customFormat="1" customHeight="1" spans="1:18">
      <c r="A25" s="32"/>
      <c r="B25" s="33"/>
      <c r="C25" s="35"/>
      <c r="D25" s="35"/>
      <c r="E25" s="35"/>
      <c r="F25" s="34"/>
      <c r="G25" s="35"/>
      <c r="H25" s="35"/>
      <c r="I25" s="36"/>
      <c r="J25" s="36"/>
      <c r="K25" s="36"/>
      <c r="L25" s="36"/>
      <c r="M25" s="36"/>
      <c r="N25" s="36"/>
      <c r="O25" s="36" t="str">
        <f t="shared" si="0"/>
        <v/>
      </c>
      <c r="P25" s="36" t="str">
        <f t="shared" si="1"/>
        <v/>
      </c>
      <c r="Q25" s="37"/>
      <c r="R25" s="37"/>
    </row>
    <row r="26" s="14" customFormat="1" customHeight="1" spans="1:18">
      <c r="A26" s="32"/>
      <c r="B26" s="33"/>
      <c r="C26" s="35"/>
      <c r="D26" s="35"/>
      <c r="E26" s="35"/>
      <c r="F26" s="34"/>
      <c r="G26" s="35"/>
      <c r="H26" s="35"/>
      <c r="I26" s="36"/>
      <c r="J26" s="36"/>
      <c r="K26" s="36"/>
      <c r="L26" s="36"/>
      <c r="M26" s="36"/>
      <c r="N26" s="36"/>
      <c r="O26" s="36" t="str">
        <f t="shared" si="0"/>
        <v/>
      </c>
      <c r="P26" s="36" t="str">
        <f t="shared" si="1"/>
        <v/>
      </c>
      <c r="Q26" s="37"/>
      <c r="R26" s="37"/>
    </row>
    <row r="27" s="14" customFormat="1" customHeight="1" spans="1:18">
      <c r="A27" s="32"/>
      <c r="B27" s="33"/>
      <c r="C27" s="35"/>
      <c r="D27" s="35"/>
      <c r="E27" s="35"/>
      <c r="F27" s="34"/>
      <c r="G27" s="35"/>
      <c r="H27" s="35"/>
      <c r="I27" s="36"/>
      <c r="J27" s="36"/>
      <c r="K27" s="36"/>
      <c r="L27" s="36"/>
      <c r="M27" s="36"/>
      <c r="N27" s="36"/>
      <c r="O27" s="36" t="str">
        <f t="shared" si="0"/>
        <v/>
      </c>
      <c r="P27" s="36" t="str">
        <f t="shared" si="1"/>
        <v/>
      </c>
      <c r="Q27" s="37"/>
      <c r="R27" s="37"/>
    </row>
    <row r="28" s="14" customFormat="1" customHeight="1" spans="1:18">
      <c r="A28" s="32"/>
      <c r="B28" s="33"/>
      <c r="C28" s="35"/>
      <c r="D28" s="35"/>
      <c r="E28" s="35"/>
      <c r="F28" s="34"/>
      <c r="G28" s="35"/>
      <c r="H28" s="35"/>
      <c r="I28" s="36"/>
      <c r="J28" s="36"/>
      <c r="K28" s="36"/>
      <c r="L28" s="36"/>
      <c r="M28" s="36"/>
      <c r="N28" s="36"/>
      <c r="O28" s="36" t="str">
        <f t="shared" si="0"/>
        <v/>
      </c>
      <c r="P28" s="36" t="str">
        <f t="shared" si="1"/>
        <v/>
      </c>
      <c r="Q28" s="37"/>
      <c r="R28" s="37"/>
    </row>
    <row r="29" s="14" customFormat="1" customHeight="1" spans="1:18">
      <c r="A29" s="38" t="s">
        <v>339</v>
      </c>
      <c r="B29" s="84"/>
      <c r="C29" s="84"/>
      <c r="D29" s="39"/>
      <c r="E29" s="72"/>
      <c r="F29" s="72"/>
      <c r="G29" s="72"/>
      <c r="H29" s="72"/>
      <c r="I29" s="36"/>
      <c r="J29" s="36"/>
      <c r="K29" s="36">
        <f>SUM(K9:K28)</f>
        <v>0</v>
      </c>
      <c r="L29" s="36"/>
      <c r="M29" s="36"/>
      <c r="N29" s="36">
        <f>SUM(N9:N28)</f>
        <v>0</v>
      </c>
      <c r="O29" s="36" t="str">
        <f t="shared" si="0"/>
        <v/>
      </c>
      <c r="P29" s="36" t="str">
        <f t="shared" si="1"/>
        <v/>
      </c>
      <c r="Q29" s="37"/>
      <c r="R29" s="37"/>
    </row>
    <row r="30" s="14" customFormat="1" customHeight="1" spans="1:18">
      <c r="A30" s="38" t="s">
        <v>2537</v>
      </c>
      <c r="B30" s="84"/>
      <c r="C30" s="84"/>
      <c r="D30" s="39"/>
      <c r="E30" s="72"/>
      <c r="F30" s="72"/>
      <c r="G30" s="72"/>
      <c r="H30" s="72"/>
      <c r="I30" s="36"/>
      <c r="J30" s="36"/>
      <c r="K30" s="36"/>
      <c r="L30" s="36"/>
      <c r="M30" s="36"/>
      <c r="N30" s="36"/>
      <c r="O30" s="36"/>
      <c r="P30" s="36"/>
      <c r="Q30" s="37"/>
      <c r="R30" s="37"/>
    </row>
    <row r="31" s="14" customFormat="1" customHeight="1" spans="1:18">
      <c r="A31" s="38" t="s">
        <v>339</v>
      </c>
      <c r="B31" s="84"/>
      <c r="C31" s="84"/>
      <c r="D31" s="39"/>
      <c r="E31" s="72"/>
      <c r="F31" s="72"/>
      <c r="G31" s="72"/>
      <c r="H31" s="72"/>
      <c r="I31" s="36"/>
      <c r="J31" s="36"/>
      <c r="K31" s="36">
        <f>K29-K30</f>
        <v>0</v>
      </c>
      <c r="L31" s="36"/>
      <c r="M31" s="36"/>
      <c r="N31" s="36">
        <f>N29</f>
        <v>0</v>
      </c>
      <c r="O31" s="36" t="str">
        <f>IF(K31=0,"",N31-K31)</f>
        <v/>
      </c>
      <c r="P31" s="36" t="str">
        <f>IF(K31=0,"",O31/(K31)*100)</f>
        <v/>
      </c>
      <c r="Q31" s="37"/>
      <c r="R31" s="37"/>
    </row>
    <row r="32" s="14" customFormat="1" customHeight="1" spans="1:18">
      <c r="A32" s="12" t="e">
        <f>'4-9-2在建（设备）'!A31</f>
        <v>#REF!</v>
      </c>
      <c r="B32" s="41"/>
      <c r="C32" s="41"/>
      <c r="D32" s="41"/>
      <c r="E32" s="136"/>
      <c r="F32" s="136"/>
      <c r="G32" s="220"/>
      <c r="H32" s="220"/>
      <c r="I32" s="126"/>
      <c r="J32" s="43"/>
      <c r="K32" s="43"/>
      <c r="L32" s="133" t="e">
        <f>"评估人员:"&amp;#REF!</f>
        <v>#REF!</v>
      </c>
      <c r="M32" s="133"/>
      <c r="N32" s="133"/>
      <c r="O32" s="133"/>
      <c r="P32" s="133"/>
      <c r="Q32" s="138"/>
    </row>
    <row r="33" s="14" customFormat="1" customHeight="1" spans="1:16">
      <c r="A33" s="12" t="e">
        <f>'4-9-2在建（设备）'!A32</f>
        <v>#REF!</v>
      </c>
      <c r="B33" s="87"/>
      <c r="C33" s="87"/>
      <c r="D33" s="87"/>
      <c r="E33" s="221"/>
      <c r="F33" s="221"/>
      <c r="G33" s="222"/>
      <c r="H33" s="222"/>
      <c r="I33" s="43"/>
      <c r="J33" s="43"/>
      <c r="K33" s="43"/>
      <c r="L33" s="43"/>
      <c r="M33" s="43"/>
      <c r="N33" s="43"/>
      <c r="O33" s="43"/>
      <c r="P33" s="43"/>
    </row>
    <row r="34" s="14" customFormat="1" customHeight="1" spans="1:16">
      <c r="G34" s="13"/>
      <c r="H34" s="13"/>
      <c r="I34" s="43"/>
      <c r="J34" s="43"/>
      <c r="K34" s="43"/>
      <c r="L34" s="43"/>
      <c r="M34" s="43"/>
      <c r="N34" s="43"/>
      <c r="O34" s="43"/>
      <c r="P34" s="43"/>
    </row>
  </sheetData>
  <sheetProtection formatCells="0" formatColumns="0" formatRows="0" insertRows="0" insertColumns="0" insertHyperlinks="0" deleteColumns="0" deleteRows="0" sort="0" autoFilter="0" pivotTables="0"/>
  <mergeCells count="21">
    <mergeCell ref="A2:Q2"/>
    <mergeCell ref="A4:Q4"/>
    <mergeCell ref="P5:Q5"/>
    <mergeCell ref="I7:K7"/>
    <mergeCell ref="L7:N7"/>
    <mergeCell ref="A29:D29"/>
    <mergeCell ref="A30:D30"/>
    <mergeCell ref="A31:D31"/>
    <mergeCell ref="L32:P32"/>
    <mergeCell ref="A7:A8"/>
    <mergeCell ref="B7:B8"/>
    <mergeCell ref="C7:C8"/>
    <mergeCell ref="D7:D8"/>
    <mergeCell ref="E7:E8"/>
    <mergeCell ref="F7:F8"/>
    <mergeCell ref="G7:G8"/>
    <mergeCell ref="H7:H8"/>
    <mergeCell ref="O7:O8"/>
    <mergeCell ref="P7:P8"/>
    <mergeCell ref="Q7:Q8"/>
    <mergeCell ref="R7:R8"/>
  </mergeCells>
  <dataValidations count="1">
    <dataValidation type="list" allowBlank="1" showInputMessage="1" showErrorMessage="1" sqref="H9:H28">
      <formula1>"正常,积压,报废,停产,无实物"</formula1>
    </dataValidation>
  </dataValidations>
  <hyperlinks>
    <hyperlink ref="A1" location="索引目录!A1" display="返回索引目录"/>
  </hyperlinks>
  <printOptions horizontalCentered="1"/>
  <pageMargins left="0.590551181102362" right="0.590551181102362" top="0.78740157480315" bottom="0.15748031496063" header="1.14173228346457" footer="0.196850393700787"/>
  <pageSetup paperSize="9" scale="89" fitToHeight="0" orientation="landscape"/>
  <headerFooter scaleWithDoc="0">
    <oddHeader>&amp;R&amp;"宋体,常规"&amp;10表4-9-3
共&amp;N页第&amp;P页
 单位：人民币元</oddHeader>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2">
    <tabColor indexed="35"/>
  </sheetPr>
  <dimension ref="A1:N34"/>
  <sheetViews>
    <sheetView showZeros="0" workbookViewId="0">
      <pane ySplit="8" topLeftCell="A9" activePane="bottomLeft" state="frozen"/>
      <selection/>
      <selection pane="bottomLeft" activeCell="B9" sqref="B9"/>
    </sheetView>
  </sheetViews>
  <sheetFormatPr defaultColWidth="9" defaultRowHeight="15.75" customHeight="1"/>
  <cols>
    <col min="1" max="1" width="4.3" style="15" customWidth="1"/>
    <col min="2" max="2" width="17.8" style="15" customWidth="1"/>
    <col min="3" max="3" width="11.6" style="15" customWidth="1"/>
    <col min="4" max="5" width="4.3" style="15" customWidth="1"/>
    <col min="6" max="6" width="8.8" style="15" customWidth="1"/>
    <col min="7" max="7" width="12.1" style="43" customWidth="1"/>
    <col min="8" max="8" width="11.7" style="43" customWidth="1"/>
    <col min="9" max="9" width="11.5" style="43" hidden="1" customWidth="1" outlineLevel="1"/>
    <col min="10" max="10" width="7" style="43" hidden="1" customWidth="1" outlineLevel="1"/>
    <col min="11" max="11" width="11.6" style="43" hidden="1" customWidth="1" outlineLevel="1"/>
    <col min="12" max="12" width="9.5" style="43" hidden="1" customWidth="1" outlineLevel="1"/>
    <col min="13" max="13" width="10.7" style="15" customWidth="1" collapsed="1"/>
    <col min="14" max="16384" width="9" style="15"/>
  </cols>
  <sheetData>
    <row r="1" customHeight="1" spans="1:14">
      <c r="A1" s="17" t="s">
        <v>257</v>
      </c>
    </row>
    <row r="2" s="11" customFormat="1" ht="30" customHeight="1" spans="1:14">
      <c r="A2" s="18" t="e">
        <f>"生产性生物资产"&amp;#REF!</f>
        <v>#REF!</v>
      </c>
      <c r="B2" s="19"/>
      <c r="C2" s="19"/>
      <c r="D2" s="19"/>
      <c r="E2" s="19"/>
      <c r="F2" s="19"/>
      <c r="G2" s="19"/>
      <c r="H2" s="19"/>
      <c r="I2" s="19"/>
      <c r="J2" s="19"/>
      <c r="K2" s="19"/>
      <c r="L2" s="19"/>
      <c r="M2" s="19"/>
    </row>
    <row r="3" s="11" customFormat="1" ht="9.75" customHeight="1" spans="1:14">
      <c r="A3" s="18"/>
      <c r="B3" s="19"/>
      <c r="C3" s="19"/>
      <c r="D3" s="19"/>
      <c r="E3" s="19"/>
      <c r="F3" s="19"/>
      <c r="G3" s="51"/>
      <c r="H3" s="51"/>
      <c r="I3" s="51"/>
      <c r="J3" s="51"/>
      <c r="K3" s="51"/>
      <c r="L3" s="51"/>
      <c r="M3" s="19"/>
    </row>
    <row r="4" s="12" customFormat="1" ht="14.1" customHeight="1" spans="1:14">
      <c r="A4" s="21" t="e">
        <f>'4-9-3工程物资'!A4:Q4</f>
        <v>#REF!</v>
      </c>
      <c r="B4" s="21"/>
      <c r="C4" s="21"/>
      <c r="D4" s="21"/>
      <c r="E4" s="21"/>
      <c r="F4" s="22"/>
      <c r="G4" s="22"/>
      <c r="H4" s="22"/>
      <c r="I4" s="22"/>
      <c r="J4" s="22"/>
      <c r="K4" s="22"/>
      <c r="L4" s="22"/>
      <c r="M4" s="22"/>
    </row>
    <row r="5" s="12" customFormat="1" ht="14.1" customHeight="1" spans="1:14">
      <c r="A5" s="21"/>
      <c r="B5" s="21"/>
      <c r="C5" s="21"/>
      <c r="D5" s="21"/>
      <c r="E5" s="21"/>
      <c r="F5" s="22"/>
      <c r="G5" s="23"/>
      <c r="H5" s="23"/>
      <c r="I5" s="23"/>
      <c r="J5" s="23"/>
      <c r="K5" s="24"/>
      <c r="L5" s="24"/>
      <c r="M5" s="24"/>
    </row>
    <row r="6" s="12" customFormat="1" customHeight="1" spans="1:14">
      <c r="A6" s="75" t="e">
        <f>'4-9-3工程物资'!A6</f>
        <v>#REF!</v>
      </c>
      <c r="G6" s="26"/>
      <c r="H6" s="26"/>
      <c r="I6" s="26"/>
      <c r="J6" s="26"/>
      <c r="K6" s="76"/>
      <c r="L6" s="76"/>
      <c r="M6" s="76"/>
    </row>
    <row r="7" s="44" customFormat="1" customHeight="1" spans="1:14">
      <c r="A7" s="28" t="s">
        <v>293</v>
      </c>
      <c r="B7" s="28" t="s">
        <v>2538</v>
      </c>
      <c r="C7" s="128" t="s">
        <v>2539</v>
      </c>
      <c r="D7" s="128" t="s">
        <v>446</v>
      </c>
      <c r="E7" s="128" t="s">
        <v>450</v>
      </c>
      <c r="F7" s="128" t="s">
        <v>2303</v>
      </c>
      <c r="G7" s="209" t="s">
        <v>344</v>
      </c>
      <c r="H7" s="212"/>
      <c r="I7" s="30" t="s">
        <v>345</v>
      </c>
      <c r="J7" s="30"/>
      <c r="K7" s="30"/>
      <c r="L7" s="100" t="s">
        <v>347</v>
      </c>
      <c r="M7" s="128" t="s">
        <v>296</v>
      </c>
      <c r="N7" s="31" t="s">
        <v>348</v>
      </c>
    </row>
    <row r="8" s="44" customFormat="1" customHeight="1" spans="1:14">
      <c r="A8" s="28"/>
      <c r="B8" s="28"/>
      <c r="C8" s="28"/>
      <c r="D8" s="28"/>
      <c r="E8" s="28"/>
      <c r="F8" s="28"/>
      <c r="G8" s="139" t="s">
        <v>2306</v>
      </c>
      <c r="H8" s="30" t="s">
        <v>2307</v>
      </c>
      <c r="I8" s="30" t="s">
        <v>2306</v>
      </c>
      <c r="J8" s="30" t="s">
        <v>2281</v>
      </c>
      <c r="K8" s="30" t="s">
        <v>2307</v>
      </c>
      <c r="L8" s="30"/>
      <c r="M8" s="28"/>
      <c r="N8" s="31"/>
    </row>
    <row r="9" s="14" customFormat="1" customHeight="1" spans="1:14">
      <c r="A9" s="32">
        <v>1</v>
      </c>
      <c r="B9" s="33"/>
      <c r="C9" s="35"/>
      <c r="D9" s="35"/>
      <c r="E9" s="32"/>
      <c r="F9" s="34">
        <v>43800</v>
      </c>
      <c r="G9" s="36"/>
      <c r="H9" s="36"/>
      <c r="I9" s="36"/>
      <c r="J9" s="36"/>
      <c r="K9" s="36"/>
      <c r="L9" s="36" t="str">
        <f>IF(H9=0,"",(K9-H9)/(H9)*100)</f>
        <v/>
      </c>
      <c r="M9" s="37"/>
      <c r="N9" s="37"/>
    </row>
    <row r="10" s="14" customFormat="1" customHeight="1" spans="1:14">
      <c r="A10" s="32"/>
      <c r="B10" s="33"/>
      <c r="C10" s="35"/>
      <c r="D10" s="35"/>
      <c r="E10" s="32"/>
      <c r="F10" s="34"/>
      <c r="G10" s="36"/>
      <c r="H10" s="36"/>
      <c r="I10" s="36"/>
      <c r="J10" s="36"/>
      <c r="K10" s="36"/>
      <c r="L10" s="36" t="str">
        <f t="shared" ref="L10:L29" si="0">IF(H10=0,"",(K10-H10)/(H10)*100)</f>
        <v/>
      </c>
      <c r="M10" s="37"/>
      <c r="N10" s="37"/>
    </row>
    <row r="11" s="14" customFormat="1" customHeight="1" spans="1:14">
      <c r="A11" s="32"/>
      <c r="B11" s="33"/>
      <c r="C11" s="35"/>
      <c r="D11" s="35"/>
      <c r="E11" s="32"/>
      <c r="F11" s="34"/>
      <c r="G11" s="36"/>
      <c r="H11" s="36"/>
      <c r="I11" s="36"/>
      <c r="J11" s="36"/>
      <c r="K11" s="36"/>
      <c r="L11" s="36" t="str">
        <f t="shared" si="0"/>
        <v/>
      </c>
      <c r="M11" s="37"/>
      <c r="N11" s="37"/>
    </row>
    <row r="12" s="14" customFormat="1" customHeight="1" spans="1:14">
      <c r="A12" s="32"/>
      <c r="B12" s="33"/>
      <c r="C12" s="35"/>
      <c r="D12" s="35"/>
      <c r="E12" s="32"/>
      <c r="F12" s="34"/>
      <c r="G12" s="36"/>
      <c r="H12" s="36"/>
      <c r="I12" s="36"/>
      <c r="J12" s="36"/>
      <c r="K12" s="36"/>
      <c r="L12" s="36" t="str">
        <f t="shared" si="0"/>
        <v/>
      </c>
      <c r="M12" s="37"/>
      <c r="N12" s="37"/>
    </row>
    <row r="13" s="14" customFormat="1" customHeight="1" spans="1:14">
      <c r="A13" s="32"/>
      <c r="B13" s="33"/>
      <c r="C13" s="35"/>
      <c r="D13" s="35"/>
      <c r="E13" s="32"/>
      <c r="F13" s="34"/>
      <c r="G13" s="36"/>
      <c r="H13" s="36">
        <v>0</v>
      </c>
      <c r="I13" s="36"/>
      <c r="J13" s="36"/>
      <c r="K13" s="36"/>
      <c r="L13" s="36" t="str">
        <f t="shared" si="0"/>
        <v/>
      </c>
      <c r="M13" s="37"/>
      <c r="N13" s="37"/>
    </row>
    <row r="14" s="14" customFormat="1" customHeight="1" spans="1:14">
      <c r="A14" s="32"/>
      <c r="B14" s="33"/>
      <c r="C14" s="35"/>
      <c r="D14" s="35"/>
      <c r="E14" s="32"/>
      <c r="F14" s="34"/>
      <c r="G14" s="36"/>
      <c r="H14" s="36">
        <v>0</v>
      </c>
      <c r="I14" s="36"/>
      <c r="J14" s="36"/>
      <c r="K14" s="36"/>
      <c r="L14" s="36" t="str">
        <f t="shared" si="0"/>
        <v/>
      </c>
      <c r="M14" s="37"/>
      <c r="N14" s="37"/>
    </row>
    <row r="15" s="14" customFormat="1" customHeight="1" spans="1:14">
      <c r="A15" s="32"/>
      <c r="B15" s="33"/>
      <c r="C15" s="35"/>
      <c r="D15" s="35"/>
      <c r="E15" s="32"/>
      <c r="F15" s="34"/>
      <c r="G15" s="36"/>
      <c r="H15" s="36"/>
      <c r="I15" s="36"/>
      <c r="J15" s="36"/>
      <c r="K15" s="36"/>
      <c r="L15" s="36" t="str">
        <f t="shared" si="0"/>
        <v/>
      </c>
      <c r="M15" s="37"/>
      <c r="N15" s="37"/>
    </row>
    <row r="16" s="14" customFormat="1" customHeight="1" spans="1:14">
      <c r="A16" s="32"/>
      <c r="B16" s="33"/>
      <c r="C16" s="35"/>
      <c r="D16" s="35"/>
      <c r="E16" s="32"/>
      <c r="F16" s="34"/>
      <c r="G16" s="36"/>
      <c r="H16" s="36"/>
      <c r="I16" s="36"/>
      <c r="J16" s="36"/>
      <c r="K16" s="36"/>
      <c r="L16" s="36" t="str">
        <f t="shared" si="0"/>
        <v/>
      </c>
      <c r="M16" s="37"/>
      <c r="N16" s="37"/>
    </row>
    <row r="17" s="14" customFormat="1" customHeight="1" spans="1:14">
      <c r="A17" s="32"/>
      <c r="B17" s="33"/>
      <c r="C17" s="35"/>
      <c r="D17" s="35"/>
      <c r="E17" s="32"/>
      <c r="F17" s="34"/>
      <c r="G17" s="36"/>
      <c r="H17" s="36"/>
      <c r="I17" s="36"/>
      <c r="J17" s="36"/>
      <c r="K17" s="36"/>
      <c r="L17" s="36" t="str">
        <f t="shared" si="0"/>
        <v/>
      </c>
      <c r="M17" s="37"/>
      <c r="N17" s="37"/>
    </row>
    <row r="18" s="14" customFormat="1" customHeight="1" spans="1:14">
      <c r="A18" s="32"/>
      <c r="B18" s="33"/>
      <c r="C18" s="35"/>
      <c r="D18" s="35"/>
      <c r="E18" s="32"/>
      <c r="F18" s="34"/>
      <c r="G18" s="36"/>
      <c r="H18" s="36"/>
      <c r="I18" s="36"/>
      <c r="J18" s="36"/>
      <c r="K18" s="36"/>
      <c r="L18" s="36" t="str">
        <f t="shared" si="0"/>
        <v/>
      </c>
      <c r="M18" s="37"/>
      <c r="N18" s="37"/>
    </row>
    <row r="19" s="14" customFormat="1" customHeight="1" spans="1:14">
      <c r="A19" s="32"/>
      <c r="B19" s="33"/>
      <c r="C19" s="35"/>
      <c r="D19" s="35"/>
      <c r="E19" s="32"/>
      <c r="F19" s="34"/>
      <c r="G19" s="36"/>
      <c r="H19" s="36"/>
      <c r="I19" s="36"/>
      <c r="J19" s="36"/>
      <c r="K19" s="36"/>
      <c r="L19" s="36" t="str">
        <f t="shared" si="0"/>
        <v/>
      </c>
      <c r="M19" s="37"/>
      <c r="N19" s="37"/>
    </row>
    <row r="20" s="14" customFormat="1" customHeight="1" spans="1:14">
      <c r="A20" s="32"/>
      <c r="B20" s="33"/>
      <c r="C20" s="35"/>
      <c r="D20" s="35"/>
      <c r="E20" s="32"/>
      <c r="F20" s="34"/>
      <c r="G20" s="36"/>
      <c r="H20" s="36"/>
      <c r="I20" s="36"/>
      <c r="J20" s="36"/>
      <c r="K20" s="36"/>
      <c r="L20" s="36" t="str">
        <f t="shared" si="0"/>
        <v/>
      </c>
      <c r="M20" s="37"/>
      <c r="N20" s="37"/>
    </row>
    <row r="21" s="14" customFormat="1" customHeight="1" spans="1:14">
      <c r="A21" s="32"/>
      <c r="B21" s="33"/>
      <c r="C21" s="35"/>
      <c r="D21" s="35"/>
      <c r="E21" s="32"/>
      <c r="F21" s="34"/>
      <c r="G21" s="36"/>
      <c r="H21" s="36"/>
      <c r="I21" s="36"/>
      <c r="J21" s="36"/>
      <c r="K21" s="36"/>
      <c r="L21" s="36" t="str">
        <f t="shared" si="0"/>
        <v/>
      </c>
      <c r="M21" s="37"/>
      <c r="N21" s="37"/>
    </row>
    <row r="22" s="14" customFormat="1" customHeight="1" spans="1:14">
      <c r="A22" s="32"/>
      <c r="B22" s="33"/>
      <c r="C22" s="35"/>
      <c r="D22" s="35"/>
      <c r="E22" s="32"/>
      <c r="F22" s="34"/>
      <c r="G22" s="36"/>
      <c r="H22" s="36"/>
      <c r="I22" s="36"/>
      <c r="J22" s="36"/>
      <c r="K22" s="36"/>
      <c r="L22" s="36" t="str">
        <f t="shared" si="0"/>
        <v/>
      </c>
      <c r="M22" s="37"/>
      <c r="N22" s="37"/>
    </row>
    <row r="23" s="14" customFormat="1" customHeight="1" spans="1:14">
      <c r="A23" s="32"/>
      <c r="B23" s="33"/>
      <c r="C23" s="35"/>
      <c r="D23" s="35"/>
      <c r="E23" s="32"/>
      <c r="F23" s="34"/>
      <c r="G23" s="36"/>
      <c r="H23" s="36"/>
      <c r="I23" s="36"/>
      <c r="J23" s="36"/>
      <c r="K23" s="36"/>
      <c r="L23" s="36" t="str">
        <f t="shared" si="0"/>
        <v/>
      </c>
      <c r="M23" s="37"/>
      <c r="N23" s="37"/>
    </row>
    <row r="24" s="14" customFormat="1" customHeight="1" spans="1:14">
      <c r="A24" s="32"/>
      <c r="B24" s="33"/>
      <c r="C24" s="35"/>
      <c r="D24" s="35"/>
      <c r="E24" s="32"/>
      <c r="F24" s="34"/>
      <c r="G24" s="36"/>
      <c r="H24" s="36"/>
      <c r="I24" s="36"/>
      <c r="J24" s="36"/>
      <c r="K24" s="36"/>
      <c r="L24" s="36" t="str">
        <f t="shared" si="0"/>
        <v/>
      </c>
      <c r="M24" s="37"/>
      <c r="N24" s="37"/>
    </row>
    <row r="25" s="14" customFormat="1" customHeight="1" spans="1:14">
      <c r="A25" s="32"/>
      <c r="B25" s="33"/>
      <c r="C25" s="35"/>
      <c r="D25" s="35"/>
      <c r="E25" s="32"/>
      <c r="F25" s="34"/>
      <c r="G25" s="36"/>
      <c r="H25" s="36"/>
      <c r="I25" s="36"/>
      <c r="J25" s="36"/>
      <c r="K25" s="36"/>
      <c r="L25" s="36" t="str">
        <f t="shared" si="0"/>
        <v/>
      </c>
      <c r="M25" s="37"/>
      <c r="N25" s="37"/>
    </row>
    <row r="26" s="14" customFormat="1" customHeight="1" spans="1:14">
      <c r="A26" s="32"/>
      <c r="B26" s="33"/>
      <c r="C26" s="35"/>
      <c r="D26" s="35"/>
      <c r="E26" s="32"/>
      <c r="F26" s="34"/>
      <c r="G26" s="36"/>
      <c r="H26" s="36"/>
      <c r="I26" s="36"/>
      <c r="J26" s="36"/>
      <c r="K26" s="36"/>
      <c r="L26" s="36" t="str">
        <f t="shared" si="0"/>
        <v/>
      </c>
      <c r="M26" s="37"/>
      <c r="N26" s="37"/>
    </row>
    <row r="27" s="14" customFormat="1" customHeight="1" spans="1:14">
      <c r="A27" s="32"/>
      <c r="B27" s="33"/>
      <c r="C27" s="35"/>
      <c r="D27" s="35"/>
      <c r="E27" s="32"/>
      <c r="F27" s="34"/>
      <c r="G27" s="36"/>
      <c r="H27" s="36"/>
      <c r="I27" s="36"/>
      <c r="J27" s="36"/>
      <c r="K27" s="36"/>
      <c r="L27" s="36" t="str">
        <f t="shared" si="0"/>
        <v/>
      </c>
      <c r="M27" s="37"/>
      <c r="N27" s="37"/>
    </row>
    <row r="28" s="14" customFormat="1" customHeight="1" spans="1:14">
      <c r="A28" s="32"/>
      <c r="B28" s="33"/>
      <c r="C28" s="35"/>
      <c r="D28" s="35"/>
      <c r="E28" s="32"/>
      <c r="F28" s="34"/>
      <c r="G28" s="36"/>
      <c r="H28" s="36"/>
      <c r="I28" s="36"/>
      <c r="J28" s="36"/>
      <c r="K28" s="36"/>
      <c r="L28" s="36" t="str">
        <f t="shared" si="0"/>
        <v/>
      </c>
      <c r="M28" s="37"/>
      <c r="N28" s="37"/>
    </row>
    <row r="29" s="14" customFormat="1" customHeight="1" spans="1:14">
      <c r="A29" s="35" t="s">
        <v>405</v>
      </c>
      <c r="B29" s="35"/>
      <c r="C29" s="35"/>
      <c r="D29" s="32"/>
      <c r="E29" s="32"/>
      <c r="F29" s="40"/>
      <c r="G29" s="36">
        <f>SUM(G9:G28)</f>
        <v>0</v>
      </c>
      <c r="H29" s="36">
        <f>SUM(H9:H28)</f>
        <v>0</v>
      </c>
      <c r="I29" s="36">
        <f>SUM(I9:I28)</f>
        <v>0</v>
      </c>
      <c r="J29" s="36"/>
      <c r="K29" s="36">
        <f>SUM(K9:K28)</f>
        <v>0</v>
      </c>
      <c r="L29" s="36" t="str">
        <f t="shared" si="0"/>
        <v/>
      </c>
      <c r="M29" s="37"/>
      <c r="N29" s="37"/>
    </row>
    <row r="30" s="14" customFormat="1" customHeight="1" spans="1:14">
      <c r="A30" s="35" t="s">
        <v>2540</v>
      </c>
      <c r="B30" s="35"/>
      <c r="C30" s="35"/>
      <c r="D30" s="32"/>
      <c r="E30" s="32"/>
      <c r="F30" s="40"/>
      <c r="G30" s="36"/>
      <c r="H30" s="36"/>
      <c r="I30" s="36"/>
      <c r="J30" s="36"/>
      <c r="K30" s="36"/>
      <c r="L30" s="36"/>
      <c r="M30" s="37"/>
      <c r="N30" s="37"/>
    </row>
    <row r="31" s="14" customFormat="1" customHeight="1" spans="1:14">
      <c r="A31" s="35" t="s">
        <v>2541</v>
      </c>
      <c r="B31" s="35"/>
      <c r="C31" s="35"/>
      <c r="D31" s="32"/>
      <c r="E31" s="32"/>
      <c r="F31" s="40"/>
      <c r="G31" s="36">
        <f>G29-G30</f>
        <v>0</v>
      </c>
      <c r="H31" s="36">
        <f>H29-H30</f>
        <v>0</v>
      </c>
      <c r="I31" s="36">
        <f>I29</f>
        <v>0</v>
      </c>
      <c r="J31" s="36"/>
      <c r="K31" s="36">
        <f>K29</f>
        <v>0</v>
      </c>
      <c r="L31" s="36" t="str">
        <f>IF(H31=0,"",(K31-H31)/(H31)*100)</f>
        <v/>
      </c>
      <c r="M31" s="37"/>
      <c r="N31" s="37"/>
    </row>
    <row r="32" s="14" customFormat="1" customHeight="1" spans="1:14">
      <c r="A32" s="12" t="e">
        <f>'4-9-3工程物资'!A32</f>
        <v>#REF!</v>
      </c>
      <c r="B32" s="213"/>
      <c r="C32" s="213"/>
      <c r="D32" s="137"/>
      <c r="E32" s="214"/>
      <c r="F32" s="214"/>
      <c r="G32" s="215"/>
      <c r="H32" s="43"/>
      <c r="I32" s="133" t="e">
        <f>"评估人员:"&amp;#REF!</f>
        <v>#REF!</v>
      </c>
      <c r="J32" s="133"/>
      <c r="K32" s="133"/>
      <c r="L32" s="133"/>
      <c r="M32" s="138"/>
    </row>
    <row r="33" s="14" customFormat="1" customHeight="1" spans="1:12">
      <c r="A33" s="12" t="e">
        <f>'4-9-3工程物资'!A33</f>
        <v>#REF!</v>
      </c>
      <c r="B33" s="87"/>
      <c r="C33" s="87"/>
      <c r="D33" s="125"/>
      <c r="E33" s="125"/>
      <c r="F33" s="125"/>
      <c r="G33" s="43"/>
      <c r="H33" s="43"/>
      <c r="I33" s="43"/>
      <c r="J33" s="43"/>
      <c r="K33" s="43"/>
      <c r="L33" s="43"/>
    </row>
    <row r="34" s="14" customFormat="1" customHeight="1" spans="1:12">
      <c r="G34" s="43"/>
      <c r="H34" s="43"/>
      <c r="I34" s="43"/>
      <c r="J34" s="43"/>
      <c r="K34" s="43"/>
      <c r="L34" s="43"/>
    </row>
  </sheetData>
  <sheetProtection formatCells="0" formatColumns="0" formatRows="0" insertRows="0" insertColumns="0" insertHyperlinks="0" deleteColumns="0" deleteRows="0" sort="0" autoFilter="0" pivotTables="0"/>
  <mergeCells count="19">
    <mergeCell ref="A2:M2"/>
    <mergeCell ref="A4:M4"/>
    <mergeCell ref="K5:M5"/>
    <mergeCell ref="K6:M6"/>
    <mergeCell ref="G7:H7"/>
    <mergeCell ref="I7:K7"/>
    <mergeCell ref="A29:C29"/>
    <mergeCell ref="A30:C30"/>
    <mergeCell ref="A31:C31"/>
    <mergeCell ref="I32:L32"/>
    <mergeCell ref="A7:A8"/>
    <mergeCell ref="B7:B8"/>
    <mergeCell ref="C7:C8"/>
    <mergeCell ref="D7:D8"/>
    <mergeCell ref="E7:E8"/>
    <mergeCell ref="F7:F8"/>
    <mergeCell ref="L7:L8"/>
    <mergeCell ref="M7:M8"/>
    <mergeCell ref="N7:N8"/>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&amp;R&amp;"宋体,常规"&amp;10表4-10
共&amp;N页第&amp;P页
 单位：人民币元</oddHeader>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tabColor indexed="35"/>
  </sheetPr>
  <dimension ref="A1:O34"/>
  <sheetViews>
    <sheetView showZeros="0" workbookViewId="0">
      <pane ySplit="8" topLeftCell="A9" activePane="bottomLeft" state="frozen"/>
      <selection/>
      <selection pane="bottomLeft" activeCell="B9" sqref="B9"/>
    </sheetView>
  </sheetViews>
  <sheetFormatPr defaultColWidth="9" defaultRowHeight="15.75" customHeight="1"/>
  <cols>
    <col min="1" max="1" width="4.3" style="15" customWidth="1"/>
    <col min="2" max="2" width="9" style="15"/>
    <col min="3" max="3" width="15.2" style="15" customWidth="1"/>
    <col min="4" max="4" width="4.5" style="15" customWidth="1"/>
    <col min="5" max="5" width="8" style="15" customWidth="1"/>
    <col min="6" max="6" width="9" style="211"/>
    <col min="7" max="7" width="11.3" style="15" customWidth="1"/>
    <col min="8" max="8" width="9.2" style="43" customWidth="1"/>
    <col min="9" max="9" width="11.1" style="43" customWidth="1"/>
    <col min="10" max="10" width="9" style="43" hidden="1" customWidth="1" outlineLevel="1"/>
    <col min="11" max="11" width="8.7" style="43" hidden="1" customWidth="1" outlineLevel="1"/>
    <col min="12" max="12" width="10.2" style="43" hidden="1" customWidth="1" outlineLevel="1"/>
    <col min="13" max="13" width="7.7" style="43" hidden="1" customWidth="1" outlineLevel="1"/>
    <col min="14" max="14" width="5.5" style="15" customWidth="1" collapsed="1"/>
    <col min="15" max="16384" width="9" style="15"/>
  </cols>
  <sheetData>
    <row r="1" customHeight="1" spans="1:15">
      <c r="A1" s="17" t="s">
        <v>257</v>
      </c>
    </row>
    <row r="2" s="11" customFormat="1" ht="30" customHeight="1" spans="1:15">
      <c r="A2" s="18" t="e">
        <f>"油气资产评估"&amp;#REF!</f>
        <v>#REF!</v>
      </c>
      <c r="B2" s="19"/>
      <c r="C2" s="19"/>
      <c r="D2" s="19"/>
      <c r="E2" s="19"/>
      <c r="F2" s="19"/>
      <c r="G2" s="19"/>
      <c r="H2" s="19"/>
      <c r="I2" s="19"/>
      <c r="J2" s="19"/>
      <c r="K2" s="19"/>
      <c r="L2" s="19"/>
      <c r="M2" s="19"/>
      <c r="N2" s="19"/>
    </row>
    <row r="3" s="11" customFormat="1" ht="12.75" customHeight="1" spans="1:15">
      <c r="A3" s="18"/>
      <c r="B3" s="19"/>
      <c r="C3" s="19"/>
      <c r="D3" s="19"/>
      <c r="E3" s="19"/>
      <c r="F3" s="19"/>
      <c r="G3" s="19"/>
      <c r="H3" s="51"/>
      <c r="I3" s="51"/>
      <c r="J3" s="51"/>
      <c r="K3" s="51"/>
      <c r="L3" s="51"/>
      <c r="M3" s="51"/>
      <c r="N3" s="19"/>
    </row>
    <row r="4" s="12" customFormat="1" ht="14.1" customHeight="1" spans="1:15">
      <c r="A4" s="21" t="e">
        <f>'4-10生产性生物资产'!A4:M4</f>
        <v>#REF!</v>
      </c>
      <c r="B4" s="21"/>
      <c r="C4" s="21"/>
      <c r="D4" s="21"/>
      <c r="E4" s="21"/>
      <c r="F4" s="21"/>
      <c r="G4" s="21"/>
      <c r="H4" s="22"/>
      <c r="I4" s="22"/>
      <c r="J4" s="22"/>
      <c r="K4" s="22"/>
      <c r="L4" s="22"/>
      <c r="M4" s="22"/>
      <c r="N4" s="22"/>
    </row>
    <row r="5" s="12" customFormat="1" ht="14.1" customHeight="1" spans="1:15">
      <c r="A5" s="21"/>
      <c r="B5" s="21"/>
      <c r="C5" s="21"/>
      <c r="D5" s="21"/>
      <c r="E5" s="21"/>
      <c r="F5" s="21"/>
      <c r="G5" s="21"/>
      <c r="H5" s="23"/>
      <c r="I5" s="23"/>
      <c r="J5" s="23"/>
      <c r="K5" s="23"/>
      <c r="L5" s="23"/>
      <c r="M5" s="23"/>
      <c r="N5" s="22"/>
    </row>
    <row r="6" s="12" customFormat="1" customHeight="1" spans="1:15">
      <c r="A6" s="75" t="e">
        <f>'4-10生产性生物资产'!A6</f>
        <v>#REF!</v>
      </c>
      <c r="F6" s="44"/>
      <c r="H6" s="26"/>
      <c r="I6" s="26"/>
      <c r="J6" s="26"/>
      <c r="K6" s="26"/>
      <c r="L6" s="26"/>
      <c r="M6" s="26"/>
      <c r="N6" s="27"/>
    </row>
    <row r="7" s="44" customFormat="1" customHeight="1" spans="1:15">
      <c r="A7" s="28" t="s">
        <v>293</v>
      </c>
      <c r="B7" s="28" t="s">
        <v>2542</v>
      </c>
      <c r="C7" s="78" t="s">
        <v>2543</v>
      </c>
      <c r="D7" s="128" t="s">
        <v>446</v>
      </c>
      <c r="E7" s="128" t="s">
        <v>450</v>
      </c>
      <c r="F7" s="78" t="s">
        <v>2544</v>
      </c>
      <c r="G7" s="78" t="s">
        <v>2545</v>
      </c>
      <c r="H7" s="209" t="s">
        <v>344</v>
      </c>
      <c r="I7" s="212"/>
      <c r="J7" s="30" t="s">
        <v>345</v>
      </c>
      <c r="K7" s="30"/>
      <c r="L7" s="30"/>
      <c r="M7" s="100" t="s">
        <v>347</v>
      </c>
      <c r="N7" s="128" t="s">
        <v>296</v>
      </c>
      <c r="O7" s="31" t="s">
        <v>348</v>
      </c>
    </row>
    <row r="8" s="44" customFormat="1" customHeight="1" spans="1:15">
      <c r="A8" s="28"/>
      <c r="B8" s="28"/>
      <c r="C8" s="81"/>
      <c r="D8" s="28"/>
      <c r="E8" s="28"/>
      <c r="F8" s="81"/>
      <c r="G8" s="81"/>
      <c r="H8" s="139" t="s">
        <v>2306</v>
      </c>
      <c r="I8" s="30" t="s">
        <v>2307</v>
      </c>
      <c r="J8" s="30" t="s">
        <v>2306</v>
      </c>
      <c r="K8" s="30" t="s">
        <v>2281</v>
      </c>
      <c r="L8" s="30" t="s">
        <v>2307</v>
      </c>
      <c r="M8" s="30"/>
      <c r="N8" s="28"/>
      <c r="O8" s="31"/>
    </row>
    <row r="9" s="14" customFormat="1" customHeight="1" spans="1:15">
      <c r="A9" s="32">
        <v>1</v>
      </c>
      <c r="B9" s="35"/>
      <c r="C9" s="33"/>
      <c r="D9" s="35"/>
      <c r="E9" s="32"/>
      <c r="F9" s="34">
        <v>43800</v>
      </c>
      <c r="G9" s="35"/>
      <c r="H9" s="36"/>
      <c r="I9" s="36"/>
      <c r="J9" s="36"/>
      <c r="K9" s="36"/>
      <c r="L9" s="36"/>
      <c r="M9" s="36" t="str">
        <f>IF(I9=0,"",(L9-I9)/(I9)*100)</f>
        <v/>
      </c>
      <c r="N9" s="53"/>
      <c r="O9" s="53"/>
    </row>
    <row r="10" s="14" customFormat="1" customHeight="1" spans="1:15">
      <c r="A10" s="32"/>
      <c r="B10" s="35"/>
      <c r="C10" s="33"/>
      <c r="D10" s="35"/>
      <c r="E10" s="32"/>
      <c r="F10" s="34"/>
      <c r="G10" s="35"/>
      <c r="H10" s="36"/>
      <c r="I10" s="36"/>
      <c r="J10" s="36"/>
      <c r="K10" s="36"/>
      <c r="L10" s="36"/>
      <c r="M10" s="36" t="str">
        <f t="shared" ref="M10:M29" si="0">IF(I10=0,"",(L10-I10)/(I10)*100)</f>
        <v/>
      </c>
      <c r="N10" s="53"/>
      <c r="O10" s="53"/>
    </row>
    <row r="11" s="14" customFormat="1" customHeight="1" spans="1:15">
      <c r="A11" s="32"/>
      <c r="B11" s="35"/>
      <c r="C11" s="33"/>
      <c r="D11" s="35"/>
      <c r="E11" s="32"/>
      <c r="F11" s="34"/>
      <c r="G11" s="35"/>
      <c r="H11" s="36"/>
      <c r="I11" s="36"/>
      <c r="J11" s="36"/>
      <c r="K11" s="36"/>
      <c r="L11" s="36"/>
      <c r="M11" s="36" t="str">
        <f t="shared" si="0"/>
        <v/>
      </c>
      <c r="N11" s="53"/>
      <c r="O11" s="53"/>
    </row>
    <row r="12" s="14" customFormat="1" customHeight="1" spans="1:15">
      <c r="A12" s="32"/>
      <c r="B12" s="35"/>
      <c r="C12" s="33"/>
      <c r="D12" s="35"/>
      <c r="E12" s="32"/>
      <c r="F12" s="34"/>
      <c r="G12" s="35"/>
      <c r="H12" s="36"/>
      <c r="I12" s="36"/>
      <c r="J12" s="36"/>
      <c r="K12" s="36"/>
      <c r="L12" s="36"/>
      <c r="M12" s="36" t="str">
        <f t="shared" si="0"/>
        <v/>
      </c>
      <c r="N12" s="53"/>
      <c r="O12" s="53"/>
    </row>
    <row r="13" s="14" customFormat="1" customHeight="1" spans="1:15">
      <c r="A13" s="32"/>
      <c r="B13" s="35"/>
      <c r="C13" s="33"/>
      <c r="D13" s="35"/>
      <c r="E13" s="32"/>
      <c r="F13" s="34"/>
      <c r="G13" s="35"/>
      <c r="H13" s="36">
        <v>0</v>
      </c>
      <c r="I13" s="36"/>
      <c r="J13" s="36"/>
      <c r="K13" s="36"/>
      <c r="L13" s="36"/>
      <c r="M13" s="36" t="str">
        <f t="shared" si="0"/>
        <v/>
      </c>
      <c r="N13" s="53"/>
      <c r="O13" s="53"/>
    </row>
    <row r="14" s="14" customFormat="1" customHeight="1" spans="1:15">
      <c r="A14" s="32"/>
      <c r="B14" s="35"/>
      <c r="C14" s="33"/>
      <c r="D14" s="35"/>
      <c r="E14" s="32"/>
      <c r="F14" s="34"/>
      <c r="G14" s="35"/>
      <c r="H14" s="36">
        <v>0</v>
      </c>
      <c r="I14" s="36"/>
      <c r="J14" s="36"/>
      <c r="K14" s="36"/>
      <c r="L14" s="36"/>
      <c r="M14" s="36" t="str">
        <f t="shared" si="0"/>
        <v/>
      </c>
      <c r="N14" s="53"/>
      <c r="O14" s="53"/>
    </row>
    <row r="15" s="14" customFormat="1" customHeight="1" spans="1:15">
      <c r="A15" s="32"/>
      <c r="B15" s="35"/>
      <c r="C15" s="33"/>
      <c r="D15" s="35"/>
      <c r="E15" s="32"/>
      <c r="F15" s="34"/>
      <c r="G15" s="35"/>
      <c r="H15" s="36"/>
      <c r="I15" s="36"/>
      <c r="J15" s="36"/>
      <c r="K15" s="36"/>
      <c r="L15" s="36"/>
      <c r="M15" s="36" t="str">
        <f t="shared" si="0"/>
        <v/>
      </c>
      <c r="N15" s="53"/>
      <c r="O15" s="53"/>
    </row>
    <row r="16" s="14" customFormat="1" customHeight="1" spans="1:15">
      <c r="A16" s="32"/>
      <c r="B16" s="35"/>
      <c r="C16" s="33"/>
      <c r="D16" s="35"/>
      <c r="E16" s="32"/>
      <c r="F16" s="34"/>
      <c r="G16" s="35"/>
      <c r="H16" s="36"/>
      <c r="I16" s="36"/>
      <c r="J16" s="36"/>
      <c r="K16" s="36"/>
      <c r="L16" s="36"/>
      <c r="M16" s="36" t="str">
        <f t="shared" si="0"/>
        <v/>
      </c>
      <c r="N16" s="53"/>
      <c r="O16" s="53"/>
    </row>
    <row r="17" s="14" customFormat="1" customHeight="1" spans="1:15">
      <c r="A17" s="32"/>
      <c r="B17" s="35"/>
      <c r="C17" s="33"/>
      <c r="D17" s="35"/>
      <c r="E17" s="32"/>
      <c r="F17" s="34"/>
      <c r="G17" s="35"/>
      <c r="H17" s="36"/>
      <c r="I17" s="36"/>
      <c r="J17" s="36"/>
      <c r="K17" s="36"/>
      <c r="L17" s="36"/>
      <c r="M17" s="36" t="str">
        <f t="shared" si="0"/>
        <v/>
      </c>
      <c r="N17" s="53"/>
      <c r="O17" s="53"/>
    </row>
    <row r="18" s="14" customFormat="1" customHeight="1" spans="1:15">
      <c r="A18" s="32"/>
      <c r="B18" s="35"/>
      <c r="C18" s="33"/>
      <c r="D18" s="35"/>
      <c r="E18" s="32"/>
      <c r="F18" s="34"/>
      <c r="G18" s="35"/>
      <c r="H18" s="36"/>
      <c r="I18" s="36"/>
      <c r="J18" s="36"/>
      <c r="K18" s="36"/>
      <c r="L18" s="36"/>
      <c r="M18" s="36" t="str">
        <f t="shared" si="0"/>
        <v/>
      </c>
      <c r="N18" s="53"/>
      <c r="O18" s="53"/>
    </row>
    <row r="19" s="14" customFormat="1" customHeight="1" spans="1:15">
      <c r="A19" s="32"/>
      <c r="B19" s="35"/>
      <c r="C19" s="33"/>
      <c r="D19" s="35"/>
      <c r="E19" s="32"/>
      <c r="F19" s="34"/>
      <c r="G19" s="35"/>
      <c r="H19" s="36"/>
      <c r="I19" s="36"/>
      <c r="J19" s="36"/>
      <c r="K19" s="36"/>
      <c r="L19" s="36"/>
      <c r="M19" s="36" t="str">
        <f t="shared" si="0"/>
        <v/>
      </c>
      <c r="N19" s="53"/>
      <c r="O19" s="53"/>
    </row>
    <row r="20" s="14" customFormat="1" customHeight="1" spans="1:15">
      <c r="A20" s="32"/>
      <c r="B20" s="35"/>
      <c r="C20" s="33"/>
      <c r="D20" s="35"/>
      <c r="E20" s="32"/>
      <c r="F20" s="34"/>
      <c r="G20" s="35"/>
      <c r="H20" s="36"/>
      <c r="I20" s="36"/>
      <c r="J20" s="36"/>
      <c r="K20" s="36"/>
      <c r="L20" s="36"/>
      <c r="M20" s="36" t="str">
        <f t="shared" si="0"/>
        <v/>
      </c>
      <c r="N20" s="53"/>
      <c r="O20" s="53"/>
    </row>
    <row r="21" s="14" customFormat="1" customHeight="1" spans="1:15">
      <c r="A21" s="32"/>
      <c r="B21" s="35"/>
      <c r="C21" s="33"/>
      <c r="D21" s="35"/>
      <c r="E21" s="32"/>
      <c r="F21" s="34"/>
      <c r="G21" s="35"/>
      <c r="H21" s="36"/>
      <c r="I21" s="36"/>
      <c r="J21" s="36"/>
      <c r="K21" s="36"/>
      <c r="L21" s="36"/>
      <c r="M21" s="36" t="str">
        <f t="shared" si="0"/>
        <v/>
      </c>
      <c r="N21" s="53"/>
      <c r="O21" s="53"/>
    </row>
    <row r="22" s="14" customFormat="1" customHeight="1" spans="1:15">
      <c r="A22" s="32"/>
      <c r="B22" s="35"/>
      <c r="C22" s="33"/>
      <c r="D22" s="35"/>
      <c r="E22" s="32"/>
      <c r="F22" s="34"/>
      <c r="G22" s="35"/>
      <c r="H22" s="36"/>
      <c r="I22" s="36"/>
      <c r="J22" s="36"/>
      <c r="K22" s="36"/>
      <c r="L22" s="36"/>
      <c r="M22" s="36" t="str">
        <f t="shared" si="0"/>
        <v/>
      </c>
      <c r="N22" s="53"/>
      <c r="O22" s="53"/>
    </row>
    <row r="23" s="14" customFormat="1" customHeight="1" spans="1:15">
      <c r="A23" s="32"/>
      <c r="B23" s="35"/>
      <c r="C23" s="33"/>
      <c r="D23" s="35"/>
      <c r="E23" s="32"/>
      <c r="F23" s="34"/>
      <c r="G23" s="35"/>
      <c r="H23" s="36"/>
      <c r="I23" s="36"/>
      <c r="J23" s="36"/>
      <c r="K23" s="36"/>
      <c r="L23" s="36"/>
      <c r="M23" s="36" t="str">
        <f t="shared" si="0"/>
        <v/>
      </c>
      <c r="N23" s="53"/>
      <c r="O23" s="53"/>
    </row>
    <row r="24" s="14" customFormat="1" customHeight="1" spans="1:15">
      <c r="A24" s="32"/>
      <c r="B24" s="35"/>
      <c r="C24" s="33"/>
      <c r="D24" s="35"/>
      <c r="E24" s="32"/>
      <c r="F24" s="34"/>
      <c r="G24" s="35"/>
      <c r="H24" s="36"/>
      <c r="I24" s="36"/>
      <c r="J24" s="36"/>
      <c r="K24" s="36"/>
      <c r="L24" s="36"/>
      <c r="M24" s="36" t="str">
        <f t="shared" si="0"/>
        <v/>
      </c>
      <c r="N24" s="53"/>
      <c r="O24" s="53"/>
    </row>
    <row r="25" s="14" customFormat="1" customHeight="1" spans="1:15">
      <c r="A25" s="32"/>
      <c r="B25" s="35"/>
      <c r="C25" s="33"/>
      <c r="D25" s="35"/>
      <c r="E25" s="32"/>
      <c r="F25" s="34"/>
      <c r="G25" s="35"/>
      <c r="H25" s="36"/>
      <c r="I25" s="36"/>
      <c r="J25" s="36"/>
      <c r="K25" s="36"/>
      <c r="L25" s="36"/>
      <c r="M25" s="36" t="str">
        <f t="shared" si="0"/>
        <v/>
      </c>
      <c r="N25" s="53"/>
      <c r="O25" s="53"/>
    </row>
    <row r="26" s="14" customFormat="1" customHeight="1" spans="1:15">
      <c r="A26" s="32"/>
      <c r="B26" s="35"/>
      <c r="C26" s="33"/>
      <c r="D26" s="35"/>
      <c r="E26" s="32"/>
      <c r="F26" s="34"/>
      <c r="G26" s="35"/>
      <c r="H26" s="36"/>
      <c r="I26" s="36"/>
      <c r="J26" s="36"/>
      <c r="K26" s="36"/>
      <c r="L26" s="36"/>
      <c r="M26" s="36" t="str">
        <f t="shared" si="0"/>
        <v/>
      </c>
      <c r="N26" s="53"/>
      <c r="O26" s="53"/>
    </row>
    <row r="27" s="14" customFormat="1" customHeight="1" spans="1:15">
      <c r="A27" s="32"/>
      <c r="B27" s="35"/>
      <c r="C27" s="33"/>
      <c r="D27" s="35"/>
      <c r="E27" s="32"/>
      <c r="F27" s="34"/>
      <c r="G27" s="35"/>
      <c r="H27" s="36"/>
      <c r="I27" s="36"/>
      <c r="J27" s="36"/>
      <c r="K27" s="36"/>
      <c r="L27" s="36"/>
      <c r="M27" s="36" t="str">
        <f t="shared" si="0"/>
        <v/>
      </c>
      <c r="N27" s="53"/>
      <c r="O27" s="53"/>
    </row>
    <row r="28" s="14" customFormat="1" customHeight="1" spans="1:15">
      <c r="A28" s="32"/>
      <c r="B28" s="35"/>
      <c r="C28" s="33"/>
      <c r="D28" s="35"/>
      <c r="E28" s="32"/>
      <c r="F28" s="34"/>
      <c r="G28" s="35"/>
      <c r="H28" s="36"/>
      <c r="I28" s="36"/>
      <c r="J28" s="36"/>
      <c r="K28" s="36"/>
      <c r="L28" s="36"/>
      <c r="M28" s="36" t="str">
        <f t="shared" si="0"/>
        <v/>
      </c>
      <c r="N28" s="53"/>
      <c r="O28" s="53"/>
    </row>
    <row r="29" s="14" customFormat="1" customHeight="1" spans="1:15">
      <c r="A29" s="38" t="s">
        <v>405</v>
      </c>
      <c r="B29" s="84"/>
      <c r="C29" s="39"/>
      <c r="D29" s="32"/>
      <c r="E29" s="83"/>
      <c r="F29" s="32"/>
      <c r="G29" s="32"/>
      <c r="H29" s="36">
        <f>SUM(H9:H28)</f>
        <v>0</v>
      </c>
      <c r="I29" s="36">
        <f>SUM(I9:I28)</f>
        <v>0</v>
      </c>
      <c r="J29" s="36">
        <f>SUM(J9:J28)</f>
        <v>0</v>
      </c>
      <c r="K29" s="36">
        <f>SUM(K9:K28)</f>
        <v>0</v>
      </c>
      <c r="L29" s="36">
        <f>SUM(L9:L28)</f>
        <v>0</v>
      </c>
      <c r="M29" s="36" t="str">
        <f t="shared" si="0"/>
        <v/>
      </c>
      <c r="N29" s="53"/>
      <c r="O29" s="53"/>
    </row>
    <row r="30" s="14" customFormat="1" customHeight="1" spans="1:15">
      <c r="A30" s="38" t="s">
        <v>2546</v>
      </c>
      <c r="B30" s="84"/>
      <c r="C30" s="39"/>
      <c r="D30" s="32"/>
      <c r="E30" s="83"/>
      <c r="F30" s="32"/>
      <c r="G30" s="32"/>
      <c r="H30" s="36"/>
      <c r="I30" s="36"/>
      <c r="J30" s="36"/>
      <c r="K30" s="36"/>
      <c r="L30" s="36"/>
      <c r="M30" s="36"/>
      <c r="N30" s="53"/>
      <c r="O30" s="53"/>
    </row>
    <row r="31" s="14" customFormat="1" customHeight="1" spans="1:15">
      <c r="A31" s="38" t="s">
        <v>339</v>
      </c>
      <c r="B31" s="84"/>
      <c r="C31" s="39"/>
      <c r="D31" s="32"/>
      <c r="E31" s="32"/>
      <c r="F31" s="32"/>
      <c r="G31" s="32"/>
      <c r="H31" s="36">
        <f>H29-H30</f>
        <v>0</v>
      </c>
      <c r="I31" s="36">
        <f>I29-I30</f>
        <v>0</v>
      </c>
      <c r="J31" s="36">
        <f>J29</f>
        <v>0</v>
      </c>
      <c r="K31" s="36"/>
      <c r="L31" s="36">
        <f>L29</f>
        <v>0</v>
      </c>
      <c r="M31" s="36" t="str">
        <f>IF(I31=0,"",(L31-I31)/(I31)*100)</f>
        <v/>
      </c>
      <c r="N31" s="53"/>
      <c r="O31" s="53"/>
    </row>
    <row r="32" s="14" customFormat="1" customHeight="1" spans="1:15">
      <c r="A32" s="12" t="e">
        <f>'4-10生产性生物资产'!A32</f>
        <v>#REF!</v>
      </c>
      <c r="B32" s="213"/>
      <c r="C32" s="213"/>
      <c r="D32" s="137"/>
      <c r="E32" s="214"/>
      <c r="F32" s="13"/>
      <c r="H32" s="43"/>
      <c r="I32" s="205"/>
      <c r="J32" s="133" t="e">
        <f>"评估人员:"&amp;#REF!</f>
        <v>#REF!</v>
      </c>
      <c r="K32" s="133"/>
      <c r="L32" s="133"/>
      <c r="M32" s="133"/>
      <c r="N32" s="138"/>
    </row>
    <row r="33" s="14" customFormat="1" customHeight="1" spans="1:13">
      <c r="A33" s="12" t="e">
        <f>'4-10生产性生物资产'!A33</f>
        <v>#REF!</v>
      </c>
      <c r="B33" s="12"/>
      <c r="C33" s="12"/>
      <c r="F33" s="13"/>
      <c r="H33" s="43"/>
      <c r="I33" s="43"/>
      <c r="J33" s="43"/>
      <c r="K33" s="43"/>
      <c r="L33" s="43"/>
      <c r="M33" s="43"/>
    </row>
    <row r="34" s="14" customFormat="1" customHeight="1" spans="1:13">
      <c r="F34" s="13"/>
      <c r="H34" s="43"/>
      <c r="I34" s="43"/>
      <c r="J34" s="43"/>
      <c r="K34" s="43"/>
      <c r="L34" s="43"/>
      <c r="M34" s="43"/>
    </row>
  </sheetData>
  <sheetProtection formatCells="0" formatColumns="0" formatRows="0" insertRows="0" insertColumns="0" insertHyperlinks="0" deleteColumns="0" deleteRows="0" sort="0" autoFilter="0" pivotTables="0"/>
  <mergeCells count="18">
    <mergeCell ref="A2:N2"/>
    <mergeCell ref="A4:N4"/>
    <mergeCell ref="H7:I7"/>
    <mergeCell ref="J7:L7"/>
    <mergeCell ref="A29:C29"/>
    <mergeCell ref="A30:C30"/>
    <mergeCell ref="A31:C31"/>
    <mergeCell ref="J32:M32"/>
    <mergeCell ref="A7:A8"/>
    <mergeCell ref="B7:B8"/>
    <mergeCell ref="C7:C8"/>
    <mergeCell ref="D7:D8"/>
    <mergeCell ref="E7:E8"/>
    <mergeCell ref="F7:F8"/>
    <mergeCell ref="G7:G8"/>
    <mergeCell ref="M7:M8"/>
    <mergeCell ref="N7:N8"/>
    <mergeCell ref="O7:O8"/>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&amp;R&amp;"宋体,常规"&amp;10表4-11
共&amp;N页第&amp;P页
 单位：人民币元</oddHead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
    <tabColor rgb="FF00B0F0"/>
    <pageSetUpPr fitToPage="1"/>
  </sheetPr>
  <dimension ref="A1:R35"/>
  <sheetViews>
    <sheetView showZeros="0" workbookViewId="0">
      <pane ySplit="8" topLeftCell="A9" activePane="bottomLeft" state="frozen"/>
      <selection/>
      <selection pane="bottomLeft" activeCell="B9" sqref="B9"/>
    </sheetView>
  </sheetViews>
  <sheetFormatPr defaultColWidth="9" defaultRowHeight="15.2"/>
  <cols>
    <col min="1" max="1" width="4.3" style="15" customWidth="1"/>
    <col min="2" max="2" width="7.8" style="15" customWidth="1"/>
    <col min="3" max="3" width="6.8" style="15" customWidth="1"/>
    <col min="4" max="6" width="13.5" style="15" customWidth="1"/>
    <col min="7" max="7" width="11.3" style="15" customWidth="1"/>
    <col min="8" max="8" width="9" style="15"/>
    <col min="9" max="10" width="4.3" style="15" customWidth="1"/>
    <col min="11" max="11" width="7.5" style="15" customWidth="1"/>
    <col min="12" max="12" width="8.8" style="15" customWidth="1"/>
    <col min="13" max="13" width="10" style="43" customWidth="1"/>
    <col min="14" max="14" width="10.1" style="43" customWidth="1"/>
    <col min="15" max="15" width="8.7" style="43" hidden="1" customWidth="1" outlineLevel="1"/>
    <col min="16" max="16" width="7.7" style="43" hidden="1" customWidth="1" outlineLevel="1"/>
    <col min="17" max="17" width="5.5" style="15" customWidth="1" collapsed="1"/>
    <col min="18" max="16384" width="9" style="15"/>
  </cols>
  <sheetData>
    <row r="1" ht="15.75" customHeight="1" spans="1:18">
      <c r="A1" s="17" t="s">
        <v>257</v>
      </c>
    </row>
    <row r="2" s="11" customFormat="1" ht="30" customHeight="1" spans="1:18">
      <c r="A2" s="18" t="e">
        <f>"使用权资产评估"&amp;#REF!</f>
        <v>#REF!</v>
      </c>
      <c r="B2" s="18"/>
      <c r="C2" s="19"/>
      <c r="D2" s="19"/>
      <c r="E2" s="19"/>
      <c r="F2" s="19"/>
      <c r="G2" s="19"/>
      <c r="H2" s="19"/>
      <c r="I2" s="19"/>
      <c r="J2" s="19"/>
      <c r="K2" s="19"/>
      <c r="L2" s="19"/>
      <c r="M2" s="19"/>
      <c r="N2" s="19"/>
      <c r="O2" s="19"/>
      <c r="P2" s="19"/>
      <c r="Q2" s="19"/>
    </row>
    <row r="3" s="11" customFormat="1" ht="6" customHeight="1" spans="1:18">
      <c r="A3" s="18"/>
      <c r="B3" s="18"/>
      <c r="C3" s="19"/>
      <c r="D3" s="19"/>
      <c r="E3" s="19"/>
      <c r="F3" s="19"/>
      <c r="G3" s="19"/>
      <c r="H3" s="19"/>
      <c r="I3" s="19"/>
      <c r="J3" s="19"/>
      <c r="K3" s="19"/>
      <c r="L3" s="19"/>
      <c r="M3" s="51"/>
      <c r="N3" s="51"/>
      <c r="O3" s="51"/>
      <c r="P3" s="51"/>
      <c r="Q3" s="19"/>
    </row>
    <row r="4" s="12" customFormat="1" ht="14.1" customHeight="1" spans="1:18">
      <c r="A4" s="21" t="e">
        <f>'4-8-3管道沟槽'!A4:S4</f>
        <v>#REF!</v>
      </c>
      <c r="B4" s="21"/>
      <c r="C4" s="21"/>
      <c r="D4" s="21"/>
      <c r="E4" s="21"/>
      <c r="F4" s="21"/>
      <c r="G4" s="21"/>
      <c r="H4" s="21"/>
      <c r="I4" s="21"/>
      <c r="J4" s="21"/>
      <c r="K4" s="22"/>
      <c r="L4" s="22"/>
      <c r="M4" s="22"/>
      <c r="N4" s="22"/>
      <c r="O4" s="22"/>
      <c r="P4" s="22"/>
      <c r="Q4" s="22"/>
    </row>
    <row r="5" s="12" customFormat="1" ht="14.1" customHeight="1" spans="1:18">
      <c r="A5" s="21"/>
      <c r="B5" s="21"/>
      <c r="C5" s="21"/>
      <c r="D5" s="21"/>
      <c r="E5" s="21"/>
      <c r="F5" s="21"/>
      <c r="G5" s="21"/>
      <c r="H5" s="21"/>
      <c r="I5" s="21"/>
      <c r="J5" s="21"/>
      <c r="K5" s="22"/>
      <c r="L5" s="22"/>
      <c r="M5" s="23"/>
      <c r="N5" s="23"/>
      <c r="O5" s="74"/>
      <c r="P5" s="74"/>
      <c r="Q5" s="74"/>
    </row>
    <row r="6" s="12" customFormat="1" ht="15.75" customHeight="1" spans="1:18">
      <c r="A6" s="75" t="e">
        <f>'4-8-3管道沟槽'!A6</f>
        <v>#REF!</v>
      </c>
      <c r="B6" s="75"/>
      <c r="M6" s="26"/>
      <c r="N6" s="26"/>
      <c r="O6" s="76"/>
      <c r="P6" s="76"/>
      <c r="Q6" s="76"/>
    </row>
    <row r="7" s="44" customFormat="1" ht="15.75" customHeight="1" spans="1:18">
      <c r="A7" s="77" t="s">
        <v>293</v>
      </c>
      <c r="B7" s="78" t="s">
        <v>2547</v>
      </c>
      <c r="C7" s="77" t="s">
        <v>2548</v>
      </c>
      <c r="D7" s="78" t="s">
        <v>2302</v>
      </c>
      <c r="E7" s="78" t="s">
        <v>2549</v>
      </c>
      <c r="F7" s="78" t="s">
        <v>2550</v>
      </c>
      <c r="G7" s="78" t="s">
        <v>2551</v>
      </c>
      <c r="H7" s="78" t="s">
        <v>2278</v>
      </c>
      <c r="I7" s="78" t="s">
        <v>446</v>
      </c>
      <c r="J7" s="78" t="s">
        <v>450</v>
      </c>
      <c r="K7" s="78" t="s">
        <v>2552</v>
      </c>
      <c r="L7" s="78" t="s">
        <v>2553</v>
      </c>
      <c r="M7" s="208" t="s">
        <v>344</v>
      </c>
      <c r="N7" s="209"/>
      <c r="O7" s="79" t="s">
        <v>345</v>
      </c>
      <c r="P7" s="210" t="s">
        <v>347</v>
      </c>
      <c r="Q7" s="78" t="s">
        <v>296</v>
      </c>
      <c r="R7" s="31" t="s">
        <v>348</v>
      </c>
    </row>
    <row r="8" s="44" customFormat="1" ht="15.75" customHeight="1" spans="1:18">
      <c r="A8" s="80"/>
      <c r="B8" s="80"/>
      <c r="C8" s="80"/>
      <c r="D8" s="80"/>
      <c r="E8" s="81"/>
      <c r="F8" s="81"/>
      <c r="G8" s="81"/>
      <c r="H8" s="80"/>
      <c r="I8" s="80"/>
      <c r="J8" s="80"/>
      <c r="K8" s="80"/>
      <c r="L8" s="80"/>
      <c r="M8" s="139" t="s">
        <v>2306</v>
      </c>
      <c r="N8" s="30" t="s">
        <v>2307</v>
      </c>
      <c r="O8" s="82"/>
      <c r="P8" s="82"/>
      <c r="Q8" s="80"/>
      <c r="R8" s="31"/>
    </row>
    <row r="9" s="14" customFormat="1" ht="15.75" customHeight="1" spans="1:18">
      <c r="A9" s="32">
        <v>1</v>
      </c>
      <c r="B9" s="35"/>
      <c r="C9" s="32"/>
      <c r="D9" s="33"/>
      <c r="E9" s="35"/>
      <c r="F9" s="32"/>
      <c r="G9" s="32"/>
      <c r="H9" s="35"/>
      <c r="I9" s="35"/>
      <c r="J9" s="32"/>
      <c r="K9" s="40">
        <v>43800</v>
      </c>
      <c r="L9" s="40">
        <v>45991</v>
      </c>
      <c r="M9" s="36"/>
      <c r="N9" s="36"/>
      <c r="O9" s="36"/>
      <c r="P9" s="36" t="str">
        <f t="shared" ref="P9:P30" si="0">IF(N9=0,"",(O9-N9)/(N9)*100)</f>
        <v/>
      </c>
      <c r="Q9" s="37"/>
      <c r="R9" s="37"/>
    </row>
    <row r="10" s="14" customFormat="1" ht="15.75" customHeight="1" spans="1:18">
      <c r="A10" s="32"/>
      <c r="B10" s="35"/>
      <c r="C10" s="32"/>
      <c r="D10" s="33"/>
      <c r="E10" s="35"/>
      <c r="F10" s="32"/>
      <c r="G10" s="32"/>
      <c r="H10" s="35"/>
      <c r="I10" s="35"/>
      <c r="J10" s="32"/>
      <c r="K10" s="40"/>
      <c r="L10" s="40"/>
      <c r="M10" s="36"/>
      <c r="N10" s="36"/>
      <c r="O10" s="36"/>
      <c r="P10" s="36" t="str">
        <f t="shared" si="0"/>
        <v/>
      </c>
      <c r="Q10" s="37"/>
      <c r="R10" s="37"/>
    </row>
    <row r="11" s="14" customFormat="1" ht="15.75" customHeight="1" spans="1:18">
      <c r="A11" s="32"/>
      <c r="B11" s="35"/>
      <c r="C11" s="32"/>
      <c r="D11" s="33"/>
      <c r="E11" s="35"/>
      <c r="F11" s="32"/>
      <c r="G11" s="32"/>
      <c r="H11" s="35"/>
      <c r="I11" s="35"/>
      <c r="J11" s="32"/>
      <c r="K11" s="40"/>
      <c r="L11" s="40"/>
      <c r="M11" s="36"/>
      <c r="N11" s="36"/>
      <c r="O11" s="36"/>
      <c r="P11" s="36" t="str">
        <f t="shared" si="0"/>
        <v/>
      </c>
      <c r="Q11" s="37"/>
      <c r="R11" s="37"/>
    </row>
    <row r="12" s="14" customFormat="1" ht="15.75" customHeight="1" spans="1:18">
      <c r="A12" s="32"/>
      <c r="B12" s="35"/>
      <c r="C12" s="32"/>
      <c r="D12" s="33"/>
      <c r="E12" s="35"/>
      <c r="F12" s="32"/>
      <c r="G12" s="32"/>
      <c r="H12" s="35"/>
      <c r="I12" s="35"/>
      <c r="J12" s="32"/>
      <c r="K12" s="40"/>
      <c r="L12" s="40"/>
      <c r="M12" s="36"/>
      <c r="N12" s="36"/>
      <c r="O12" s="36"/>
      <c r="P12" s="36" t="str">
        <f t="shared" si="0"/>
        <v/>
      </c>
      <c r="Q12" s="37"/>
      <c r="R12" s="37"/>
    </row>
    <row r="13" s="14" customFormat="1" ht="15.75" customHeight="1" spans="1:18">
      <c r="A13" s="32"/>
      <c r="B13" s="35"/>
      <c r="C13" s="32"/>
      <c r="D13" s="33"/>
      <c r="E13" s="35"/>
      <c r="F13" s="32"/>
      <c r="G13" s="32"/>
      <c r="H13" s="35">
        <v>0</v>
      </c>
      <c r="I13" s="35"/>
      <c r="J13" s="32"/>
      <c r="K13" s="40"/>
      <c r="L13" s="40"/>
      <c r="M13" s="36"/>
      <c r="N13" s="36"/>
      <c r="O13" s="36"/>
      <c r="P13" s="36" t="str">
        <f t="shared" si="0"/>
        <v/>
      </c>
      <c r="Q13" s="37"/>
      <c r="R13" s="37"/>
    </row>
    <row r="14" s="14" customFormat="1" ht="15.75" customHeight="1" spans="1:18">
      <c r="A14" s="32"/>
      <c r="B14" s="35"/>
      <c r="C14" s="32"/>
      <c r="D14" s="33"/>
      <c r="E14" s="35"/>
      <c r="F14" s="32"/>
      <c r="G14" s="32"/>
      <c r="H14" s="35">
        <v>0</v>
      </c>
      <c r="I14" s="35"/>
      <c r="J14" s="32"/>
      <c r="K14" s="40"/>
      <c r="L14" s="40"/>
      <c r="M14" s="36"/>
      <c r="N14" s="36"/>
      <c r="O14" s="36"/>
      <c r="P14" s="36" t="str">
        <f t="shared" si="0"/>
        <v/>
      </c>
      <c r="Q14" s="37"/>
      <c r="R14" s="37"/>
    </row>
    <row r="15" s="14" customFormat="1" ht="15.75" customHeight="1" spans="1:18">
      <c r="A15" s="32"/>
      <c r="B15" s="35"/>
      <c r="C15" s="32"/>
      <c r="D15" s="33"/>
      <c r="E15" s="35"/>
      <c r="F15" s="32"/>
      <c r="G15" s="32"/>
      <c r="H15" s="35"/>
      <c r="I15" s="35"/>
      <c r="J15" s="32"/>
      <c r="K15" s="40"/>
      <c r="L15" s="40"/>
      <c r="M15" s="36"/>
      <c r="N15" s="36"/>
      <c r="O15" s="36"/>
      <c r="P15" s="36" t="str">
        <f t="shared" si="0"/>
        <v/>
      </c>
      <c r="Q15" s="37"/>
      <c r="R15" s="37"/>
    </row>
    <row r="16" s="14" customFormat="1" ht="15.75" customHeight="1" spans="1:18">
      <c r="A16" s="32"/>
      <c r="B16" s="35"/>
      <c r="C16" s="32"/>
      <c r="D16" s="33"/>
      <c r="E16" s="35"/>
      <c r="F16" s="32"/>
      <c r="G16" s="32"/>
      <c r="H16" s="35"/>
      <c r="I16" s="35"/>
      <c r="J16" s="32"/>
      <c r="K16" s="40"/>
      <c r="L16" s="40"/>
      <c r="M16" s="36"/>
      <c r="N16" s="36"/>
      <c r="O16" s="36"/>
      <c r="P16" s="36" t="str">
        <f t="shared" si="0"/>
        <v/>
      </c>
      <c r="Q16" s="37"/>
      <c r="R16" s="37"/>
    </row>
    <row r="17" s="14" customFormat="1" ht="15.75" customHeight="1" spans="1:18">
      <c r="A17" s="32"/>
      <c r="B17" s="35"/>
      <c r="C17" s="32"/>
      <c r="D17" s="33"/>
      <c r="E17" s="35"/>
      <c r="F17" s="32"/>
      <c r="G17" s="32"/>
      <c r="H17" s="35"/>
      <c r="I17" s="35"/>
      <c r="J17" s="32"/>
      <c r="K17" s="40"/>
      <c r="L17" s="40"/>
      <c r="M17" s="36"/>
      <c r="N17" s="36"/>
      <c r="O17" s="36"/>
      <c r="P17" s="36" t="str">
        <f t="shared" si="0"/>
        <v/>
      </c>
      <c r="Q17" s="37"/>
      <c r="R17" s="37"/>
    </row>
    <row r="18" s="14" customFormat="1" ht="15.75" customHeight="1" spans="1:18">
      <c r="A18" s="32"/>
      <c r="B18" s="35"/>
      <c r="C18" s="32"/>
      <c r="D18" s="33"/>
      <c r="E18" s="35"/>
      <c r="F18" s="32"/>
      <c r="G18" s="32"/>
      <c r="H18" s="35"/>
      <c r="I18" s="35"/>
      <c r="J18" s="32"/>
      <c r="K18" s="40"/>
      <c r="L18" s="40"/>
      <c r="M18" s="36"/>
      <c r="N18" s="36"/>
      <c r="O18" s="36"/>
      <c r="P18" s="36" t="str">
        <f t="shared" si="0"/>
        <v/>
      </c>
      <c r="Q18" s="37"/>
      <c r="R18" s="37"/>
    </row>
    <row r="19" s="14" customFormat="1" ht="15.75" customHeight="1" spans="1:18">
      <c r="A19" s="32"/>
      <c r="B19" s="35"/>
      <c r="C19" s="32"/>
      <c r="D19" s="33"/>
      <c r="E19" s="35"/>
      <c r="F19" s="32"/>
      <c r="G19" s="32"/>
      <c r="H19" s="35"/>
      <c r="I19" s="35"/>
      <c r="J19" s="32"/>
      <c r="K19" s="40"/>
      <c r="L19" s="40"/>
      <c r="M19" s="36"/>
      <c r="N19" s="36"/>
      <c r="O19" s="36"/>
      <c r="P19" s="36" t="str">
        <f t="shared" si="0"/>
        <v/>
      </c>
      <c r="Q19" s="37"/>
      <c r="R19" s="37"/>
    </row>
    <row r="20" s="14" customFormat="1" ht="15.75" customHeight="1" spans="1:18">
      <c r="A20" s="32"/>
      <c r="B20" s="35"/>
      <c r="C20" s="32"/>
      <c r="D20" s="33"/>
      <c r="E20" s="35"/>
      <c r="F20" s="32"/>
      <c r="G20" s="32"/>
      <c r="H20" s="35"/>
      <c r="I20" s="35"/>
      <c r="J20" s="32"/>
      <c r="K20" s="40"/>
      <c r="L20" s="40"/>
      <c r="M20" s="36"/>
      <c r="N20" s="36"/>
      <c r="O20" s="36"/>
      <c r="P20" s="36" t="str">
        <f t="shared" si="0"/>
        <v/>
      </c>
      <c r="Q20" s="37"/>
      <c r="R20" s="37"/>
    </row>
    <row r="21" s="14" customFormat="1" ht="15.75" customHeight="1" spans="1:18">
      <c r="A21" s="32"/>
      <c r="B21" s="35"/>
      <c r="C21" s="32"/>
      <c r="D21" s="33"/>
      <c r="E21" s="35"/>
      <c r="F21" s="32"/>
      <c r="G21" s="32"/>
      <c r="H21" s="35"/>
      <c r="I21" s="35"/>
      <c r="J21" s="32"/>
      <c r="K21" s="40"/>
      <c r="L21" s="40"/>
      <c r="M21" s="36"/>
      <c r="N21" s="36"/>
      <c r="O21" s="36"/>
      <c r="P21" s="36" t="str">
        <f t="shared" si="0"/>
        <v/>
      </c>
      <c r="Q21" s="37"/>
      <c r="R21" s="37"/>
    </row>
    <row r="22" s="14" customFormat="1" ht="15.75" customHeight="1" spans="1:18">
      <c r="A22" s="32"/>
      <c r="B22" s="35"/>
      <c r="C22" s="32"/>
      <c r="D22" s="33"/>
      <c r="E22" s="35"/>
      <c r="F22" s="32"/>
      <c r="G22" s="32"/>
      <c r="H22" s="35"/>
      <c r="I22" s="35"/>
      <c r="J22" s="32"/>
      <c r="K22" s="40"/>
      <c r="L22" s="40"/>
      <c r="M22" s="36"/>
      <c r="N22" s="36"/>
      <c r="O22" s="36"/>
      <c r="P22" s="36" t="str">
        <f t="shared" si="0"/>
        <v/>
      </c>
      <c r="Q22" s="37"/>
      <c r="R22" s="37"/>
    </row>
    <row r="23" s="14" customFormat="1" ht="15.75" customHeight="1" spans="1:18">
      <c r="A23" s="32"/>
      <c r="B23" s="35"/>
      <c r="C23" s="32"/>
      <c r="D23" s="33"/>
      <c r="E23" s="35"/>
      <c r="F23" s="32"/>
      <c r="G23" s="32"/>
      <c r="H23" s="35"/>
      <c r="I23" s="35"/>
      <c r="J23" s="32"/>
      <c r="K23" s="40"/>
      <c r="L23" s="40"/>
      <c r="M23" s="36"/>
      <c r="N23" s="36"/>
      <c r="O23" s="36"/>
      <c r="P23" s="36" t="str">
        <f t="shared" si="0"/>
        <v/>
      </c>
      <c r="Q23" s="37"/>
      <c r="R23" s="37"/>
    </row>
    <row r="24" s="14" customFormat="1" ht="15.75" customHeight="1" spans="1:18">
      <c r="A24" s="32"/>
      <c r="B24" s="35"/>
      <c r="C24" s="32"/>
      <c r="D24" s="33"/>
      <c r="E24" s="35"/>
      <c r="F24" s="32"/>
      <c r="G24" s="32"/>
      <c r="H24" s="35"/>
      <c r="I24" s="35"/>
      <c r="J24" s="32"/>
      <c r="K24" s="40"/>
      <c r="L24" s="40"/>
      <c r="M24" s="36"/>
      <c r="N24" s="36"/>
      <c r="O24" s="36"/>
      <c r="P24" s="36" t="str">
        <f t="shared" si="0"/>
        <v/>
      </c>
      <c r="Q24" s="37"/>
      <c r="R24" s="37"/>
    </row>
    <row r="25" s="14" customFormat="1" ht="15.75" customHeight="1" spans="1:18">
      <c r="A25" s="32"/>
      <c r="B25" s="35"/>
      <c r="C25" s="32"/>
      <c r="D25" s="33"/>
      <c r="E25" s="35"/>
      <c r="F25" s="32"/>
      <c r="G25" s="32"/>
      <c r="H25" s="35"/>
      <c r="I25" s="35"/>
      <c r="J25" s="32"/>
      <c r="K25" s="40"/>
      <c r="L25" s="40"/>
      <c r="M25" s="36"/>
      <c r="N25" s="36"/>
      <c r="O25" s="36"/>
      <c r="P25" s="36" t="str">
        <f t="shared" si="0"/>
        <v/>
      </c>
      <c r="Q25" s="37"/>
      <c r="R25" s="37"/>
    </row>
    <row r="26" s="14" customFormat="1" ht="15.75" customHeight="1" spans="1:18">
      <c r="A26" s="32"/>
      <c r="B26" s="35"/>
      <c r="C26" s="32"/>
      <c r="D26" s="33"/>
      <c r="E26" s="35"/>
      <c r="F26" s="32"/>
      <c r="G26" s="32"/>
      <c r="H26" s="35"/>
      <c r="I26" s="35"/>
      <c r="J26" s="32"/>
      <c r="K26" s="40"/>
      <c r="L26" s="40"/>
      <c r="M26" s="36"/>
      <c r="N26" s="36"/>
      <c r="O26" s="36"/>
      <c r="P26" s="36" t="str">
        <f t="shared" si="0"/>
        <v/>
      </c>
      <c r="Q26" s="37"/>
      <c r="R26" s="37"/>
    </row>
    <row r="27" s="14" customFormat="1" ht="15.75" customHeight="1" spans="1:18">
      <c r="A27" s="32"/>
      <c r="B27" s="35"/>
      <c r="C27" s="32"/>
      <c r="D27" s="33"/>
      <c r="E27" s="35"/>
      <c r="F27" s="32"/>
      <c r="G27" s="32"/>
      <c r="H27" s="35"/>
      <c r="I27" s="35"/>
      <c r="J27" s="32"/>
      <c r="K27" s="40"/>
      <c r="L27" s="40"/>
      <c r="M27" s="36"/>
      <c r="N27" s="36"/>
      <c r="O27" s="36"/>
      <c r="P27" s="36" t="str">
        <f t="shared" si="0"/>
        <v/>
      </c>
      <c r="Q27" s="37"/>
      <c r="R27" s="37"/>
    </row>
    <row r="28" s="14" customFormat="1" ht="15.75" customHeight="1" spans="1:18">
      <c r="A28" s="32"/>
      <c r="B28" s="35"/>
      <c r="C28" s="32"/>
      <c r="D28" s="33"/>
      <c r="E28" s="35"/>
      <c r="F28" s="32"/>
      <c r="G28" s="32"/>
      <c r="H28" s="35"/>
      <c r="I28" s="35"/>
      <c r="J28" s="32"/>
      <c r="K28" s="40"/>
      <c r="L28" s="40"/>
      <c r="M28" s="36"/>
      <c r="N28" s="36"/>
      <c r="O28" s="36"/>
      <c r="P28" s="36" t="str">
        <f t="shared" si="0"/>
        <v/>
      </c>
      <c r="Q28" s="37"/>
      <c r="R28" s="37"/>
    </row>
    <row r="29" s="14" customFormat="1" ht="15.75" customHeight="1" spans="1:18">
      <c r="A29" s="32"/>
      <c r="B29" s="35"/>
      <c r="C29" s="32"/>
      <c r="D29" s="33"/>
      <c r="E29" s="35"/>
      <c r="F29" s="32"/>
      <c r="G29" s="32"/>
      <c r="H29" s="35"/>
      <c r="I29" s="35"/>
      <c r="J29" s="32"/>
      <c r="K29" s="40"/>
      <c r="L29" s="40"/>
      <c r="M29" s="36"/>
      <c r="N29" s="36"/>
      <c r="O29" s="36"/>
      <c r="P29" s="36" t="str">
        <f t="shared" si="0"/>
        <v/>
      </c>
      <c r="Q29" s="37"/>
      <c r="R29" s="37"/>
    </row>
    <row r="30" s="14" customFormat="1" ht="15.75" customHeight="1" spans="1:18">
      <c r="A30" s="38" t="s">
        <v>339</v>
      </c>
      <c r="B30" s="84"/>
      <c r="C30" s="84"/>
      <c r="D30" s="39"/>
      <c r="E30" s="72"/>
      <c r="F30" s="72"/>
      <c r="G30" s="32"/>
      <c r="H30" s="40"/>
      <c r="I30" s="40"/>
      <c r="J30" s="140"/>
      <c r="K30" s="86"/>
      <c r="L30" s="86"/>
      <c r="M30" s="36">
        <f>SUM(M9:M29)</f>
        <v>0</v>
      </c>
      <c r="N30" s="36">
        <f>SUM(N9:N29)</f>
        <v>0</v>
      </c>
      <c r="O30" s="36">
        <f>SUM(O9:O29)</f>
        <v>0</v>
      </c>
      <c r="P30" s="36" t="str">
        <f t="shared" si="0"/>
        <v/>
      </c>
      <c r="Q30" s="33"/>
      <c r="R30" s="37"/>
    </row>
    <row r="31" s="14" customFormat="1" ht="15.75" customHeight="1" spans="1:18">
      <c r="A31" s="188" t="s">
        <v>2554</v>
      </c>
      <c r="B31" s="196"/>
      <c r="C31" s="196"/>
      <c r="D31" s="189"/>
      <c r="E31" s="148"/>
      <c r="F31" s="148"/>
      <c r="G31" s="86"/>
      <c r="H31" s="86"/>
      <c r="I31" s="86"/>
      <c r="J31" s="86"/>
      <c r="K31" s="86"/>
      <c r="L31" s="86"/>
      <c r="M31" s="36"/>
      <c r="N31" s="36"/>
      <c r="O31" s="36"/>
      <c r="P31" s="36"/>
      <c r="Q31" s="37"/>
      <c r="R31" s="37"/>
    </row>
    <row r="32" s="14" customFormat="1" ht="15.75" customHeight="1" spans="1:18">
      <c r="A32" s="38" t="s">
        <v>405</v>
      </c>
      <c r="B32" s="84"/>
      <c r="C32" s="84"/>
      <c r="D32" s="39"/>
      <c r="E32" s="72"/>
      <c r="F32" s="72"/>
      <c r="G32" s="32"/>
      <c r="H32" s="40"/>
      <c r="I32" s="40"/>
      <c r="J32" s="53"/>
      <c r="K32" s="86"/>
      <c r="L32" s="86"/>
      <c r="M32" s="36">
        <f>M30-M31</f>
        <v>0</v>
      </c>
      <c r="N32" s="36">
        <f>N30-N31</f>
        <v>0</v>
      </c>
      <c r="O32" s="36">
        <f>O30</f>
        <v>0</v>
      </c>
      <c r="P32" s="36" t="str">
        <f>IF(N32=0,"",(O32-N32)/(N32)*100)</f>
        <v/>
      </c>
      <c r="Q32" s="33"/>
      <c r="R32" s="37"/>
    </row>
    <row r="33" s="14" customFormat="1" ht="15.75" customHeight="1" spans="1:17">
      <c r="A33" s="12" t="e">
        <f>'4-8-3管道沟槽'!A31</f>
        <v>#REF!</v>
      </c>
      <c r="B33" s="41"/>
      <c r="C33" s="41"/>
      <c r="D33" s="41"/>
      <c r="E33" s="136"/>
      <c r="F33" s="136"/>
      <c r="G33" s="136"/>
      <c r="M33" s="43"/>
      <c r="N33" s="126"/>
      <c r="O33" s="133" t="e">
        <f>'4-2其他债权投资'!K30</f>
        <v>#REF!</v>
      </c>
      <c r="P33" s="133"/>
      <c r="Q33" s="138"/>
    </row>
    <row r="34" s="14" customFormat="1" ht="15.75" customHeight="1" spans="1:17">
      <c r="A34" s="12" t="e">
        <f>'4-8-3管道沟槽'!A32</f>
        <v>#REF!</v>
      </c>
      <c r="B34" s="87"/>
      <c r="C34" s="12"/>
      <c r="D34" s="12"/>
      <c r="M34" s="43"/>
      <c r="N34" s="43"/>
      <c r="O34" s="43"/>
      <c r="P34" s="43"/>
    </row>
    <row r="35" s="14" customFormat="1" ht="15.75" customHeight="1" spans="1:17">
      <c r="M35" s="43"/>
      <c r="N35" s="43"/>
      <c r="O35" s="43"/>
      <c r="P35" s="43"/>
    </row>
  </sheetData>
  <sheetProtection formatCells="0" formatColumns="0" formatRows="0" insertRows="0" insertColumns="0" insertHyperlinks="0" deleteColumns="0" deleteRows="0" sort="0" autoFilter="0" pivotTables="0"/>
  <mergeCells count="25">
    <mergeCell ref="A2:Q2"/>
    <mergeCell ref="A4:Q4"/>
    <mergeCell ref="O5:Q5"/>
    <mergeCell ref="O6:Q6"/>
    <mergeCell ref="M7:N7"/>
    <mergeCell ref="A30:D30"/>
    <mergeCell ref="A31:D31"/>
    <mergeCell ref="A32:D32"/>
    <mergeCell ref="O33:P33"/>
    <mergeCell ref="A7:A8"/>
    <mergeCell ref="B7:B8"/>
    <mergeCell ref="C7:C8"/>
    <mergeCell ref="D7:D8"/>
    <mergeCell ref="E7:E8"/>
    <mergeCell ref="F7:F8"/>
    <mergeCell ref="G7:G8"/>
    <mergeCell ref="H7:H8"/>
    <mergeCell ref="I7:I8"/>
    <mergeCell ref="J7:J8"/>
    <mergeCell ref="K7:K8"/>
    <mergeCell ref="L7:L8"/>
    <mergeCell ref="O7:O8"/>
    <mergeCell ref="P7:P8"/>
    <mergeCell ref="Q7:Q8"/>
    <mergeCell ref="R7:R8"/>
  </mergeCells>
  <dataValidations count="1">
    <dataValidation type="list" allowBlank="1" showInputMessage="1" showErrorMessage="1" sqref="B9:B29">
      <formula1>"房屋建筑物,机器设备,运输设备,土地,其他"</formula1>
    </dataValidation>
  </dataValidations>
  <hyperlinks>
    <hyperlink ref="A1" location="索引目录!A1" display="返回索引目录"/>
  </hyperlinks>
  <printOptions horizontalCentered="1"/>
  <pageMargins left="0.708661417322835" right="0.708661417322835" top="0.78740157480315" bottom="0.196850393700787" header="1.14173228346457" footer="0.15748031496063"/>
  <pageSetup paperSize="9" scale="94" fitToHeight="0" orientation="landscape"/>
  <headerFooter>
    <oddHeader>&amp;R&amp;"-,常规"&amp;10表4-12
共&amp;N页第&amp;P页
单位：人民币元</oddHeader>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6">
    <tabColor indexed="53"/>
  </sheetPr>
  <dimension ref="A1:H32"/>
  <sheetViews>
    <sheetView showZeros="0" workbookViewId="0">
      <pane ySplit="7" topLeftCell="A8" activePane="bottomLeft" state="frozen"/>
      <selection/>
      <selection pane="bottomLeft" activeCell="B9" sqref="B9"/>
    </sheetView>
  </sheetViews>
  <sheetFormatPr defaultColWidth="9" defaultRowHeight="15.75" customHeight="1" outlineLevelCol="7"/>
  <cols>
    <col min="1" max="1" width="8.8" style="15" customWidth="1"/>
    <col min="2" max="2" width="30.8" style="15" customWidth="1"/>
    <col min="3" max="3" width="26" style="43" customWidth="1"/>
    <col min="4" max="4" width="24.5" style="43" customWidth="1"/>
    <col min="5" max="5" width="20" style="43" customWidth="1"/>
    <col min="6" max="6" width="13" style="43" customWidth="1"/>
    <col min="7" max="16384" width="9" style="15"/>
  </cols>
  <sheetData>
    <row r="1" customHeight="1" spans="1:8">
      <c r="A1" s="17" t="s">
        <v>257</v>
      </c>
    </row>
    <row r="2" s="11" customFormat="1" ht="30" customHeight="1" spans="1:8">
      <c r="A2" s="18" t="s">
        <v>2555</v>
      </c>
      <c r="B2" s="19"/>
      <c r="C2" s="19"/>
      <c r="D2" s="19"/>
      <c r="E2" s="19"/>
      <c r="F2" s="19"/>
    </row>
    <row r="3" s="104" customFormat="1" ht="12" customHeight="1" spans="1:8">
      <c r="A3" s="105"/>
      <c r="B3" s="105"/>
      <c r="C3" s="51"/>
      <c r="D3" s="51"/>
      <c r="E3" s="51"/>
      <c r="F3" s="51"/>
    </row>
    <row r="4" s="12" customFormat="1" ht="14.1" customHeight="1" spans="1:8">
      <c r="A4" s="21" t="e">
        <f>'4-11油气资产'!A4:N4</f>
        <v>#REF!</v>
      </c>
      <c r="B4" s="21"/>
      <c r="C4" s="21"/>
      <c r="D4" s="21"/>
      <c r="E4" s="21"/>
      <c r="F4" s="21"/>
    </row>
    <row r="5" s="12" customFormat="1" ht="14.1" customHeight="1" spans="1:8">
      <c r="A5" s="21"/>
      <c r="B5" s="21"/>
      <c r="C5" s="23"/>
      <c r="D5" s="23"/>
      <c r="E5" s="23"/>
      <c r="F5" s="118"/>
    </row>
    <row r="6" s="12" customFormat="1" customHeight="1" spans="1:8">
      <c r="A6" s="75" t="e">
        <f>'4-11油气资产'!A6</f>
        <v>#REF!</v>
      </c>
      <c r="C6" s="26"/>
      <c r="D6" s="26"/>
      <c r="E6" s="26"/>
      <c r="F6" s="120"/>
    </row>
    <row r="7" s="44" customFormat="1" customHeight="1" spans="1:8">
      <c r="A7" s="121" t="s">
        <v>361</v>
      </c>
      <c r="B7" s="121" t="s">
        <v>362</v>
      </c>
      <c r="C7" s="30" t="s">
        <v>344</v>
      </c>
      <c r="D7" s="30" t="s">
        <v>345</v>
      </c>
      <c r="E7" s="142" t="s">
        <v>346</v>
      </c>
      <c r="F7" s="30" t="s">
        <v>347</v>
      </c>
    </row>
    <row r="8" s="14" customFormat="1" customHeight="1" spans="1:8">
      <c r="A8" s="122" t="s">
        <v>2556</v>
      </c>
      <c r="B8" s="206" t="s">
        <v>2557</v>
      </c>
      <c r="C8" s="36">
        <f>'4-13-1无形-土地'!P29</f>
        <v>0</v>
      </c>
      <c r="D8" s="36">
        <f>'4-13-1无形-土地'!Q29</f>
        <v>0</v>
      </c>
      <c r="E8" s="36">
        <f>D8-C8</f>
        <v>0</v>
      </c>
      <c r="F8" s="36" t="str">
        <f>IF(C8=0,"",E8/C8*100)</f>
        <v/>
      </c>
    </row>
    <row r="9" s="14" customFormat="1" customHeight="1" spans="1:8">
      <c r="A9" s="122" t="s">
        <v>2558</v>
      </c>
      <c r="B9" s="206" t="s">
        <v>2559</v>
      </c>
      <c r="C9" s="36">
        <f>'4-13-2无形-矿业权'!K27</f>
        <v>0</v>
      </c>
      <c r="D9" s="36">
        <f>'4-13-2无形-矿业权'!L27</f>
        <v>0</v>
      </c>
      <c r="E9" s="36">
        <f>D9-C9</f>
        <v>0</v>
      </c>
      <c r="F9" s="36" t="str">
        <f>IF(C9=0,"",E9/C9*100)</f>
        <v/>
      </c>
    </row>
    <row r="10" s="14" customFormat="1" customHeight="1" spans="1:8">
      <c r="A10" s="122" t="s">
        <v>2560</v>
      </c>
      <c r="B10" s="206" t="s">
        <v>2561</v>
      </c>
      <c r="C10" s="36">
        <f>'4-13-3无形-其他'!G28</f>
        <v>0</v>
      </c>
      <c r="D10" s="36">
        <f>'4-13-3无形-其他'!H28</f>
        <v>0</v>
      </c>
      <c r="E10" s="36">
        <f>D10-C10</f>
        <v>0</v>
      </c>
      <c r="F10" s="36" t="str">
        <f>IF(C10=0,"",E10/C10*100)</f>
        <v/>
      </c>
    </row>
    <row r="11" s="14" customFormat="1" customHeight="1" spans="1:8">
      <c r="A11" s="122"/>
      <c r="B11" s="207"/>
      <c r="C11" s="36"/>
      <c r="D11" s="36"/>
      <c r="E11" s="36"/>
      <c r="F11" s="36"/>
    </row>
    <row r="12" s="14" customFormat="1" customHeight="1" spans="1:8">
      <c r="A12" s="122"/>
      <c r="B12" s="207"/>
      <c r="C12" s="36"/>
      <c r="D12" s="36"/>
      <c r="E12" s="36"/>
      <c r="F12" s="36"/>
    </row>
    <row r="13" s="14" customFormat="1" customHeight="1" spans="1:8">
      <c r="A13" s="122"/>
      <c r="B13" s="207"/>
      <c r="C13" s="36"/>
      <c r="D13" s="36"/>
      <c r="E13" s="36"/>
      <c r="F13" s="36"/>
      <c r="H13" s="14">
        <v>0</v>
      </c>
    </row>
    <row r="14" s="14" customFormat="1" customHeight="1" spans="1:8">
      <c r="A14" s="122"/>
      <c r="B14" s="207"/>
      <c r="C14" s="36"/>
      <c r="D14" s="36"/>
      <c r="E14" s="36"/>
      <c r="F14" s="36"/>
      <c r="H14" s="14">
        <v>0</v>
      </c>
    </row>
    <row r="15" s="14" customFormat="1" customHeight="1" spans="1:8">
      <c r="A15" s="122"/>
      <c r="B15" s="207"/>
      <c r="C15" s="36"/>
      <c r="D15" s="36"/>
      <c r="E15" s="36"/>
      <c r="F15" s="36"/>
    </row>
    <row r="16" s="14" customFormat="1" customHeight="1" spans="1:8">
      <c r="A16" s="122"/>
      <c r="B16" s="207"/>
      <c r="C16" s="36"/>
      <c r="D16" s="36"/>
      <c r="E16" s="36"/>
      <c r="F16" s="36"/>
    </row>
    <row r="17" s="14" customFormat="1" customHeight="1" spans="1:6">
      <c r="A17" s="122"/>
      <c r="B17" s="207"/>
      <c r="C17" s="36"/>
      <c r="D17" s="36"/>
      <c r="E17" s="36"/>
      <c r="F17" s="36"/>
    </row>
    <row r="18" s="14" customFormat="1" customHeight="1" spans="1:6">
      <c r="A18" s="122"/>
      <c r="B18" s="207"/>
      <c r="C18" s="36"/>
      <c r="D18" s="36"/>
      <c r="E18" s="36"/>
      <c r="F18" s="36"/>
    </row>
    <row r="19" s="14" customFormat="1" customHeight="1" spans="1:6">
      <c r="A19" s="122"/>
      <c r="B19" s="207"/>
      <c r="C19" s="36"/>
      <c r="D19" s="36"/>
      <c r="E19" s="36"/>
      <c r="F19" s="36"/>
    </row>
    <row r="20" s="14" customFormat="1" customHeight="1" spans="1:6">
      <c r="A20" s="122"/>
      <c r="B20" s="207"/>
      <c r="C20" s="36"/>
      <c r="D20" s="36"/>
      <c r="E20" s="36"/>
      <c r="F20" s="36"/>
    </row>
    <row r="21" s="14" customFormat="1" customHeight="1" spans="1:6">
      <c r="A21" s="122"/>
      <c r="B21" s="207"/>
      <c r="C21" s="36"/>
      <c r="D21" s="36"/>
      <c r="E21" s="36"/>
      <c r="F21" s="36"/>
    </row>
    <row r="22" s="14" customFormat="1" customHeight="1" spans="1:6">
      <c r="A22" s="122"/>
      <c r="B22" s="207"/>
      <c r="C22" s="36"/>
      <c r="D22" s="36"/>
      <c r="E22" s="36"/>
      <c r="F22" s="36"/>
    </row>
    <row r="23" s="14" customFormat="1" customHeight="1" spans="1:6">
      <c r="A23" s="122"/>
      <c r="B23" s="207"/>
      <c r="C23" s="36"/>
      <c r="D23" s="36"/>
      <c r="E23" s="36"/>
      <c r="F23" s="36"/>
    </row>
    <row r="24" s="14" customFormat="1" customHeight="1" spans="1:6">
      <c r="A24" s="122"/>
      <c r="B24" s="207"/>
      <c r="C24" s="36"/>
      <c r="D24" s="36"/>
      <c r="E24" s="36"/>
      <c r="F24" s="36"/>
    </row>
    <row r="25" s="14" customFormat="1" customHeight="1" spans="1:6">
      <c r="A25" s="122"/>
      <c r="B25" s="207"/>
      <c r="C25" s="36"/>
      <c r="D25" s="36"/>
      <c r="E25" s="36"/>
      <c r="F25" s="36"/>
    </row>
    <row r="26" s="14" customFormat="1" customHeight="1" spans="1:6">
      <c r="A26" s="122"/>
      <c r="B26" s="207"/>
      <c r="C26" s="36"/>
      <c r="D26" s="36"/>
      <c r="E26" s="36"/>
      <c r="F26" s="36"/>
    </row>
    <row r="27" s="14" customFormat="1" customHeight="1" spans="1:6">
      <c r="A27" s="122"/>
      <c r="B27" s="207"/>
      <c r="C27" s="36"/>
      <c r="D27" s="36"/>
      <c r="E27" s="36"/>
      <c r="F27" s="36"/>
    </row>
    <row r="28" s="14" customFormat="1" customHeight="1" spans="1:6">
      <c r="A28" s="188" t="s">
        <v>2344</v>
      </c>
      <c r="B28" s="189"/>
      <c r="C28" s="36">
        <f>C8+C9+C10</f>
        <v>0</v>
      </c>
      <c r="D28" s="36"/>
      <c r="E28" s="36"/>
      <c r="F28" s="36"/>
    </row>
    <row r="29" s="14" customFormat="1" customHeight="1" spans="1:6">
      <c r="A29" s="188" t="s">
        <v>2301</v>
      </c>
      <c r="B29" s="189"/>
      <c r="C29" s="36">
        <f>'4-13-1无形-土地'!P30+'4-13-2无形-矿业权'!K28+'4-13-3无形-其他'!G29</f>
        <v>0</v>
      </c>
      <c r="D29" s="36"/>
      <c r="E29" s="36"/>
      <c r="F29" s="36"/>
    </row>
    <row r="30" s="14" customFormat="1" customHeight="1" spans="1:6">
      <c r="A30" s="188" t="s">
        <v>2345</v>
      </c>
      <c r="B30" s="189"/>
      <c r="C30" s="36">
        <f>C28-C29</f>
        <v>0</v>
      </c>
      <c r="D30" s="36">
        <f>D8+D9+D10</f>
        <v>0</v>
      </c>
      <c r="E30" s="36">
        <f>D30-C30</f>
        <v>0</v>
      </c>
      <c r="F30" s="36" t="str">
        <f>IF(C30=0,"",E30/C30*100)</f>
        <v/>
      </c>
    </row>
    <row r="31" s="14" customFormat="1" customHeight="1" spans="1:6">
      <c r="A31" s="125"/>
      <c r="C31" s="43"/>
      <c r="D31" s="126"/>
      <c r="E31" s="126"/>
      <c r="F31" s="126"/>
    </row>
    <row r="32" customHeight="1" spans="1:6">
      <c r="A32" s="127"/>
    </row>
  </sheetData>
  <sheetProtection formatCells="0" formatColumns="0" formatRows="0" insertRows="0" insertColumns="0" insertHyperlinks="0" deleteColumns="0" deleteRows="0" sort="0" autoFilter="0" pivotTables="0"/>
  <mergeCells count="5">
    <mergeCell ref="A2:F2"/>
    <mergeCell ref="A4:F4"/>
    <mergeCell ref="A28:B28"/>
    <mergeCell ref="A29:B29"/>
    <mergeCell ref="A30:B30"/>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&amp;R&amp;"宋体,常规"&amp;10表4-13
共&amp;N页第&amp;P页
 单位：人民币元</oddHeader>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357">
    <tabColor indexed="35"/>
  </sheetPr>
  <dimension ref="A1:U34"/>
  <sheetViews>
    <sheetView showZeros="0" workbookViewId="0">
      <pane ySplit="7" topLeftCell="A8" activePane="bottomLeft" state="frozen"/>
      <selection/>
      <selection pane="bottomLeft" activeCell="B9" sqref="B9"/>
    </sheetView>
  </sheetViews>
  <sheetFormatPr defaultColWidth="9" defaultRowHeight="15.75" customHeight="1"/>
  <cols>
    <col min="1" max="1" width="4.5" style="15" customWidth="1"/>
    <col min="2" max="2" width="6.8" style="15" customWidth="1"/>
    <col min="3" max="3" width="12.7" style="15" customWidth="1"/>
    <col min="4" max="4" width="9.5" style="15" customWidth="1"/>
    <col min="5" max="5" width="7.3" style="15" customWidth="1"/>
    <col min="6" max="7" width="5.3" style="15" customWidth="1"/>
    <col min="8" max="8" width="8.2" style="15" customWidth="1"/>
    <col min="9" max="9" width="5.1" style="15" customWidth="1"/>
    <col min="10" max="10" width="8" style="15" customWidth="1"/>
    <col min="11" max="11" width="5" style="15" customWidth="1" outlineLevel="1"/>
    <col min="12" max="13" width="8" style="15" customWidth="1" outlineLevel="1"/>
    <col min="14" max="14" width="6.6" style="15" customWidth="1" outlineLevel="1"/>
    <col min="15" max="15" width="11.2" style="43" customWidth="1"/>
    <col min="16" max="16" width="9.5" style="43" customWidth="1"/>
    <col min="17" max="17" width="10.1" style="43" hidden="1" customWidth="1" outlineLevel="1"/>
    <col min="18" max="18" width="9.1" style="43" hidden="1" customWidth="1" outlineLevel="1"/>
    <col min="19" max="19" width="6.8" style="43" hidden="1" customWidth="1" outlineLevel="1"/>
    <col min="20" max="20" width="8" style="15" customWidth="1" collapsed="1"/>
    <col min="21" max="16384" width="9" style="15"/>
  </cols>
  <sheetData>
    <row r="1" customHeight="1" spans="1:21">
      <c r="A1" s="17" t="s">
        <v>257</v>
      </c>
    </row>
    <row r="2" s="11" customFormat="1" ht="30" customHeight="1" spans="1:21">
      <c r="A2" s="18" t="e">
        <f>"无形资产-土地使用权评估"&amp;#REF!</f>
        <v>#REF!</v>
      </c>
      <c r="B2" s="19"/>
      <c r="C2" s="19"/>
      <c r="D2" s="19"/>
      <c r="E2" s="19"/>
      <c r="F2" s="19"/>
      <c r="G2" s="19"/>
      <c r="H2" s="19"/>
      <c r="I2" s="19"/>
      <c r="J2" s="19"/>
      <c r="K2" s="19"/>
      <c r="L2" s="19"/>
      <c r="M2" s="19"/>
      <c r="N2" s="19"/>
      <c r="O2" s="19"/>
      <c r="P2" s="19"/>
      <c r="Q2" s="19"/>
      <c r="R2" s="19"/>
      <c r="S2" s="19"/>
      <c r="T2" s="19"/>
    </row>
    <row r="3" s="11" customFormat="1" ht="12" customHeight="1" spans="1:21">
      <c r="A3" s="18"/>
      <c r="B3" s="19"/>
      <c r="C3" s="19"/>
      <c r="D3" s="19"/>
      <c r="E3" s="19"/>
      <c r="F3" s="19"/>
      <c r="G3" s="19"/>
      <c r="H3" s="19"/>
      <c r="I3" s="19"/>
      <c r="J3" s="19"/>
      <c r="K3" s="19"/>
      <c r="L3" s="19"/>
      <c r="M3" s="19"/>
      <c r="N3" s="19"/>
      <c r="O3" s="51"/>
      <c r="P3" s="51"/>
      <c r="Q3" s="51"/>
      <c r="R3" s="51"/>
      <c r="S3" s="51"/>
      <c r="T3" s="19"/>
    </row>
    <row r="4" s="12" customFormat="1" ht="14.1" customHeight="1" spans="1:21">
      <c r="A4" s="21" t="e">
        <f>'4-13无形资产汇总'!A4:F4</f>
        <v>#REF!</v>
      </c>
      <c r="B4" s="21"/>
      <c r="C4" s="21"/>
      <c r="D4" s="21"/>
      <c r="E4" s="21"/>
      <c r="F4" s="21"/>
      <c r="G4" s="21"/>
      <c r="H4" s="21"/>
      <c r="I4" s="21"/>
      <c r="J4" s="22"/>
      <c r="K4" s="22"/>
      <c r="L4" s="22"/>
      <c r="M4" s="22"/>
      <c r="N4" s="22"/>
      <c r="O4" s="22"/>
      <c r="P4" s="22"/>
      <c r="Q4" s="22"/>
      <c r="R4" s="22"/>
      <c r="S4" s="22"/>
      <c r="T4" s="22"/>
    </row>
    <row r="5" s="12" customFormat="1" ht="6.75" customHeight="1" spans="1:21">
      <c r="A5" s="21"/>
      <c r="B5" s="21"/>
      <c r="C5" s="21"/>
      <c r="D5" s="21"/>
      <c r="E5" s="21"/>
      <c r="F5" s="21"/>
      <c r="G5" s="21"/>
      <c r="H5" s="21"/>
      <c r="I5" s="21"/>
      <c r="J5" s="22"/>
      <c r="K5" s="22"/>
      <c r="L5" s="22"/>
      <c r="M5" s="22"/>
      <c r="N5" s="22"/>
      <c r="O5" s="23"/>
      <c r="P5" s="23"/>
      <c r="Q5" s="23"/>
      <c r="R5" s="23"/>
      <c r="S5" s="24"/>
      <c r="T5" s="24"/>
    </row>
    <row r="6" s="12" customFormat="1" customHeight="1" spans="1:21">
      <c r="A6" s="75" t="e">
        <f>'4-13无形资产汇总'!A6</f>
        <v>#REF!</v>
      </c>
      <c r="O6" s="26"/>
      <c r="P6" s="26"/>
      <c r="Q6" s="26"/>
      <c r="R6" s="76"/>
      <c r="S6" s="76"/>
      <c r="T6" s="76"/>
    </row>
    <row r="7" s="190" customFormat="1" ht="27.75" customHeight="1" spans="1:21">
      <c r="A7" s="128" t="s">
        <v>293</v>
      </c>
      <c r="B7" s="128" t="s">
        <v>2411</v>
      </c>
      <c r="C7" s="128" t="s">
        <v>2412</v>
      </c>
      <c r="D7" s="128" t="s">
        <v>2415</v>
      </c>
      <c r="E7" s="128" t="s">
        <v>2416</v>
      </c>
      <c r="F7" s="128" t="s">
        <v>2408</v>
      </c>
      <c r="G7" s="128" t="s">
        <v>2417</v>
      </c>
      <c r="H7" s="128" t="s">
        <v>2418</v>
      </c>
      <c r="I7" s="128" t="s">
        <v>2419</v>
      </c>
      <c r="J7" s="128" t="s">
        <v>2562</v>
      </c>
      <c r="K7" s="128" t="s">
        <v>2414</v>
      </c>
      <c r="L7" s="128" t="s">
        <v>2563</v>
      </c>
      <c r="M7" s="128" t="s">
        <v>2564</v>
      </c>
      <c r="N7" s="128" t="s">
        <v>2565</v>
      </c>
      <c r="O7" s="100" t="s">
        <v>2275</v>
      </c>
      <c r="P7" s="29" t="s">
        <v>344</v>
      </c>
      <c r="Q7" s="100" t="s">
        <v>345</v>
      </c>
      <c r="R7" s="100" t="s">
        <v>346</v>
      </c>
      <c r="S7" s="100" t="s">
        <v>347</v>
      </c>
      <c r="T7" s="128" t="s">
        <v>296</v>
      </c>
      <c r="U7" s="31" t="s">
        <v>348</v>
      </c>
    </row>
    <row r="8" s="14" customFormat="1" customHeight="1" spans="1:21">
      <c r="A8" s="32">
        <v>1</v>
      </c>
      <c r="B8" s="32"/>
      <c r="C8" s="33"/>
      <c r="D8" s="35"/>
      <c r="E8" s="40">
        <v>43830</v>
      </c>
      <c r="F8" s="35"/>
      <c r="G8" s="35"/>
      <c r="H8" s="40">
        <v>58439</v>
      </c>
      <c r="I8" s="35"/>
      <c r="J8" s="86"/>
      <c r="K8" s="203"/>
      <c r="L8" s="203"/>
      <c r="M8" s="203"/>
      <c r="N8" s="203"/>
      <c r="O8" s="36"/>
      <c r="P8" s="36"/>
      <c r="Q8" s="36"/>
      <c r="R8" s="36" t="str">
        <f>IF(P8=0,"",Q8-P8)</f>
        <v/>
      </c>
      <c r="S8" s="36" t="str">
        <f>IF(P8=0,"",R8/(P8)*100)</f>
        <v/>
      </c>
      <c r="T8" s="37"/>
      <c r="U8" s="37"/>
    </row>
    <row r="9" s="14" customFormat="1" customHeight="1" spans="1:21">
      <c r="A9" s="32"/>
      <c r="B9" s="32"/>
      <c r="C9" s="33"/>
      <c r="D9" s="35"/>
      <c r="E9" s="40"/>
      <c r="F9" s="35"/>
      <c r="G9" s="35"/>
      <c r="H9" s="32"/>
      <c r="I9" s="35"/>
      <c r="J9" s="86"/>
      <c r="K9" s="203"/>
      <c r="L9" s="203"/>
      <c r="M9" s="203"/>
      <c r="N9" s="203"/>
      <c r="O9" s="36"/>
      <c r="P9" s="36"/>
      <c r="Q9" s="36"/>
      <c r="R9" s="36" t="str">
        <f t="shared" ref="R9:R29" si="0">IF(P9=0,"",Q9-P9)</f>
        <v/>
      </c>
      <c r="S9" s="36" t="str">
        <f t="shared" ref="S9:S29" si="1">IF(P9=0,"",R9/(P9)*100)</f>
        <v/>
      </c>
      <c r="T9" s="37"/>
      <c r="U9" s="37"/>
    </row>
    <row r="10" s="14" customFormat="1" customHeight="1" spans="1:21">
      <c r="A10" s="32"/>
      <c r="B10" s="32"/>
      <c r="C10" s="33"/>
      <c r="D10" s="35"/>
      <c r="E10" s="40"/>
      <c r="F10" s="35"/>
      <c r="G10" s="35"/>
      <c r="H10" s="32"/>
      <c r="I10" s="35"/>
      <c r="J10" s="86"/>
      <c r="K10" s="203"/>
      <c r="L10" s="203"/>
      <c r="M10" s="203"/>
      <c r="N10" s="203"/>
      <c r="O10" s="36"/>
      <c r="P10" s="36"/>
      <c r="Q10" s="36"/>
      <c r="R10" s="36" t="str">
        <f t="shared" si="0"/>
        <v/>
      </c>
      <c r="S10" s="36" t="str">
        <f t="shared" si="1"/>
        <v/>
      </c>
      <c r="T10" s="37"/>
      <c r="U10" s="37"/>
    </row>
    <row r="11" s="14" customFormat="1" customHeight="1" spans="1:21">
      <c r="A11" s="32"/>
      <c r="B11" s="32"/>
      <c r="C11" s="33"/>
      <c r="D11" s="35"/>
      <c r="E11" s="40"/>
      <c r="F11" s="35"/>
      <c r="G11" s="35"/>
      <c r="H11" s="32"/>
      <c r="I11" s="35"/>
      <c r="J11" s="86"/>
      <c r="K11" s="203"/>
      <c r="L11" s="203"/>
      <c r="M11" s="203"/>
      <c r="N11" s="203"/>
      <c r="O11" s="36"/>
      <c r="P11" s="36"/>
      <c r="Q11" s="36"/>
      <c r="R11" s="36" t="str">
        <f t="shared" si="0"/>
        <v/>
      </c>
      <c r="S11" s="36" t="str">
        <f t="shared" si="1"/>
        <v/>
      </c>
      <c r="T11" s="37"/>
      <c r="U11" s="37"/>
    </row>
    <row r="12" s="14" customFormat="1" customHeight="1" spans="1:21">
      <c r="A12" s="32"/>
      <c r="B12" s="32"/>
      <c r="C12" s="33"/>
      <c r="D12" s="35"/>
      <c r="E12" s="40"/>
      <c r="F12" s="35"/>
      <c r="G12" s="35"/>
      <c r="H12" s="32"/>
      <c r="I12" s="35"/>
      <c r="J12" s="86"/>
      <c r="K12" s="203"/>
      <c r="L12" s="203"/>
      <c r="M12" s="203"/>
      <c r="N12" s="203"/>
      <c r="O12" s="36"/>
      <c r="P12" s="36"/>
      <c r="Q12" s="36"/>
      <c r="R12" s="36" t="str">
        <f t="shared" si="0"/>
        <v/>
      </c>
      <c r="S12" s="36" t="str">
        <f t="shared" si="1"/>
        <v/>
      </c>
      <c r="T12" s="37"/>
      <c r="U12" s="37"/>
    </row>
    <row r="13" s="14" customFormat="1" customHeight="1" spans="1:21">
      <c r="A13" s="32"/>
      <c r="B13" s="32"/>
      <c r="C13" s="33"/>
      <c r="D13" s="35"/>
      <c r="E13" s="40"/>
      <c r="F13" s="35"/>
      <c r="G13" s="35"/>
      <c r="H13" s="32">
        <v>0</v>
      </c>
      <c r="I13" s="35"/>
      <c r="J13" s="86"/>
      <c r="K13" s="203"/>
      <c r="L13" s="203"/>
      <c r="M13" s="203"/>
      <c r="N13" s="203"/>
      <c r="O13" s="36"/>
      <c r="P13" s="36"/>
      <c r="Q13" s="36"/>
      <c r="R13" s="36" t="str">
        <f t="shared" si="0"/>
        <v/>
      </c>
      <c r="S13" s="36" t="str">
        <f t="shared" si="1"/>
        <v/>
      </c>
      <c r="T13" s="37"/>
      <c r="U13" s="37"/>
    </row>
    <row r="14" s="14" customFormat="1" customHeight="1" spans="1:21">
      <c r="A14" s="32"/>
      <c r="B14" s="32"/>
      <c r="C14" s="33"/>
      <c r="D14" s="35"/>
      <c r="E14" s="40"/>
      <c r="F14" s="35"/>
      <c r="G14" s="35"/>
      <c r="H14" s="32">
        <v>0</v>
      </c>
      <c r="I14" s="35"/>
      <c r="J14" s="86"/>
      <c r="K14" s="203"/>
      <c r="L14" s="203"/>
      <c r="M14" s="203"/>
      <c r="N14" s="203"/>
      <c r="O14" s="36"/>
      <c r="P14" s="36"/>
      <c r="Q14" s="36"/>
      <c r="R14" s="36" t="str">
        <f t="shared" si="0"/>
        <v/>
      </c>
      <c r="S14" s="36" t="str">
        <f t="shared" si="1"/>
        <v/>
      </c>
      <c r="T14" s="37"/>
      <c r="U14" s="37"/>
    </row>
    <row r="15" s="14" customFormat="1" customHeight="1" spans="1:21">
      <c r="A15" s="32"/>
      <c r="B15" s="32"/>
      <c r="C15" s="33"/>
      <c r="D15" s="35"/>
      <c r="E15" s="40"/>
      <c r="F15" s="35"/>
      <c r="G15" s="35"/>
      <c r="H15" s="32"/>
      <c r="I15" s="35"/>
      <c r="J15" s="86"/>
      <c r="K15" s="203"/>
      <c r="L15" s="203"/>
      <c r="M15" s="203"/>
      <c r="N15" s="203"/>
      <c r="O15" s="36"/>
      <c r="P15" s="36"/>
      <c r="Q15" s="36"/>
      <c r="R15" s="36" t="str">
        <f t="shared" si="0"/>
        <v/>
      </c>
      <c r="S15" s="36" t="str">
        <f t="shared" si="1"/>
        <v/>
      </c>
      <c r="T15" s="37"/>
      <c r="U15" s="37"/>
    </row>
    <row r="16" s="14" customFormat="1" customHeight="1" spans="1:21">
      <c r="A16" s="32"/>
      <c r="B16" s="32"/>
      <c r="C16" s="33"/>
      <c r="D16" s="35"/>
      <c r="E16" s="40"/>
      <c r="F16" s="35"/>
      <c r="G16" s="35"/>
      <c r="H16" s="32"/>
      <c r="I16" s="35"/>
      <c r="J16" s="86"/>
      <c r="K16" s="203"/>
      <c r="L16" s="203"/>
      <c r="M16" s="203"/>
      <c r="N16" s="203"/>
      <c r="O16" s="36"/>
      <c r="P16" s="36"/>
      <c r="Q16" s="36"/>
      <c r="R16" s="36" t="str">
        <f t="shared" si="0"/>
        <v/>
      </c>
      <c r="S16" s="36" t="str">
        <f t="shared" si="1"/>
        <v/>
      </c>
      <c r="T16" s="37"/>
      <c r="U16" s="37"/>
    </row>
    <row r="17" s="14" customFormat="1" customHeight="1" spans="1:21">
      <c r="A17" s="32"/>
      <c r="B17" s="32"/>
      <c r="C17" s="33"/>
      <c r="D17" s="35"/>
      <c r="E17" s="40"/>
      <c r="F17" s="35"/>
      <c r="G17" s="35"/>
      <c r="H17" s="32"/>
      <c r="I17" s="35"/>
      <c r="J17" s="86"/>
      <c r="K17" s="203"/>
      <c r="L17" s="203"/>
      <c r="M17" s="203"/>
      <c r="N17" s="203"/>
      <c r="O17" s="36"/>
      <c r="P17" s="36"/>
      <c r="Q17" s="36"/>
      <c r="R17" s="36" t="str">
        <f t="shared" si="0"/>
        <v/>
      </c>
      <c r="S17" s="36" t="str">
        <f t="shared" si="1"/>
        <v/>
      </c>
      <c r="T17" s="37"/>
      <c r="U17" s="37"/>
    </row>
    <row r="18" s="14" customFormat="1" customHeight="1" spans="1:21">
      <c r="A18" s="32"/>
      <c r="B18" s="32"/>
      <c r="C18" s="33"/>
      <c r="D18" s="35"/>
      <c r="E18" s="40"/>
      <c r="F18" s="35"/>
      <c r="G18" s="35"/>
      <c r="H18" s="32"/>
      <c r="I18" s="35"/>
      <c r="J18" s="86"/>
      <c r="K18" s="203"/>
      <c r="L18" s="203"/>
      <c r="M18" s="203"/>
      <c r="N18" s="203"/>
      <c r="O18" s="36"/>
      <c r="P18" s="36"/>
      <c r="Q18" s="36"/>
      <c r="R18" s="36" t="str">
        <f t="shared" si="0"/>
        <v/>
      </c>
      <c r="S18" s="36" t="str">
        <f t="shared" si="1"/>
        <v/>
      </c>
      <c r="T18" s="37"/>
      <c r="U18" s="37"/>
    </row>
    <row r="19" s="14" customFormat="1" customHeight="1" spans="1:21">
      <c r="A19" s="32"/>
      <c r="B19" s="32"/>
      <c r="C19" s="33"/>
      <c r="D19" s="35"/>
      <c r="E19" s="40"/>
      <c r="F19" s="35"/>
      <c r="G19" s="35"/>
      <c r="H19" s="32"/>
      <c r="I19" s="35"/>
      <c r="J19" s="86"/>
      <c r="K19" s="203"/>
      <c r="L19" s="203"/>
      <c r="M19" s="203"/>
      <c r="N19" s="203"/>
      <c r="O19" s="36"/>
      <c r="P19" s="36"/>
      <c r="Q19" s="36"/>
      <c r="R19" s="36" t="str">
        <f t="shared" si="0"/>
        <v/>
      </c>
      <c r="S19" s="36" t="str">
        <f t="shared" si="1"/>
        <v/>
      </c>
      <c r="T19" s="37"/>
      <c r="U19" s="37"/>
    </row>
    <row r="20" s="14" customFormat="1" customHeight="1" spans="1:21">
      <c r="A20" s="32"/>
      <c r="B20" s="32"/>
      <c r="C20" s="33"/>
      <c r="D20" s="35"/>
      <c r="E20" s="40"/>
      <c r="F20" s="35"/>
      <c r="G20" s="35"/>
      <c r="H20" s="32"/>
      <c r="I20" s="35"/>
      <c r="J20" s="86"/>
      <c r="K20" s="203"/>
      <c r="L20" s="203"/>
      <c r="M20" s="203"/>
      <c r="N20" s="203"/>
      <c r="O20" s="36"/>
      <c r="P20" s="36"/>
      <c r="Q20" s="36"/>
      <c r="R20" s="36" t="str">
        <f t="shared" si="0"/>
        <v/>
      </c>
      <c r="S20" s="36" t="str">
        <f t="shared" si="1"/>
        <v/>
      </c>
      <c r="T20" s="37"/>
      <c r="U20" s="37"/>
    </row>
    <row r="21" s="14" customFormat="1" customHeight="1" spans="1:21">
      <c r="A21" s="32"/>
      <c r="B21" s="32"/>
      <c r="C21" s="33"/>
      <c r="D21" s="35"/>
      <c r="E21" s="40"/>
      <c r="F21" s="35"/>
      <c r="G21" s="35"/>
      <c r="H21" s="32"/>
      <c r="I21" s="35"/>
      <c r="J21" s="86"/>
      <c r="K21" s="203"/>
      <c r="L21" s="203"/>
      <c r="M21" s="203"/>
      <c r="N21" s="203"/>
      <c r="O21" s="36"/>
      <c r="P21" s="36"/>
      <c r="Q21" s="36"/>
      <c r="R21" s="36" t="str">
        <f t="shared" si="0"/>
        <v/>
      </c>
      <c r="S21" s="36" t="str">
        <f t="shared" si="1"/>
        <v/>
      </c>
      <c r="T21" s="37"/>
      <c r="U21" s="37"/>
    </row>
    <row r="22" s="14" customFormat="1" customHeight="1" spans="1:21">
      <c r="A22" s="32"/>
      <c r="B22" s="32"/>
      <c r="C22" s="33"/>
      <c r="D22" s="35"/>
      <c r="E22" s="40"/>
      <c r="F22" s="35"/>
      <c r="G22" s="35"/>
      <c r="H22" s="32"/>
      <c r="I22" s="35"/>
      <c r="J22" s="86"/>
      <c r="K22" s="203"/>
      <c r="L22" s="203"/>
      <c r="M22" s="203"/>
      <c r="N22" s="203"/>
      <c r="O22" s="36"/>
      <c r="P22" s="36"/>
      <c r="Q22" s="36"/>
      <c r="R22" s="36" t="str">
        <f t="shared" si="0"/>
        <v/>
      </c>
      <c r="S22" s="36" t="str">
        <f t="shared" si="1"/>
        <v/>
      </c>
      <c r="T22" s="37"/>
      <c r="U22" s="37"/>
    </row>
    <row r="23" s="14" customFormat="1" customHeight="1" spans="1:21">
      <c r="A23" s="32"/>
      <c r="B23" s="32"/>
      <c r="C23" s="33"/>
      <c r="D23" s="35"/>
      <c r="E23" s="40"/>
      <c r="F23" s="35"/>
      <c r="G23" s="35"/>
      <c r="H23" s="32"/>
      <c r="I23" s="35"/>
      <c r="J23" s="86"/>
      <c r="K23" s="203"/>
      <c r="L23" s="203"/>
      <c r="M23" s="203"/>
      <c r="N23" s="203"/>
      <c r="O23" s="36"/>
      <c r="P23" s="36"/>
      <c r="Q23" s="36"/>
      <c r="R23" s="36" t="str">
        <f t="shared" si="0"/>
        <v/>
      </c>
      <c r="S23" s="36" t="str">
        <f t="shared" si="1"/>
        <v/>
      </c>
      <c r="T23" s="37"/>
      <c r="U23" s="37"/>
    </row>
    <row r="24" s="14" customFormat="1" customHeight="1" spans="1:21">
      <c r="A24" s="32"/>
      <c r="B24" s="32"/>
      <c r="C24" s="33"/>
      <c r="D24" s="35"/>
      <c r="E24" s="40"/>
      <c r="F24" s="35"/>
      <c r="G24" s="35"/>
      <c r="H24" s="32"/>
      <c r="I24" s="35"/>
      <c r="J24" s="86"/>
      <c r="K24" s="203"/>
      <c r="L24" s="203"/>
      <c r="M24" s="203"/>
      <c r="N24" s="203"/>
      <c r="O24" s="36"/>
      <c r="P24" s="36"/>
      <c r="Q24" s="36"/>
      <c r="R24" s="36" t="str">
        <f t="shared" si="0"/>
        <v/>
      </c>
      <c r="S24" s="36" t="str">
        <f t="shared" si="1"/>
        <v/>
      </c>
      <c r="T24" s="37"/>
      <c r="U24" s="37"/>
    </row>
    <row r="25" s="14" customFormat="1" customHeight="1" spans="1:21">
      <c r="A25" s="32"/>
      <c r="B25" s="32"/>
      <c r="C25" s="33"/>
      <c r="D25" s="35"/>
      <c r="E25" s="40"/>
      <c r="F25" s="35"/>
      <c r="G25" s="35"/>
      <c r="H25" s="32"/>
      <c r="I25" s="35"/>
      <c r="J25" s="86"/>
      <c r="K25" s="203"/>
      <c r="L25" s="203"/>
      <c r="M25" s="203"/>
      <c r="N25" s="203"/>
      <c r="O25" s="36"/>
      <c r="P25" s="36"/>
      <c r="Q25" s="36"/>
      <c r="R25" s="36" t="str">
        <f t="shared" si="0"/>
        <v/>
      </c>
      <c r="S25" s="36" t="str">
        <f t="shared" si="1"/>
        <v/>
      </c>
      <c r="T25" s="37"/>
      <c r="U25" s="37"/>
    </row>
    <row r="26" s="14" customFormat="1" customHeight="1" spans="1:21">
      <c r="A26" s="32"/>
      <c r="B26" s="32"/>
      <c r="C26" s="33"/>
      <c r="D26" s="35"/>
      <c r="E26" s="40"/>
      <c r="F26" s="35"/>
      <c r="G26" s="35"/>
      <c r="H26" s="32"/>
      <c r="I26" s="35"/>
      <c r="J26" s="86"/>
      <c r="K26" s="203"/>
      <c r="L26" s="203"/>
      <c r="M26" s="203"/>
      <c r="N26" s="203"/>
      <c r="O26" s="36"/>
      <c r="P26" s="36"/>
      <c r="Q26" s="36"/>
      <c r="R26" s="36" t="str">
        <f t="shared" si="0"/>
        <v/>
      </c>
      <c r="S26" s="36" t="str">
        <f t="shared" si="1"/>
        <v/>
      </c>
      <c r="T26" s="37"/>
      <c r="U26" s="37"/>
    </row>
    <row r="27" s="14" customFormat="1" customHeight="1" spans="1:21">
      <c r="A27" s="32"/>
      <c r="B27" s="32"/>
      <c r="C27" s="33"/>
      <c r="D27" s="35"/>
      <c r="E27" s="40"/>
      <c r="F27" s="35"/>
      <c r="G27" s="35"/>
      <c r="H27" s="32"/>
      <c r="I27" s="35"/>
      <c r="J27" s="86"/>
      <c r="K27" s="203"/>
      <c r="L27" s="203"/>
      <c r="M27" s="203"/>
      <c r="N27" s="203"/>
      <c r="O27" s="36"/>
      <c r="P27" s="36"/>
      <c r="Q27" s="36"/>
      <c r="R27" s="36" t="str">
        <f t="shared" si="0"/>
        <v/>
      </c>
      <c r="S27" s="36" t="str">
        <f t="shared" si="1"/>
        <v/>
      </c>
      <c r="T27" s="37"/>
      <c r="U27" s="37"/>
    </row>
    <row r="28" s="14" customFormat="1" customHeight="1" spans="1:21">
      <c r="A28" s="32"/>
      <c r="B28" s="32"/>
      <c r="C28" s="33"/>
      <c r="D28" s="35"/>
      <c r="E28" s="40"/>
      <c r="F28" s="35"/>
      <c r="G28" s="35"/>
      <c r="H28" s="32"/>
      <c r="I28" s="35"/>
      <c r="J28" s="86"/>
      <c r="K28" s="203"/>
      <c r="L28" s="203"/>
      <c r="M28" s="203"/>
      <c r="N28" s="203"/>
      <c r="O28" s="36"/>
      <c r="P28" s="36"/>
      <c r="Q28" s="36"/>
      <c r="R28" s="36" t="str">
        <f t="shared" si="0"/>
        <v/>
      </c>
      <c r="S28" s="36" t="str">
        <f t="shared" si="1"/>
        <v/>
      </c>
      <c r="T28" s="37"/>
      <c r="U28" s="37"/>
    </row>
    <row r="29" s="14" customFormat="1" customHeight="1" spans="1:21">
      <c r="A29" s="188" t="s">
        <v>2566</v>
      </c>
      <c r="B29" s="196"/>
      <c r="C29" s="196"/>
      <c r="D29" s="189"/>
      <c r="E29" s="40"/>
      <c r="F29" s="35"/>
      <c r="G29" s="35"/>
      <c r="H29" s="32"/>
      <c r="I29" s="32"/>
      <c r="J29" s="86"/>
      <c r="K29" s="203"/>
      <c r="L29" s="203"/>
      <c r="M29" s="203"/>
      <c r="N29" s="203"/>
      <c r="O29" s="36"/>
      <c r="P29" s="36">
        <f>SUM(P8:P28)</f>
        <v>0</v>
      </c>
      <c r="Q29" s="36">
        <f>SUM(Q8:Q28)</f>
        <v>0</v>
      </c>
      <c r="R29" s="36" t="str">
        <f t="shared" si="0"/>
        <v/>
      </c>
      <c r="S29" s="36" t="str">
        <f t="shared" si="1"/>
        <v/>
      </c>
      <c r="T29" s="37"/>
      <c r="U29" s="37"/>
    </row>
    <row r="30" s="14" customFormat="1" customHeight="1" spans="1:21">
      <c r="A30" s="188" t="s">
        <v>2567</v>
      </c>
      <c r="B30" s="196"/>
      <c r="C30" s="196"/>
      <c r="D30" s="189"/>
      <c r="E30" s="40"/>
      <c r="F30" s="35"/>
      <c r="G30" s="35"/>
      <c r="H30" s="32"/>
      <c r="I30" s="32"/>
      <c r="J30" s="86"/>
      <c r="K30" s="203"/>
      <c r="L30" s="203"/>
      <c r="M30" s="203"/>
      <c r="N30" s="203"/>
      <c r="O30" s="36"/>
      <c r="P30" s="36"/>
      <c r="Q30" s="36"/>
      <c r="R30" s="36"/>
      <c r="S30" s="36"/>
      <c r="T30" s="37"/>
      <c r="U30" s="37"/>
    </row>
    <row r="31" s="14" customFormat="1" customHeight="1" spans="1:21">
      <c r="A31" s="38" t="s">
        <v>349</v>
      </c>
      <c r="B31" s="84"/>
      <c r="C31" s="84"/>
      <c r="D31" s="39"/>
      <c r="E31" s="40"/>
      <c r="F31" s="35"/>
      <c r="G31" s="35"/>
      <c r="H31" s="32"/>
      <c r="I31" s="32"/>
      <c r="J31" s="86"/>
      <c r="K31" s="203"/>
      <c r="L31" s="203"/>
      <c r="M31" s="203"/>
      <c r="N31" s="203"/>
      <c r="O31" s="36"/>
      <c r="P31" s="36">
        <f>P29-P30</f>
        <v>0</v>
      </c>
      <c r="Q31" s="36">
        <f>Q29</f>
        <v>0</v>
      </c>
      <c r="R31" s="36" t="str">
        <f>IF(P31=0,"",Q31-P31)</f>
        <v/>
      </c>
      <c r="S31" s="36" t="str">
        <f>IF(P31=0,"",R31/(P31)*100)</f>
        <v/>
      </c>
      <c r="T31" s="37"/>
      <c r="U31" s="37"/>
    </row>
    <row r="32" s="14" customFormat="1" customHeight="1" spans="1:21">
      <c r="A32" s="12" t="e">
        <f>'4-11油气资产'!A32</f>
        <v>#REF!</v>
      </c>
      <c r="B32" s="41"/>
      <c r="C32" s="41"/>
      <c r="D32" s="41"/>
      <c r="E32" s="136"/>
      <c r="F32" s="136"/>
      <c r="G32" s="136"/>
      <c r="H32" s="136"/>
      <c r="K32" s="204"/>
      <c r="L32" s="204"/>
      <c r="M32" s="204"/>
      <c r="N32" s="204"/>
      <c r="O32" s="205"/>
      <c r="P32" s="205"/>
      <c r="Q32" s="133" t="e">
        <f>"评估人员:"&amp;#REF!</f>
        <v>#REF!</v>
      </c>
      <c r="R32" s="133"/>
      <c r="S32" s="133"/>
      <c r="T32" s="138"/>
    </row>
    <row r="33" s="14" customFormat="1" customHeight="1" spans="1:19">
      <c r="A33" s="12" t="e">
        <f>'4-11油气资产'!A33</f>
        <v>#REF!</v>
      </c>
      <c r="B33" s="12"/>
      <c r="C33" s="12"/>
      <c r="D33" s="12"/>
      <c r="O33" s="43"/>
      <c r="P33" s="43"/>
      <c r="Q33" s="43"/>
      <c r="R33" s="43"/>
      <c r="S33" s="43"/>
    </row>
    <row r="34" s="14" customFormat="1" customHeight="1" spans="1:19">
      <c r="O34" s="43"/>
      <c r="P34" s="43"/>
      <c r="Q34" s="43"/>
      <c r="R34" s="43"/>
      <c r="S34" s="43"/>
    </row>
  </sheetData>
  <sheetProtection formatCells="0" formatColumns="0" formatRows="0" insertRows="0" insertColumns="0" insertHyperlinks="0" deleteColumns="0" deleteRows="0" sort="0" autoFilter="0" pivotTables="0"/>
  <mergeCells count="8">
    <mergeCell ref="A2:T2"/>
    <mergeCell ref="A4:T4"/>
    <mergeCell ref="S5:T5"/>
    <mergeCell ref="R6:T6"/>
    <mergeCell ref="A29:D29"/>
    <mergeCell ref="A30:D30"/>
    <mergeCell ref="A31:D31"/>
    <mergeCell ref="Q32:S32"/>
  </mergeCells>
  <dataValidations count="1">
    <dataValidation type="list" allowBlank="1" showInputMessage="1" showErrorMessage="1" sqref="K8:K28 N8:N28">
      <formula1>"是,否"</formula1>
    </dataValidation>
  </dataValidation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&amp;R&amp;"宋体,常规"&amp;10表4-13-1
共&amp;N页第&amp;P页
 单位：人民币元</oddHeader>
  </headerFooter>
  <legacyDrawing r:id="rId2"/>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8">
    <tabColor indexed="35"/>
  </sheetPr>
  <dimension ref="A1:P32"/>
  <sheetViews>
    <sheetView showZeros="0" workbookViewId="0">
      <pane ySplit="7" topLeftCell="A8" activePane="bottomLeft" state="frozen"/>
      <selection/>
      <selection pane="bottomLeft" activeCell="B9" sqref="B9"/>
    </sheetView>
  </sheetViews>
  <sheetFormatPr defaultColWidth="9" defaultRowHeight="17.6"/>
  <cols>
    <col min="1" max="1" width="4" style="199" customWidth="1"/>
    <col min="2" max="2" width="14.7" style="199" customWidth="1"/>
    <col min="3" max="3" width="10.6" style="199" customWidth="1"/>
    <col min="4" max="4" width="5.3" style="199" customWidth="1"/>
    <col min="5" max="5" width="8.5" style="199" customWidth="1"/>
    <col min="6" max="6" width="7.1" style="199" customWidth="1"/>
    <col min="7" max="7" width="8.3" style="199" customWidth="1"/>
    <col min="8" max="9" width="10.6" style="199" customWidth="1"/>
    <col min="10" max="10" width="7.7" style="200" customWidth="1"/>
    <col min="11" max="11" width="10.7" style="200" customWidth="1"/>
    <col min="12" max="12" width="11.8" style="200" hidden="1" customWidth="1" outlineLevel="1"/>
    <col min="13" max="13" width="9.2" style="200" hidden="1" customWidth="1" outlineLevel="1"/>
    <col min="14" max="14" width="6" style="200" hidden="1" customWidth="1" outlineLevel="1"/>
    <col min="15" max="15" width="7.1" style="199" customWidth="1" collapsed="1"/>
    <col min="16" max="16384" width="9" style="199"/>
  </cols>
  <sheetData>
    <row r="1" spans="1:16">
      <c r="A1" s="17" t="s">
        <v>257</v>
      </c>
    </row>
    <row r="2" ht="26" spans="1:16">
      <c r="A2" s="18" t="e">
        <f>"无形资产-矿业权评估"&amp;#REF!</f>
        <v>#REF!</v>
      </c>
      <c r="B2" s="18"/>
      <c r="C2" s="19"/>
      <c r="D2" s="19"/>
      <c r="E2" s="19"/>
      <c r="F2" s="19"/>
      <c r="G2" s="19"/>
      <c r="H2" s="19"/>
      <c r="I2" s="19"/>
      <c r="J2" s="19"/>
      <c r="K2" s="19"/>
      <c r="L2" s="19"/>
      <c r="M2" s="19"/>
      <c r="N2" s="19"/>
      <c r="O2" s="19"/>
    </row>
    <row r="3" ht="12" customHeight="1" spans="1:16">
      <c r="A3" s="18"/>
      <c r="B3" s="18"/>
      <c r="C3" s="19"/>
      <c r="D3" s="19"/>
      <c r="E3" s="19"/>
      <c r="F3" s="19"/>
      <c r="G3" s="19"/>
      <c r="H3" s="19"/>
      <c r="I3" s="19"/>
      <c r="J3" s="51"/>
      <c r="K3" s="51"/>
      <c r="L3" s="51"/>
      <c r="M3" s="51"/>
      <c r="N3" s="51"/>
      <c r="O3" s="19"/>
    </row>
    <row r="4" s="197" customFormat="1" ht="15.2" spans="1:16">
      <c r="A4" s="21" t="e">
        <f>'4-13-1无形-土地'!A4:T4</f>
        <v>#REF!</v>
      </c>
      <c r="B4" s="21"/>
      <c r="C4" s="21"/>
      <c r="D4" s="21"/>
      <c r="E4" s="21"/>
      <c r="F4" s="21"/>
      <c r="G4" s="21"/>
      <c r="H4" s="21"/>
      <c r="I4" s="21"/>
      <c r="J4" s="22"/>
      <c r="K4" s="22"/>
      <c r="L4" s="22"/>
      <c r="M4" s="22"/>
      <c r="N4" s="22"/>
      <c r="O4" s="22"/>
    </row>
    <row r="5" s="197" customFormat="1" ht="15.2" spans="1:16">
      <c r="A5" s="21"/>
      <c r="B5" s="21"/>
      <c r="C5" s="21"/>
      <c r="D5" s="21"/>
      <c r="E5" s="21"/>
      <c r="F5" s="21"/>
      <c r="G5" s="21"/>
      <c r="H5" s="21"/>
      <c r="I5" s="21"/>
      <c r="J5" s="23"/>
      <c r="K5" s="23"/>
      <c r="L5" s="23"/>
      <c r="M5" s="23"/>
      <c r="N5" s="24"/>
      <c r="O5" s="24"/>
    </row>
    <row r="6" s="197" customFormat="1" ht="15.2" spans="1:16">
      <c r="A6" s="25" t="e">
        <f>'4-13-1无形-土地'!A6</f>
        <v>#REF!</v>
      </c>
      <c r="B6" s="25"/>
      <c r="C6" s="25"/>
      <c r="D6" s="25"/>
      <c r="E6" s="12"/>
      <c r="F6" s="12"/>
      <c r="G6" s="12"/>
      <c r="H6" s="12"/>
      <c r="I6" s="12"/>
      <c r="J6" s="26"/>
      <c r="K6" s="26"/>
      <c r="L6" s="26"/>
      <c r="M6" s="26"/>
      <c r="N6" s="26"/>
      <c r="O6" s="27"/>
    </row>
    <row r="7" s="197" customFormat="1" ht="39" customHeight="1" spans="1:16">
      <c r="A7" s="128" t="s">
        <v>293</v>
      </c>
      <c r="B7" s="128" t="s">
        <v>2568</v>
      </c>
      <c r="C7" s="128" t="s">
        <v>2569</v>
      </c>
      <c r="D7" s="128" t="s">
        <v>2563</v>
      </c>
      <c r="E7" s="128" t="s">
        <v>2416</v>
      </c>
      <c r="F7" s="128" t="s">
        <v>2570</v>
      </c>
      <c r="G7" s="128" t="s">
        <v>2571</v>
      </c>
      <c r="H7" s="128" t="s">
        <v>2572</v>
      </c>
      <c r="I7" s="128" t="s">
        <v>2573</v>
      </c>
      <c r="J7" s="100" t="s">
        <v>2275</v>
      </c>
      <c r="K7" s="29" t="s">
        <v>344</v>
      </c>
      <c r="L7" s="100" t="s">
        <v>345</v>
      </c>
      <c r="M7" s="100" t="s">
        <v>346</v>
      </c>
      <c r="N7" s="100" t="s">
        <v>347</v>
      </c>
      <c r="O7" s="128" t="s">
        <v>296</v>
      </c>
      <c r="P7" s="31" t="s">
        <v>348</v>
      </c>
    </row>
    <row r="8" s="198" customFormat="1" ht="15.75" customHeight="1" spans="1:16">
      <c r="A8" s="32">
        <v>1</v>
      </c>
      <c r="B8" s="33"/>
      <c r="C8" s="32"/>
      <c r="D8" s="35"/>
      <c r="E8" s="40">
        <v>43830</v>
      </c>
      <c r="F8" s="32"/>
      <c r="G8" s="35"/>
      <c r="H8" s="32"/>
      <c r="I8" s="32"/>
      <c r="J8" s="36"/>
      <c r="K8" s="36"/>
      <c r="L8" s="36"/>
      <c r="M8" s="36" t="str">
        <f>IF(K8=0,"",L8-K8)</f>
        <v/>
      </c>
      <c r="N8" s="36" t="str">
        <f>IF(K8=0,"",M8/(K8)*100)</f>
        <v/>
      </c>
      <c r="O8" s="37"/>
      <c r="P8" s="201"/>
    </row>
    <row r="9" s="198" customFormat="1" ht="15.75" customHeight="1" spans="1:16">
      <c r="A9" s="32"/>
      <c r="B9" s="33"/>
      <c r="C9" s="32"/>
      <c r="D9" s="35"/>
      <c r="E9" s="40"/>
      <c r="F9" s="32"/>
      <c r="G9" s="35"/>
      <c r="H9" s="32"/>
      <c r="I9" s="32"/>
      <c r="J9" s="36"/>
      <c r="K9" s="36"/>
      <c r="L9" s="36"/>
      <c r="M9" s="36" t="str">
        <f t="shared" ref="M9:M27" si="0">IF(K9=0,"",L9-K9)</f>
        <v/>
      </c>
      <c r="N9" s="36" t="str">
        <f t="shared" ref="N9:N27" si="1">IF(K9=0,"",M9/(K9)*100)</f>
        <v/>
      </c>
      <c r="O9" s="37"/>
      <c r="P9" s="201"/>
    </row>
    <row r="10" s="198" customFormat="1" ht="15.75" customHeight="1" spans="1:16">
      <c r="A10" s="32"/>
      <c r="B10" s="33"/>
      <c r="C10" s="32"/>
      <c r="D10" s="35"/>
      <c r="E10" s="40"/>
      <c r="F10" s="32"/>
      <c r="G10" s="35"/>
      <c r="H10" s="32"/>
      <c r="I10" s="32"/>
      <c r="J10" s="36"/>
      <c r="K10" s="36"/>
      <c r="L10" s="36"/>
      <c r="M10" s="36" t="str">
        <f t="shared" si="0"/>
        <v/>
      </c>
      <c r="N10" s="36" t="str">
        <f t="shared" si="1"/>
        <v/>
      </c>
      <c r="O10" s="37"/>
      <c r="P10" s="201"/>
    </row>
    <row r="11" s="198" customFormat="1" ht="15.75" customHeight="1" spans="1:16">
      <c r="A11" s="32"/>
      <c r="B11" s="33"/>
      <c r="C11" s="32"/>
      <c r="D11" s="35"/>
      <c r="E11" s="40"/>
      <c r="F11" s="32"/>
      <c r="G11" s="35"/>
      <c r="H11" s="32"/>
      <c r="I11" s="32"/>
      <c r="J11" s="36"/>
      <c r="K11" s="36"/>
      <c r="L11" s="36"/>
      <c r="M11" s="36" t="str">
        <f t="shared" si="0"/>
        <v/>
      </c>
      <c r="N11" s="36" t="str">
        <f t="shared" si="1"/>
        <v/>
      </c>
      <c r="O11" s="37"/>
      <c r="P11" s="201"/>
    </row>
    <row r="12" s="198" customFormat="1" ht="15.75" customHeight="1" spans="1:16">
      <c r="A12" s="32"/>
      <c r="B12" s="33"/>
      <c r="C12" s="32"/>
      <c r="D12" s="35"/>
      <c r="E12" s="40"/>
      <c r="F12" s="32"/>
      <c r="G12" s="35"/>
      <c r="H12" s="32"/>
      <c r="I12" s="32"/>
      <c r="J12" s="36"/>
      <c r="K12" s="36"/>
      <c r="L12" s="36"/>
      <c r="M12" s="36" t="str">
        <f t="shared" si="0"/>
        <v/>
      </c>
      <c r="N12" s="36" t="str">
        <f t="shared" si="1"/>
        <v/>
      </c>
      <c r="O12" s="37"/>
      <c r="P12" s="201"/>
    </row>
    <row r="13" s="198" customFormat="1" ht="15.75" customHeight="1" spans="1:16">
      <c r="A13" s="32"/>
      <c r="B13" s="33"/>
      <c r="C13" s="32"/>
      <c r="D13" s="35"/>
      <c r="E13" s="40"/>
      <c r="F13" s="32"/>
      <c r="G13" s="35"/>
      <c r="H13" s="32">
        <v>0</v>
      </c>
      <c r="I13" s="32"/>
      <c r="J13" s="36"/>
      <c r="K13" s="36"/>
      <c r="L13" s="36"/>
      <c r="M13" s="36" t="str">
        <f t="shared" si="0"/>
        <v/>
      </c>
      <c r="N13" s="36" t="str">
        <f t="shared" si="1"/>
        <v/>
      </c>
      <c r="O13" s="37"/>
      <c r="P13" s="201"/>
    </row>
    <row r="14" s="198" customFormat="1" ht="15.75" customHeight="1" spans="1:16">
      <c r="A14" s="32"/>
      <c r="B14" s="33"/>
      <c r="C14" s="32"/>
      <c r="D14" s="35"/>
      <c r="E14" s="40"/>
      <c r="F14" s="32"/>
      <c r="G14" s="35"/>
      <c r="H14" s="32">
        <v>0</v>
      </c>
      <c r="I14" s="32"/>
      <c r="J14" s="36"/>
      <c r="K14" s="36"/>
      <c r="L14" s="36"/>
      <c r="M14" s="36" t="str">
        <f t="shared" si="0"/>
        <v/>
      </c>
      <c r="N14" s="36" t="str">
        <f t="shared" si="1"/>
        <v/>
      </c>
      <c r="O14" s="37"/>
      <c r="P14" s="201"/>
    </row>
    <row r="15" s="198" customFormat="1" ht="15.75" customHeight="1" spans="1:16">
      <c r="A15" s="32"/>
      <c r="B15" s="33"/>
      <c r="C15" s="32"/>
      <c r="D15" s="35"/>
      <c r="E15" s="40"/>
      <c r="F15" s="32"/>
      <c r="G15" s="35"/>
      <c r="H15" s="32"/>
      <c r="I15" s="32"/>
      <c r="J15" s="36"/>
      <c r="K15" s="36"/>
      <c r="L15" s="36"/>
      <c r="M15" s="36" t="str">
        <f t="shared" si="0"/>
        <v/>
      </c>
      <c r="N15" s="36" t="str">
        <f t="shared" si="1"/>
        <v/>
      </c>
      <c r="O15" s="37"/>
      <c r="P15" s="201"/>
    </row>
    <row r="16" s="198" customFormat="1" ht="15.75" customHeight="1" spans="1:16">
      <c r="A16" s="32"/>
      <c r="B16" s="33"/>
      <c r="C16" s="32"/>
      <c r="D16" s="35"/>
      <c r="E16" s="40"/>
      <c r="F16" s="32"/>
      <c r="G16" s="35"/>
      <c r="H16" s="32"/>
      <c r="I16" s="32"/>
      <c r="J16" s="36"/>
      <c r="K16" s="36"/>
      <c r="L16" s="36"/>
      <c r="M16" s="36" t="str">
        <f t="shared" si="0"/>
        <v/>
      </c>
      <c r="N16" s="36" t="str">
        <f t="shared" si="1"/>
        <v/>
      </c>
      <c r="O16" s="37"/>
      <c r="P16" s="201"/>
    </row>
    <row r="17" s="198" customFormat="1" ht="15.75" customHeight="1" spans="1:16">
      <c r="A17" s="32"/>
      <c r="B17" s="33"/>
      <c r="C17" s="32"/>
      <c r="D17" s="35"/>
      <c r="E17" s="40"/>
      <c r="F17" s="32"/>
      <c r="G17" s="35"/>
      <c r="H17" s="32"/>
      <c r="I17" s="32"/>
      <c r="J17" s="36"/>
      <c r="K17" s="36"/>
      <c r="L17" s="36"/>
      <c r="M17" s="36" t="str">
        <f t="shared" si="0"/>
        <v/>
      </c>
      <c r="N17" s="36" t="str">
        <f t="shared" si="1"/>
        <v/>
      </c>
      <c r="O17" s="37"/>
      <c r="P17" s="201"/>
    </row>
    <row r="18" s="198" customFormat="1" ht="15.75" customHeight="1" spans="1:16">
      <c r="A18" s="32"/>
      <c r="B18" s="33"/>
      <c r="C18" s="32"/>
      <c r="D18" s="35"/>
      <c r="E18" s="40"/>
      <c r="F18" s="32"/>
      <c r="G18" s="35"/>
      <c r="H18" s="32"/>
      <c r="I18" s="32"/>
      <c r="J18" s="36"/>
      <c r="K18" s="36"/>
      <c r="L18" s="36"/>
      <c r="M18" s="36" t="str">
        <f t="shared" si="0"/>
        <v/>
      </c>
      <c r="N18" s="36" t="str">
        <f t="shared" si="1"/>
        <v/>
      </c>
      <c r="O18" s="37"/>
      <c r="P18" s="201"/>
    </row>
    <row r="19" s="198" customFormat="1" ht="15.75" customHeight="1" spans="1:16">
      <c r="A19" s="32"/>
      <c r="B19" s="33"/>
      <c r="C19" s="32"/>
      <c r="D19" s="35"/>
      <c r="E19" s="40"/>
      <c r="F19" s="32"/>
      <c r="G19" s="35"/>
      <c r="H19" s="32"/>
      <c r="I19" s="32"/>
      <c r="J19" s="36"/>
      <c r="K19" s="36"/>
      <c r="L19" s="36"/>
      <c r="M19" s="36" t="str">
        <f t="shared" si="0"/>
        <v/>
      </c>
      <c r="N19" s="36" t="str">
        <f t="shared" si="1"/>
        <v/>
      </c>
      <c r="O19" s="37"/>
      <c r="P19" s="201"/>
    </row>
    <row r="20" s="198" customFormat="1" ht="15.75" customHeight="1" spans="1:16">
      <c r="A20" s="32"/>
      <c r="B20" s="33"/>
      <c r="C20" s="32"/>
      <c r="D20" s="35"/>
      <c r="E20" s="40"/>
      <c r="F20" s="32"/>
      <c r="G20" s="35"/>
      <c r="H20" s="32"/>
      <c r="I20" s="32"/>
      <c r="J20" s="36"/>
      <c r="K20" s="36"/>
      <c r="L20" s="36"/>
      <c r="M20" s="36" t="str">
        <f t="shared" si="0"/>
        <v/>
      </c>
      <c r="N20" s="36" t="str">
        <f t="shared" si="1"/>
        <v/>
      </c>
      <c r="O20" s="37"/>
      <c r="P20" s="201"/>
    </row>
    <row r="21" s="198" customFormat="1" ht="15.75" customHeight="1" spans="1:16">
      <c r="A21" s="32"/>
      <c r="B21" s="33"/>
      <c r="C21" s="32"/>
      <c r="D21" s="35"/>
      <c r="E21" s="40"/>
      <c r="F21" s="32"/>
      <c r="G21" s="35"/>
      <c r="H21" s="32"/>
      <c r="I21" s="32"/>
      <c r="J21" s="36"/>
      <c r="K21" s="36"/>
      <c r="L21" s="36"/>
      <c r="M21" s="36" t="str">
        <f t="shared" si="0"/>
        <v/>
      </c>
      <c r="N21" s="36" t="str">
        <f t="shared" si="1"/>
        <v/>
      </c>
      <c r="O21" s="37"/>
      <c r="P21" s="201"/>
    </row>
    <row r="22" s="198" customFormat="1" ht="15.75" customHeight="1" spans="1:16">
      <c r="A22" s="32"/>
      <c r="B22" s="33"/>
      <c r="C22" s="32"/>
      <c r="D22" s="35"/>
      <c r="E22" s="40"/>
      <c r="F22" s="32"/>
      <c r="G22" s="35"/>
      <c r="H22" s="32"/>
      <c r="I22" s="32"/>
      <c r="J22" s="36"/>
      <c r="K22" s="36"/>
      <c r="L22" s="36"/>
      <c r="M22" s="36" t="str">
        <f t="shared" si="0"/>
        <v/>
      </c>
      <c r="N22" s="36" t="str">
        <f t="shared" si="1"/>
        <v/>
      </c>
      <c r="O22" s="37"/>
      <c r="P22" s="201"/>
    </row>
    <row r="23" s="198" customFormat="1" ht="15.75" customHeight="1" spans="1:16">
      <c r="A23" s="32"/>
      <c r="B23" s="33"/>
      <c r="C23" s="32"/>
      <c r="D23" s="35"/>
      <c r="E23" s="40"/>
      <c r="F23" s="32"/>
      <c r="G23" s="35"/>
      <c r="H23" s="32"/>
      <c r="I23" s="32"/>
      <c r="J23" s="36"/>
      <c r="K23" s="36"/>
      <c r="L23" s="36"/>
      <c r="M23" s="36" t="str">
        <f t="shared" si="0"/>
        <v/>
      </c>
      <c r="N23" s="36" t="str">
        <f t="shared" si="1"/>
        <v/>
      </c>
      <c r="O23" s="37"/>
      <c r="P23" s="201"/>
    </row>
    <row r="24" s="198" customFormat="1" ht="15.75" customHeight="1" spans="1:16">
      <c r="A24" s="32"/>
      <c r="B24" s="33"/>
      <c r="C24" s="32"/>
      <c r="D24" s="35"/>
      <c r="E24" s="40"/>
      <c r="F24" s="32"/>
      <c r="G24" s="35"/>
      <c r="H24" s="32"/>
      <c r="I24" s="32"/>
      <c r="J24" s="36"/>
      <c r="K24" s="36"/>
      <c r="L24" s="36"/>
      <c r="M24" s="36" t="str">
        <f t="shared" si="0"/>
        <v/>
      </c>
      <c r="N24" s="36" t="str">
        <f t="shared" si="1"/>
        <v/>
      </c>
      <c r="O24" s="37"/>
      <c r="P24" s="201"/>
    </row>
    <row r="25" s="198" customFormat="1" ht="15.75" customHeight="1" spans="1:16">
      <c r="A25" s="32"/>
      <c r="B25" s="33"/>
      <c r="C25" s="32"/>
      <c r="D25" s="35"/>
      <c r="E25" s="40"/>
      <c r="F25" s="32"/>
      <c r="G25" s="35"/>
      <c r="H25" s="32"/>
      <c r="I25" s="32"/>
      <c r="J25" s="36"/>
      <c r="K25" s="36"/>
      <c r="L25" s="36"/>
      <c r="M25" s="36" t="str">
        <f t="shared" si="0"/>
        <v/>
      </c>
      <c r="N25" s="36" t="str">
        <f t="shared" si="1"/>
        <v/>
      </c>
      <c r="O25" s="37"/>
      <c r="P25" s="201"/>
    </row>
    <row r="26" s="198" customFormat="1" ht="15.75" customHeight="1" spans="1:16">
      <c r="A26" s="32"/>
      <c r="B26" s="33"/>
      <c r="C26" s="32"/>
      <c r="D26" s="35"/>
      <c r="E26" s="40"/>
      <c r="F26" s="32"/>
      <c r="G26" s="35"/>
      <c r="H26" s="32"/>
      <c r="I26" s="32"/>
      <c r="J26" s="36"/>
      <c r="K26" s="36"/>
      <c r="L26" s="36"/>
      <c r="M26" s="36" t="str">
        <f t="shared" si="0"/>
        <v/>
      </c>
      <c r="N26" s="36" t="str">
        <f t="shared" si="1"/>
        <v/>
      </c>
      <c r="O26" s="37"/>
      <c r="P26" s="201"/>
    </row>
    <row r="27" s="198" customFormat="1" ht="15.75" customHeight="1" spans="1:16">
      <c r="A27" s="188" t="s">
        <v>2566</v>
      </c>
      <c r="B27" s="196"/>
      <c r="C27" s="196"/>
      <c r="D27" s="189"/>
      <c r="E27" s="40"/>
      <c r="F27" s="32"/>
      <c r="G27" s="32"/>
      <c r="H27" s="32"/>
      <c r="I27" s="32"/>
      <c r="J27" s="36"/>
      <c r="K27" s="36">
        <f>SUM(K8:K26)</f>
        <v>0</v>
      </c>
      <c r="L27" s="36">
        <f>SUM(L8:L26)</f>
        <v>0</v>
      </c>
      <c r="M27" s="36" t="str">
        <f t="shared" si="0"/>
        <v/>
      </c>
      <c r="N27" s="36" t="str">
        <f t="shared" si="1"/>
        <v/>
      </c>
      <c r="O27" s="37"/>
      <c r="P27" s="201"/>
    </row>
    <row r="28" s="198" customFormat="1" ht="15.75" customHeight="1" spans="1:16">
      <c r="A28" s="188" t="s">
        <v>2567</v>
      </c>
      <c r="B28" s="196"/>
      <c r="C28" s="196"/>
      <c r="D28" s="189"/>
      <c r="E28" s="40"/>
      <c r="F28" s="32"/>
      <c r="G28" s="32"/>
      <c r="H28" s="32"/>
      <c r="I28" s="32"/>
      <c r="J28" s="36"/>
      <c r="K28" s="36"/>
      <c r="L28" s="36"/>
      <c r="M28" s="36"/>
      <c r="N28" s="36"/>
      <c r="O28" s="37"/>
      <c r="P28" s="201"/>
    </row>
    <row r="29" s="198" customFormat="1" ht="15.75" customHeight="1" spans="1:16">
      <c r="A29" s="38" t="s">
        <v>349</v>
      </c>
      <c r="B29" s="84"/>
      <c r="C29" s="84"/>
      <c r="D29" s="39"/>
      <c r="E29" s="40"/>
      <c r="F29" s="32"/>
      <c r="G29" s="32"/>
      <c r="H29" s="32"/>
      <c r="I29" s="32"/>
      <c r="J29" s="36"/>
      <c r="K29" s="36">
        <f>K27-K28</f>
        <v>0</v>
      </c>
      <c r="L29" s="36">
        <f>L27</f>
        <v>0</v>
      </c>
      <c r="M29" s="36" t="str">
        <f>IF(K29=0,"",L29-K29)</f>
        <v/>
      </c>
      <c r="N29" s="36" t="str">
        <f>IF(K29=0,"",M29/(K29)*100)</f>
        <v/>
      </c>
      <c r="O29" s="37"/>
      <c r="P29" s="201"/>
    </row>
    <row r="30" s="198" customFormat="1" ht="15.75" customHeight="1" spans="1:16">
      <c r="A30" s="197" t="e">
        <f>'4-13-1无形-土地'!A32</f>
        <v>#REF!</v>
      </c>
      <c r="B30" s="41"/>
      <c r="C30" s="41"/>
      <c r="D30" s="41"/>
      <c r="E30" s="14"/>
      <c r="G30" s="14"/>
      <c r="J30" s="126"/>
      <c r="K30" s="126"/>
      <c r="L30" s="133" t="e">
        <f>"评估人员:"&amp;#REF!</f>
        <v>#REF!</v>
      </c>
      <c r="M30" s="133"/>
      <c r="N30" s="133"/>
      <c r="O30" s="138"/>
    </row>
    <row r="31" s="198" customFormat="1" ht="15.75" customHeight="1" spans="1:16">
      <c r="A31" s="197" t="e">
        <f>'4-13-1无形-土地'!A33</f>
        <v>#REF!</v>
      </c>
      <c r="B31" s="87"/>
      <c r="C31" s="12"/>
      <c r="D31" s="12"/>
      <c r="E31" s="14"/>
      <c r="F31" s="14"/>
      <c r="G31" s="14"/>
      <c r="H31" s="14"/>
      <c r="I31" s="14"/>
      <c r="J31" s="43"/>
      <c r="K31" s="43"/>
      <c r="L31" s="43"/>
      <c r="M31" s="43"/>
      <c r="N31" s="43"/>
      <c r="O31" s="14"/>
    </row>
    <row r="32" s="198" customFormat="1" ht="15.2" spans="1:16">
      <c r="J32" s="202"/>
      <c r="K32" s="202"/>
      <c r="L32" s="202"/>
      <c r="M32" s="202"/>
      <c r="N32" s="202"/>
    </row>
  </sheetData>
  <sheetProtection formatCells="0" formatColumns="0" formatRows="0" insertRows="0" insertColumns="0" insertHyperlinks="0" deleteColumns="0" deleteRows="0" sort="0" autoFilter="0" pivotTables="0"/>
  <mergeCells count="7">
    <mergeCell ref="A2:O2"/>
    <mergeCell ref="A4:O4"/>
    <mergeCell ref="N5:O5"/>
    <mergeCell ref="A27:D27"/>
    <mergeCell ref="A28:D28"/>
    <mergeCell ref="A29:D29"/>
    <mergeCell ref="L30:N30"/>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&amp;R&amp;"宋体,常规"&amp;10表4-13-2
共&amp;N页第&amp;P页
 单位：人民币元</oddHeader>
  </headerFooter>
  <legacyDrawing r:id="rId2"/>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459">
    <tabColor indexed="35"/>
  </sheetPr>
  <dimension ref="A1:L33"/>
  <sheetViews>
    <sheetView showZeros="0" workbookViewId="0">
      <pane ySplit="7" topLeftCell="A8" activePane="bottomLeft" state="frozen"/>
      <selection/>
      <selection pane="bottomLeft" activeCell="B9" sqref="B9"/>
    </sheetView>
  </sheetViews>
  <sheetFormatPr defaultColWidth="9" defaultRowHeight="15.75" customHeight="1"/>
  <cols>
    <col min="1" max="1" width="5.7" style="15" customWidth="1"/>
    <col min="2" max="2" width="17.8" style="15" customWidth="1"/>
    <col min="3" max="3" width="6.3" style="15" customWidth="1"/>
    <col min="4" max="4" width="9.3" style="15" customWidth="1"/>
    <col min="5" max="5" width="8.1" style="15" customWidth="1"/>
    <col min="6" max="6" width="12.5" style="43" customWidth="1"/>
    <col min="7" max="7" width="16.3" style="43" customWidth="1"/>
    <col min="8" max="8" width="16.3" style="43" hidden="1" customWidth="1" outlineLevel="1"/>
    <col min="9" max="9" width="10.1" style="43" hidden="1" customWidth="1" outlineLevel="1"/>
    <col min="10" max="10" width="9.1" style="43" hidden="1" customWidth="1" outlineLevel="1"/>
    <col min="11" max="11" width="9.1" style="15" customWidth="1" collapsed="1"/>
    <col min="12" max="16384" width="9" style="15"/>
  </cols>
  <sheetData>
    <row r="1" customHeight="1" spans="1:12">
      <c r="A1" s="17" t="s">
        <v>257</v>
      </c>
    </row>
    <row r="2" s="11" customFormat="1" ht="30" customHeight="1" spans="1:12">
      <c r="A2" s="18" t="e">
        <f>"无形资产-其他无形资产评估"&amp;#REF!</f>
        <v>#REF!</v>
      </c>
      <c r="B2" s="19"/>
      <c r="C2" s="19"/>
      <c r="D2" s="19"/>
      <c r="E2" s="19"/>
      <c r="F2" s="19"/>
      <c r="G2" s="19"/>
      <c r="H2" s="19"/>
      <c r="I2" s="19"/>
      <c r="J2" s="19"/>
      <c r="K2" s="19"/>
    </row>
    <row r="3" s="11" customFormat="1" ht="12" customHeight="1" spans="1:12">
      <c r="A3" s="18"/>
      <c r="B3" s="19"/>
      <c r="C3" s="19"/>
      <c r="D3" s="19"/>
      <c r="E3" s="19"/>
      <c r="F3" s="51"/>
      <c r="G3" s="51"/>
      <c r="H3" s="51"/>
      <c r="I3" s="51"/>
      <c r="J3" s="51"/>
      <c r="K3" s="19"/>
    </row>
    <row r="4" s="12" customFormat="1" ht="14.1" customHeight="1" spans="1:12">
      <c r="A4" s="21" t="e">
        <f>'4-13-2无形-矿业权'!A4:O4</f>
        <v>#REF!</v>
      </c>
      <c r="B4" s="21"/>
      <c r="C4" s="21"/>
      <c r="D4" s="21"/>
      <c r="E4" s="21"/>
      <c r="F4" s="21"/>
      <c r="G4" s="21"/>
      <c r="H4" s="22"/>
      <c r="I4" s="22"/>
      <c r="J4" s="22"/>
      <c r="K4" s="22"/>
    </row>
    <row r="5" s="12" customFormat="1" ht="14.1" customHeight="1" spans="1:12">
      <c r="A5" s="21"/>
      <c r="B5" s="21"/>
      <c r="C5" s="21"/>
      <c r="D5" s="21"/>
      <c r="E5" s="21"/>
      <c r="F5" s="23"/>
      <c r="G5" s="23"/>
      <c r="H5" s="23"/>
      <c r="I5" s="23"/>
      <c r="J5" s="23"/>
      <c r="K5" s="24"/>
    </row>
    <row r="6" s="12" customFormat="1" customHeight="1" spans="1:12">
      <c r="A6" s="75" t="e">
        <f>'4-13-2无形-矿业权'!A6</f>
        <v>#REF!</v>
      </c>
      <c r="F6" s="26"/>
      <c r="G6" s="26"/>
      <c r="H6" s="26"/>
      <c r="I6" s="26"/>
      <c r="J6" s="26"/>
      <c r="K6" s="27"/>
    </row>
    <row r="7" s="190" customFormat="1" ht="27.75" customHeight="1" spans="1:12">
      <c r="A7" s="128" t="s">
        <v>293</v>
      </c>
      <c r="B7" s="128" t="s">
        <v>2574</v>
      </c>
      <c r="C7" s="128" t="s">
        <v>2416</v>
      </c>
      <c r="D7" s="128" t="s">
        <v>2575</v>
      </c>
      <c r="E7" s="128" t="s">
        <v>2576</v>
      </c>
      <c r="F7" s="100" t="s">
        <v>2275</v>
      </c>
      <c r="G7" s="29" t="s">
        <v>344</v>
      </c>
      <c r="H7" s="100" t="s">
        <v>345</v>
      </c>
      <c r="I7" s="100" t="s">
        <v>346</v>
      </c>
      <c r="J7" s="100" t="s">
        <v>347</v>
      </c>
      <c r="K7" s="128" t="s">
        <v>296</v>
      </c>
      <c r="L7" s="31" t="s">
        <v>348</v>
      </c>
    </row>
    <row r="8" s="14" customFormat="1" customHeight="1" spans="1:12">
      <c r="A8" s="32">
        <v>1</v>
      </c>
      <c r="B8" s="33"/>
      <c r="C8" s="34">
        <v>43800</v>
      </c>
      <c r="D8" s="32"/>
      <c r="E8" s="32"/>
      <c r="F8" s="36"/>
      <c r="G8" s="36"/>
      <c r="H8" s="36"/>
      <c r="I8" s="36" t="str">
        <f>IF(G8=0,"",H8-G8)</f>
        <v/>
      </c>
      <c r="J8" s="36" t="str">
        <f>IF(G8=0,"",I8/(G8)*100)</f>
        <v/>
      </c>
      <c r="K8" s="37"/>
      <c r="L8" s="37"/>
    </row>
    <row r="9" s="14" customFormat="1" customHeight="1" spans="1:12">
      <c r="A9" s="32"/>
      <c r="B9" s="33"/>
      <c r="C9" s="34"/>
      <c r="D9" s="32"/>
      <c r="E9" s="32"/>
      <c r="F9" s="36"/>
      <c r="G9" s="36"/>
      <c r="H9" s="36"/>
      <c r="I9" s="36" t="str">
        <f t="shared" ref="I9:I28" si="0">IF(G9=0,"",H9-G9)</f>
        <v/>
      </c>
      <c r="J9" s="36" t="str">
        <f t="shared" ref="J9:J28" si="1">IF(G9=0,"",I9/(G9)*100)</f>
        <v/>
      </c>
      <c r="K9" s="37"/>
      <c r="L9" s="37"/>
    </row>
    <row r="10" s="14" customFormat="1" customHeight="1" spans="1:12">
      <c r="A10" s="32"/>
      <c r="B10" s="33"/>
      <c r="C10" s="34"/>
      <c r="D10" s="32"/>
      <c r="E10" s="32"/>
      <c r="F10" s="36"/>
      <c r="G10" s="36"/>
      <c r="H10" s="36"/>
      <c r="I10" s="36" t="str">
        <f t="shared" si="0"/>
        <v/>
      </c>
      <c r="J10" s="36" t="str">
        <f t="shared" si="1"/>
        <v/>
      </c>
      <c r="K10" s="37"/>
      <c r="L10" s="37"/>
    </row>
    <row r="11" s="14" customFormat="1" customHeight="1" spans="1:12">
      <c r="A11" s="32"/>
      <c r="B11" s="33"/>
      <c r="C11" s="34"/>
      <c r="D11" s="32"/>
      <c r="E11" s="32"/>
      <c r="F11" s="36"/>
      <c r="G11" s="36"/>
      <c r="H11" s="36"/>
      <c r="I11" s="36" t="str">
        <f t="shared" si="0"/>
        <v/>
      </c>
      <c r="J11" s="36" t="str">
        <f t="shared" si="1"/>
        <v/>
      </c>
      <c r="K11" s="37"/>
      <c r="L11" s="37"/>
    </row>
    <row r="12" s="14" customFormat="1" customHeight="1" spans="1:12">
      <c r="A12" s="32"/>
      <c r="B12" s="33"/>
      <c r="C12" s="34"/>
      <c r="D12" s="32"/>
      <c r="E12" s="32"/>
      <c r="F12" s="36"/>
      <c r="G12" s="36"/>
      <c r="H12" s="36"/>
      <c r="I12" s="36" t="str">
        <f t="shared" si="0"/>
        <v/>
      </c>
      <c r="J12" s="36" t="str">
        <f t="shared" si="1"/>
        <v/>
      </c>
      <c r="K12" s="37"/>
      <c r="L12" s="37"/>
    </row>
    <row r="13" s="14" customFormat="1" customHeight="1" spans="1:12">
      <c r="A13" s="32"/>
      <c r="B13" s="33"/>
      <c r="C13" s="34"/>
      <c r="D13" s="32"/>
      <c r="E13" s="32"/>
      <c r="F13" s="36"/>
      <c r="G13" s="36"/>
      <c r="H13" s="36">
        <v>0</v>
      </c>
      <c r="I13" s="36" t="str">
        <f t="shared" si="0"/>
        <v/>
      </c>
      <c r="J13" s="36" t="str">
        <f t="shared" si="1"/>
        <v/>
      </c>
      <c r="K13" s="37"/>
      <c r="L13" s="37"/>
    </row>
    <row r="14" s="14" customFormat="1" customHeight="1" spans="1:12">
      <c r="A14" s="32"/>
      <c r="B14" s="33"/>
      <c r="C14" s="34"/>
      <c r="D14" s="32"/>
      <c r="E14" s="32"/>
      <c r="F14" s="36"/>
      <c r="G14" s="36"/>
      <c r="H14" s="36">
        <v>0</v>
      </c>
      <c r="I14" s="36" t="str">
        <f t="shared" si="0"/>
        <v/>
      </c>
      <c r="J14" s="36" t="str">
        <f t="shared" si="1"/>
        <v/>
      </c>
      <c r="K14" s="37"/>
      <c r="L14" s="37"/>
    </row>
    <row r="15" s="14" customFormat="1" customHeight="1" spans="1:12">
      <c r="A15" s="32"/>
      <c r="B15" s="33"/>
      <c r="C15" s="34"/>
      <c r="D15" s="32"/>
      <c r="E15" s="32"/>
      <c r="F15" s="36"/>
      <c r="G15" s="36"/>
      <c r="H15" s="36"/>
      <c r="I15" s="36" t="str">
        <f t="shared" si="0"/>
        <v/>
      </c>
      <c r="J15" s="36" t="str">
        <f t="shared" si="1"/>
        <v/>
      </c>
      <c r="K15" s="37"/>
      <c r="L15" s="37"/>
    </row>
    <row r="16" s="14" customFormat="1" customHeight="1" spans="1:12">
      <c r="A16" s="32"/>
      <c r="B16" s="33"/>
      <c r="C16" s="34"/>
      <c r="D16" s="32"/>
      <c r="E16" s="32"/>
      <c r="F16" s="36"/>
      <c r="G16" s="36"/>
      <c r="H16" s="36"/>
      <c r="I16" s="36" t="str">
        <f t="shared" si="0"/>
        <v/>
      </c>
      <c r="J16" s="36" t="str">
        <f t="shared" si="1"/>
        <v/>
      </c>
      <c r="K16" s="37"/>
      <c r="L16" s="37"/>
    </row>
    <row r="17" s="14" customFormat="1" customHeight="1" spans="1:12">
      <c r="A17" s="32"/>
      <c r="B17" s="33"/>
      <c r="C17" s="34"/>
      <c r="D17" s="32"/>
      <c r="E17" s="32"/>
      <c r="F17" s="36"/>
      <c r="G17" s="36"/>
      <c r="H17" s="36"/>
      <c r="I17" s="36" t="str">
        <f t="shared" si="0"/>
        <v/>
      </c>
      <c r="J17" s="36" t="str">
        <f t="shared" si="1"/>
        <v/>
      </c>
      <c r="K17" s="37"/>
      <c r="L17" s="37"/>
    </row>
    <row r="18" s="14" customFormat="1" customHeight="1" spans="1:12">
      <c r="A18" s="32"/>
      <c r="B18" s="33"/>
      <c r="C18" s="34"/>
      <c r="D18" s="32"/>
      <c r="E18" s="32"/>
      <c r="F18" s="36"/>
      <c r="G18" s="36"/>
      <c r="H18" s="36"/>
      <c r="I18" s="36" t="str">
        <f t="shared" si="0"/>
        <v/>
      </c>
      <c r="J18" s="36" t="str">
        <f t="shared" si="1"/>
        <v/>
      </c>
      <c r="K18" s="37"/>
      <c r="L18" s="37"/>
    </row>
    <row r="19" s="14" customFormat="1" customHeight="1" spans="1:12">
      <c r="A19" s="32"/>
      <c r="B19" s="33"/>
      <c r="C19" s="34"/>
      <c r="D19" s="32"/>
      <c r="E19" s="32"/>
      <c r="F19" s="36"/>
      <c r="G19" s="36"/>
      <c r="H19" s="36"/>
      <c r="I19" s="36" t="str">
        <f t="shared" si="0"/>
        <v/>
      </c>
      <c r="J19" s="36" t="str">
        <f t="shared" si="1"/>
        <v/>
      </c>
      <c r="K19" s="37"/>
      <c r="L19" s="37"/>
    </row>
    <row r="20" s="14" customFormat="1" customHeight="1" spans="1:12">
      <c r="A20" s="32"/>
      <c r="B20" s="33"/>
      <c r="C20" s="34"/>
      <c r="D20" s="32"/>
      <c r="E20" s="32"/>
      <c r="F20" s="36"/>
      <c r="G20" s="36"/>
      <c r="H20" s="36"/>
      <c r="I20" s="36" t="str">
        <f t="shared" si="0"/>
        <v/>
      </c>
      <c r="J20" s="36" t="str">
        <f t="shared" si="1"/>
        <v/>
      </c>
      <c r="K20" s="37"/>
      <c r="L20" s="37"/>
    </row>
    <row r="21" s="14" customFormat="1" customHeight="1" spans="1:12">
      <c r="A21" s="32"/>
      <c r="B21" s="33"/>
      <c r="C21" s="34"/>
      <c r="D21" s="32"/>
      <c r="E21" s="32"/>
      <c r="F21" s="36"/>
      <c r="G21" s="36"/>
      <c r="H21" s="36"/>
      <c r="I21" s="36" t="str">
        <f t="shared" si="0"/>
        <v/>
      </c>
      <c r="J21" s="36" t="str">
        <f t="shared" si="1"/>
        <v/>
      </c>
      <c r="K21" s="37"/>
      <c r="L21" s="37"/>
    </row>
    <row r="22" s="14" customFormat="1" customHeight="1" spans="1:12">
      <c r="A22" s="32"/>
      <c r="B22" s="33"/>
      <c r="C22" s="34"/>
      <c r="D22" s="32"/>
      <c r="E22" s="32"/>
      <c r="F22" s="36"/>
      <c r="G22" s="36"/>
      <c r="H22" s="36"/>
      <c r="I22" s="36" t="str">
        <f t="shared" si="0"/>
        <v/>
      </c>
      <c r="J22" s="36" t="str">
        <f t="shared" si="1"/>
        <v/>
      </c>
      <c r="K22" s="37"/>
      <c r="L22" s="37"/>
    </row>
    <row r="23" s="14" customFormat="1" customHeight="1" spans="1:12">
      <c r="A23" s="32"/>
      <c r="B23" s="33"/>
      <c r="C23" s="34"/>
      <c r="D23" s="32"/>
      <c r="E23" s="32"/>
      <c r="F23" s="36"/>
      <c r="G23" s="36"/>
      <c r="H23" s="36"/>
      <c r="I23" s="36" t="str">
        <f t="shared" si="0"/>
        <v/>
      </c>
      <c r="J23" s="36" t="str">
        <f t="shared" si="1"/>
        <v/>
      </c>
      <c r="K23" s="37"/>
      <c r="L23" s="37"/>
    </row>
    <row r="24" s="14" customFormat="1" customHeight="1" spans="1:12">
      <c r="A24" s="32"/>
      <c r="B24" s="33"/>
      <c r="C24" s="34"/>
      <c r="D24" s="32"/>
      <c r="E24" s="32"/>
      <c r="F24" s="36"/>
      <c r="G24" s="36"/>
      <c r="H24" s="36"/>
      <c r="I24" s="36" t="str">
        <f t="shared" si="0"/>
        <v/>
      </c>
      <c r="J24" s="36" t="str">
        <f t="shared" si="1"/>
        <v/>
      </c>
      <c r="K24" s="37"/>
      <c r="L24" s="37"/>
    </row>
    <row r="25" s="14" customFormat="1" customHeight="1" spans="1:12">
      <c r="A25" s="32"/>
      <c r="B25" s="33"/>
      <c r="C25" s="34"/>
      <c r="D25" s="32"/>
      <c r="E25" s="32"/>
      <c r="F25" s="36"/>
      <c r="G25" s="36"/>
      <c r="H25" s="36"/>
      <c r="I25" s="36" t="str">
        <f t="shared" si="0"/>
        <v/>
      </c>
      <c r="J25" s="36" t="str">
        <f t="shared" si="1"/>
        <v/>
      </c>
      <c r="K25" s="37"/>
      <c r="L25" s="37"/>
    </row>
    <row r="26" s="14" customFormat="1" customHeight="1" spans="1:12">
      <c r="A26" s="32"/>
      <c r="B26" s="33"/>
      <c r="C26" s="34"/>
      <c r="D26" s="32"/>
      <c r="E26" s="32"/>
      <c r="F26" s="36"/>
      <c r="G26" s="36"/>
      <c r="H26" s="36"/>
      <c r="I26" s="36" t="str">
        <f t="shared" si="0"/>
        <v/>
      </c>
      <c r="J26" s="36" t="str">
        <f t="shared" si="1"/>
        <v/>
      </c>
      <c r="K26" s="37"/>
      <c r="L26" s="37"/>
    </row>
    <row r="27" s="14" customFormat="1" customHeight="1" spans="1:12">
      <c r="A27" s="32"/>
      <c r="B27" s="33"/>
      <c r="C27" s="34"/>
      <c r="D27" s="32"/>
      <c r="E27" s="32"/>
      <c r="F27" s="36"/>
      <c r="G27" s="36"/>
      <c r="H27" s="36"/>
      <c r="I27" s="36" t="str">
        <f t="shared" si="0"/>
        <v/>
      </c>
      <c r="J27" s="36" t="str">
        <f t="shared" si="1"/>
        <v/>
      </c>
      <c r="K27" s="37"/>
      <c r="L27" s="37"/>
    </row>
    <row r="28" s="14" customFormat="1" customHeight="1" spans="1:12">
      <c r="A28" s="188" t="s">
        <v>2566</v>
      </c>
      <c r="B28" s="196"/>
      <c r="C28" s="196"/>
      <c r="D28" s="189"/>
      <c r="E28" s="148"/>
      <c r="F28" s="36"/>
      <c r="G28" s="36">
        <f>SUM(G8:G27)</f>
        <v>0</v>
      </c>
      <c r="H28" s="36">
        <f>SUM(H8:H27)</f>
        <v>0</v>
      </c>
      <c r="I28" s="36" t="str">
        <f t="shared" si="0"/>
        <v/>
      </c>
      <c r="J28" s="36" t="str">
        <f t="shared" si="1"/>
        <v/>
      </c>
      <c r="K28" s="37"/>
      <c r="L28" s="37"/>
    </row>
    <row r="29" s="14" customFormat="1" customHeight="1" spans="1:12">
      <c r="A29" s="188" t="s">
        <v>2567</v>
      </c>
      <c r="B29" s="196"/>
      <c r="C29" s="196"/>
      <c r="D29" s="189"/>
      <c r="E29" s="148"/>
      <c r="F29" s="36"/>
      <c r="G29" s="36"/>
      <c r="H29" s="36"/>
      <c r="I29" s="36"/>
      <c r="J29" s="36"/>
      <c r="K29" s="37"/>
      <c r="L29" s="37"/>
    </row>
    <row r="30" s="14" customFormat="1" customHeight="1" spans="1:12">
      <c r="A30" s="38" t="s">
        <v>349</v>
      </c>
      <c r="B30" s="84"/>
      <c r="C30" s="84"/>
      <c r="D30" s="39"/>
      <c r="E30" s="72"/>
      <c r="F30" s="36"/>
      <c r="G30" s="36">
        <f>G28-G29</f>
        <v>0</v>
      </c>
      <c r="H30" s="36">
        <f>H28</f>
        <v>0</v>
      </c>
      <c r="I30" s="36" t="str">
        <f>IF(G30=0,"",H30-G30)</f>
        <v/>
      </c>
      <c r="J30" s="36" t="str">
        <f>IF(G30=0,"",I30/(G30)*100)</f>
        <v/>
      </c>
      <c r="K30" s="37"/>
      <c r="L30" s="37"/>
    </row>
    <row r="31" s="14" customFormat="1" customHeight="1" spans="1:12">
      <c r="A31" s="12" t="e">
        <f>'4-13-2无形-矿业权'!A30</f>
        <v>#REF!</v>
      </c>
      <c r="B31" s="41"/>
      <c r="C31" s="41"/>
      <c r="D31" s="41"/>
      <c r="E31" s="150"/>
      <c r="F31" s="43"/>
      <c r="G31" s="43"/>
      <c r="H31" s="133" t="e">
        <f>"评估人员:"&amp;#REF!</f>
        <v>#REF!</v>
      </c>
      <c r="I31" s="133"/>
      <c r="J31" s="133"/>
      <c r="K31" s="138"/>
    </row>
    <row r="32" s="14" customFormat="1" customHeight="1" spans="1:12">
      <c r="A32" s="12" t="e">
        <f>'4-13-2无形-矿业权'!A31</f>
        <v>#REF!</v>
      </c>
      <c r="B32" s="12"/>
      <c r="C32" s="12"/>
      <c r="D32" s="12"/>
      <c r="F32" s="43"/>
      <c r="G32" s="43"/>
      <c r="H32" s="43"/>
      <c r="I32" s="43"/>
      <c r="J32" s="43"/>
    </row>
    <row r="33" s="14" customFormat="1" customHeight="1" spans="6:10">
      <c r="F33" s="43"/>
      <c r="G33" s="43"/>
      <c r="H33" s="43"/>
      <c r="I33" s="43"/>
      <c r="J33" s="43"/>
    </row>
  </sheetData>
  <sheetProtection formatCells="0" formatColumns="0" formatRows="0" insertRows="0" insertColumns="0" insertHyperlinks="0" deleteColumns="0" deleteRows="0" sort="0" autoFilter="0" pivotTables="0"/>
  <mergeCells count="6">
    <mergeCell ref="A2:K2"/>
    <mergeCell ref="A4:K4"/>
    <mergeCell ref="A28:D28"/>
    <mergeCell ref="A29:D29"/>
    <mergeCell ref="A30:D30"/>
    <mergeCell ref="H31:J31"/>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&amp;R&amp;"宋体,常规"&amp;10表4-13-3
共&amp;N页第&amp;P页
 单位：人民币元</oddHeader>
  </headerFooter>
  <legacyDrawing r:id="rId2"/>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0">
    <tabColor indexed="35"/>
  </sheetPr>
  <dimension ref="A1:P34"/>
  <sheetViews>
    <sheetView showZeros="0" workbookViewId="0">
      <pane ySplit="7" topLeftCell="A8" activePane="bottomLeft" state="frozen"/>
      <selection/>
      <selection pane="bottomLeft" activeCell="B9" sqref="B9"/>
    </sheetView>
  </sheetViews>
  <sheetFormatPr defaultColWidth="9" defaultRowHeight="15.75" customHeight="1"/>
  <cols>
    <col min="1" max="1" width="6.8" style="15" customWidth="1"/>
    <col min="2" max="2" width="19.2" style="15" customWidth="1"/>
    <col min="3" max="3" width="9.5" style="182" customWidth="1"/>
    <col min="4" max="4" width="11.3" style="182" customWidth="1" outlineLevel="1"/>
    <col min="5" max="5" width="8.5" style="182" customWidth="1" outlineLevel="1"/>
    <col min="6" max="6" width="9.6" style="182" customWidth="1" outlineLevel="1"/>
    <col min="7" max="7" width="8" style="182" customWidth="1" outlineLevel="1"/>
    <col min="8" max="8" width="7.8" style="182" customWidth="1" outlineLevel="1"/>
    <col min="9" max="9" width="9.1" style="182" customWidth="1" outlineLevel="1"/>
    <col min="10" max="10" width="11.5" style="182" customWidth="1" outlineLevel="1"/>
    <col min="11" max="11" width="13" style="43" customWidth="1"/>
    <col min="12" max="12" width="13" style="43" hidden="1" customWidth="1" outlineLevel="1"/>
    <col min="13" max="13" width="6.3" style="43" hidden="1" customWidth="1" outlineLevel="1"/>
    <col min="14" max="14" width="7.7" style="43" hidden="1" customWidth="1" outlineLevel="1"/>
    <col min="15" max="15" width="15.5" style="15" customWidth="1" collapsed="1"/>
    <col min="16" max="16384" width="9" style="15"/>
  </cols>
  <sheetData>
    <row r="1" customHeight="1" spans="1:16">
      <c r="A1" s="17" t="s">
        <v>257</v>
      </c>
    </row>
    <row r="2" s="11" customFormat="1" ht="30" customHeight="1" spans="1:16">
      <c r="A2" s="18" t="e">
        <f>"开发支出评估"&amp;#REF!</f>
        <v>#REF!</v>
      </c>
      <c r="B2" s="19"/>
      <c r="C2" s="19"/>
      <c r="D2" s="19"/>
      <c r="E2" s="19"/>
      <c r="F2" s="19"/>
      <c r="G2" s="19"/>
      <c r="H2" s="19"/>
      <c r="I2" s="19"/>
      <c r="J2" s="19"/>
      <c r="K2" s="19"/>
      <c r="L2" s="19"/>
      <c r="M2" s="19"/>
      <c r="N2" s="19"/>
      <c r="O2" s="19"/>
    </row>
    <row r="3" s="11" customFormat="1" ht="12.75" customHeight="1" spans="1:16">
      <c r="A3" s="18"/>
      <c r="B3" s="19"/>
      <c r="C3" s="19"/>
      <c r="D3" s="19"/>
      <c r="E3" s="19"/>
      <c r="F3" s="19"/>
      <c r="G3" s="19"/>
      <c r="H3" s="19"/>
      <c r="I3" s="19"/>
      <c r="J3" s="19"/>
      <c r="K3" s="51"/>
      <c r="L3" s="51"/>
      <c r="M3" s="51"/>
      <c r="N3" s="51"/>
      <c r="O3" s="19"/>
    </row>
    <row r="4" s="12" customFormat="1" ht="14.1" customHeight="1" spans="1:16">
      <c r="A4" s="21" t="e">
        <f>'4-13-3无形-其他'!A4:K4</f>
        <v>#REF!</v>
      </c>
      <c r="B4" s="21"/>
      <c r="C4" s="21"/>
      <c r="D4" s="21"/>
      <c r="E4" s="21"/>
      <c r="F4" s="21"/>
      <c r="G4" s="21"/>
      <c r="H4" s="21"/>
      <c r="I4" s="21"/>
      <c r="J4" s="21"/>
      <c r="K4" s="21"/>
      <c r="L4" s="22"/>
      <c r="M4" s="22"/>
      <c r="N4" s="22"/>
      <c r="O4" s="22"/>
    </row>
    <row r="5" s="12" customFormat="1" ht="14.1" customHeight="1" spans="1:16">
      <c r="A5" s="21"/>
      <c r="B5" s="21"/>
      <c r="C5" s="183"/>
      <c r="D5" s="183"/>
      <c r="E5" s="183"/>
      <c r="F5" s="183"/>
      <c r="G5" s="183"/>
      <c r="H5" s="183"/>
      <c r="I5" s="183"/>
      <c r="J5" s="183"/>
      <c r="K5" s="23"/>
      <c r="L5" s="23"/>
      <c r="M5" s="23"/>
      <c r="N5" s="23"/>
      <c r="O5" s="24"/>
    </row>
    <row r="6" s="12" customFormat="1" customHeight="1" spans="1:16">
      <c r="A6" s="75" t="e">
        <f>'4-13-3无形-其他'!A6</f>
        <v>#REF!</v>
      </c>
      <c r="C6" s="184"/>
      <c r="D6" s="184"/>
      <c r="E6" s="184"/>
      <c r="F6" s="184"/>
      <c r="G6" s="184"/>
      <c r="H6" s="184"/>
      <c r="I6" s="184"/>
      <c r="J6" s="184"/>
      <c r="K6" s="26"/>
      <c r="L6" s="26"/>
      <c r="M6" s="26"/>
      <c r="N6" s="26"/>
      <c r="O6" s="27"/>
    </row>
    <row r="7" s="190" customFormat="1" ht="27.75" customHeight="1" spans="1:16">
      <c r="A7" s="128" t="s">
        <v>293</v>
      </c>
      <c r="B7" s="128" t="s">
        <v>2577</v>
      </c>
      <c r="C7" s="128" t="s">
        <v>410</v>
      </c>
      <c r="D7" s="191" t="s">
        <v>2578</v>
      </c>
      <c r="E7" s="191" t="s">
        <v>2579</v>
      </c>
      <c r="F7" s="191" t="s">
        <v>2580</v>
      </c>
      <c r="G7" s="191" t="s">
        <v>2581</v>
      </c>
      <c r="H7" s="191" t="s">
        <v>2582</v>
      </c>
      <c r="I7" s="191" t="s">
        <v>2583</v>
      </c>
      <c r="J7" s="191" t="s">
        <v>2584</v>
      </c>
      <c r="K7" s="29" t="s">
        <v>344</v>
      </c>
      <c r="L7" s="100" t="s">
        <v>345</v>
      </c>
      <c r="M7" s="100" t="s">
        <v>346</v>
      </c>
      <c r="N7" s="100" t="s">
        <v>347</v>
      </c>
      <c r="O7" s="128" t="s">
        <v>296</v>
      </c>
      <c r="P7" s="31" t="s">
        <v>348</v>
      </c>
    </row>
    <row r="8" s="14" customFormat="1" customHeight="1" spans="1:16">
      <c r="A8" s="32">
        <v>1</v>
      </c>
      <c r="B8" s="33"/>
      <c r="C8" s="195">
        <v>43800</v>
      </c>
      <c r="D8" s="195">
        <v>44166</v>
      </c>
      <c r="E8" s="130"/>
      <c r="F8" s="129"/>
      <c r="G8" s="129"/>
      <c r="H8" s="129"/>
      <c r="I8" s="129"/>
      <c r="J8" s="36"/>
      <c r="K8" s="36"/>
      <c r="L8" s="36"/>
      <c r="M8" s="36" t="str">
        <f>IF(K8=0,"",L8-K8)</f>
        <v/>
      </c>
      <c r="N8" s="36" t="str">
        <f>IF(K8=0,"",M8/(K8)*100)</f>
        <v/>
      </c>
      <c r="O8" s="37"/>
      <c r="P8" s="37"/>
    </row>
    <row r="9" s="14" customFormat="1" customHeight="1" spans="1:16">
      <c r="A9" s="32"/>
      <c r="B9" s="33"/>
      <c r="C9" s="195"/>
      <c r="D9" s="195"/>
      <c r="E9" s="130"/>
      <c r="F9" s="129"/>
      <c r="G9" s="129"/>
      <c r="H9" s="129"/>
      <c r="I9" s="129"/>
      <c r="J9" s="36"/>
      <c r="K9" s="36"/>
      <c r="L9" s="36"/>
      <c r="M9" s="36" t="str">
        <f t="shared" ref="M9:M31" si="0">IF(K9=0,"",L9-K9)</f>
        <v/>
      </c>
      <c r="N9" s="36" t="str">
        <f t="shared" ref="N9:N31" si="1">IF(K9=0,"",M9/(K9)*100)</f>
        <v/>
      </c>
      <c r="O9" s="37"/>
      <c r="P9" s="37"/>
    </row>
    <row r="10" s="14" customFormat="1" customHeight="1" spans="1:16">
      <c r="A10" s="32"/>
      <c r="B10" s="33"/>
      <c r="C10" s="195"/>
      <c r="D10" s="195"/>
      <c r="E10" s="130"/>
      <c r="F10" s="129"/>
      <c r="G10" s="129"/>
      <c r="H10" s="129"/>
      <c r="I10" s="129"/>
      <c r="J10" s="36"/>
      <c r="K10" s="36"/>
      <c r="L10" s="36"/>
      <c r="M10" s="36" t="str">
        <f t="shared" si="0"/>
        <v/>
      </c>
      <c r="N10" s="36" t="str">
        <f t="shared" si="1"/>
        <v/>
      </c>
      <c r="O10" s="37"/>
      <c r="P10" s="37"/>
    </row>
    <row r="11" s="14" customFormat="1" customHeight="1" spans="1:16">
      <c r="A11" s="32"/>
      <c r="B11" s="33"/>
      <c r="C11" s="195"/>
      <c r="D11" s="195"/>
      <c r="E11" s="130"/>
      <c r="F11" s="129"/>
      <c r="G11" s="129"/>
      <c r="H11" s="129"/>
      <c r="I11" s="129"/>
      <c r="J11" s="36"/>
      <c r="K11" s="36"/>
      <c r="L11" s="36"/>
      <c r="M11" s="36" t="str">
        <f t="shared" si="0"/>
        <v/>
      </c>
      <c r="N11" s="36" t="str">
        <f t="shared" si="1"/>
        <v/>
      </c>
      <c r="O11" s="37"/>
      <c r="P11" s="37"/>
    </row>
    <row r="12" s="14" customFormat="1" customHeight="1" spans="1:16">
      <c r="A12" s="32"/>
      <c r="B12" s="33"/>
      <c r="C12" s="195"/>
      <c r="D12" s="195"/>
      <c r="E12" s="130"/>
      <c r="F12" s="129"/>
      <c r="G12" s="129"/>
      <c r="H12" s="129"/>
      <c r="I12" s="129"/>
      <c r="J12" s="36"/>
      <c r="K12" s="36"/>
      <c r="L12" s="36"/>
      <c r="M12" s="36" t="str">
        <f t="shared" si="0"/>
        <v/>
      </c>
      <c r="N12" s="36" t="str">
        <f t="shared" si="1"/>
        <v/>
      </c>
      <c r="O12" s="37"/>
      <c r="P12" s="37"/>
    </row>
    <row r="13" s="14" customFormat="1" customHeight="1" spans="1:16">
      <c r="A13" s="32"/>
      <c r="B13" s="33"/>
      <c r="C13" s="195"/>
      <c r="D13" s="195"/>
      <c r="E13" s="130"/>
      <c r="F13" s="129"/>
      <c r="G13" s="129"/>
      <c r="H13" s="129">
        <v>0</v>
      </c>
      <c r="I13" s="129"/>
      <c r="J13" s="36"/>
      <c r="K13" s="36"/>
      <c r="L13" s="36"/>
      <c r="M13" s="36" t="str">
        <f t="shared" si="0"/>
        <v/>
      </c>
      <c r="N13" s="36" t="str">
        <f t="shared" si="1"/>
        <v/>
      </c>
      <c r="O13" s="37"/>
      <c r="P13" s="37"/>
    </row>
    <row r="14" s="14" customFormat="1" customHeight="1" spans="1:16">
      <c r="A14" s="32"/>
      <c r="B14" s="33"/>
      <c r="C14" s="195"/>
      <c r="D14" s="195"/>
      <c r="E14" s="130"/>
      <c r="F14" s="129"/>
      <c r="G14" s="129"/>
      <c r="H14" s="129">
        <v>0</v>
      </c>
      <c r="I14" s="129"/>
      <c r="J14" s="36"/>
      <c r="K14" s="36"/>
      <c r="L14" s="36"/>
      <c r="M14" s="36" t="str">
        <f t="shared" si="0"/>
        <v/>
      </c>
      <c r="N14" s="36" t="str">
        <f t="shared" si="1"/>
        <v/>
      </c>
      <c r="O14" s="37"/>
      <c r="P14" s="37"/>
    </row>
    <row r="15" s="14" customFormat="1" customHeight="1" spans="1:16">
      <c r="A15" s="32"/>
      <c r="B15" s="33"/>
      <c r="C15" s="195"/>
      <c r="D15" s="195"/>
      <c r="E15" s="130"/>
      <c r="F15" s="129"/>
      <c r="G15" s="129"/>
      <c r="H15" s="129"/>
      <c r="I15" s="129"/>
      <c r="J15" s="36"/>
      <c r="K15" s="36"/>
      <c r="L15" s="36"/>
      <c r="M15" s="36" t="str">
        <f t="shared" si="0"/>
        <v/>
      </c>
      <c r="N15" s="36" t="str">
        <f t="shared" si="1"/>
        <v/>
      </c>
      <c r="O15" s="37"/>
      <c r="P15" s="37"/>
    </row>
    <row r="16" s="14" customFormat="1" customHeight="1" spans="1:16">
      <c r="A16" s="32"/>
      <c r="B16" s="33"/>
      <c r="C16" s="195"/>
      <c r="D16" s="195"/>
      <c r="E16" s="130"/>
      <c r="F16" s="129"/>
      <c r="G16" s="129"/>
      <c r="H16" s="129"/>
      <c r="I16" s="129"/>
      <c r="J16" s="36"/>
      <c r="K16" s="36"/>
      <c r="L16" s="36"/>
      <c r="M16" s="36" t="str">
        <f t="shared" si="0"/>
        <v/>
      </c>
      <c r="N16" s="36" t="str">
        <f t="shared" si="1"/>
        <v/>
      </c>
      <c r="O16" s="37"/>
      <c r="P16" s="37"/>
    </row>
    <row r="17" s="14" customFormat="1" customHeight="1" spans="1:16">
      <c r="A17" s="32"/>
      <c r="B17" s="33"/>
      <c r="C17" s="195"/>
      <c r="D17" s="195"/>
      <c r="E17" s="130"/>
      <c r="F17" s="129"/>
      <c r="G17" s="129"/>
      <c r="H17" s="129"/>
      <c r="I17" s="129"/>
      <c r="J17" s="36"/>
      <c r="K17" s="36"/>
      <c r="L17" s="36"/>
      <c r="M17" s="36" t="str">
        <f t="shared" si="0"/>
        <v/>
      </c>
      <c r="N17" s="36" t="str">
        <f t="shared" si="1"/>
        <v/>
      </c>
      <c r="O17" s="37"/>
      <c r="P17" s="37"/>
    </row>
    <row r="18" s="14" customFormat="1" customHeight="1" spans="1:16">
      <c r="A18" s="32"/>
      <c r="B18" s="33"/>
      <c r="C18" s="195"/>
      <c r="D18" s="195"/>
      <c r="E18" s="130"/>
      <c r="F18" s="129"/>
      <c r="G18" s="129"/>
      <c r="H18" s="129"/>
      <c r="I18" s="129"/>
      <c r="J18" s="36"/>
      <c r="K18" s="36"/>
      <c r="L18" s="36"/>
      <c r="M18" s="36" t="str">
        <f t="shared" si="0"/>
        <v/>
      </c>
      <c r="N18" s="36" t="str">
        <f t="shared" si="1"/>
        <v/>
      </c>
      <c r="O18" s="37"/>
      <c r="P18" s="37"/>
    </row>
    <row r="19" s="14" customFormat="1" customHeight="1" spans="1:16">
      <c r="A19" s="32"/>
      <c r="B19" s="33"/>
      <c r="C19" s="195"/>
      <c r="D19" s="195"/>
      <c r="E19" s="130"/>
      <c r="F19" s="129"/>
      <c r="G19" s="129"/>
      <c r="H19" s="129"/>
      <c r="I19" s="129"/>
      <c r="J19" s="36"/>
      <c r="K19" s="36"/>
      <c r="L19" s="36"/>
      <c r="M19" s="36" t="str">
        <f t="shared" si="0"/>
        <v/>
      </c>
      <c r="N19" s="36" t="str">
        <f t="shared" si="1"/>
        <v/>
      </c>
      <c r="O19" s="37"/>
      <c r="P19" s="37"/>
    </row>
    <row r="20" s="14" customFormat="1" customHeight="1" spans="1:16">
      <c r="A20" s="32"/>
      <c r="B20" s="33"/>
      <c r="C20" s="195"/>
      <c r="D20" s="195"/>
      <c r="E20" s="130"/>
      <c r="F20" s="129"/>
      <c r="G20" s="129"/>
      <c r="H20" s="129"/>
      <c r="I20" s="129"/>
      <c r="J20" s="36"/>
      <c r="K20" s="36"/>
      <c r="L20" s="36"/>
      <c r="M20" s="36" t="str">
        <f t="shared" si="0"/>
        <v/>
      </c>
      <c r="N20" s="36" t="str">
        <f t="shared" si="1"/>
        <v/>
      </c>
      <c r="O20" s="37"/>
      <c r="P20" s="37"/>
    </row>
    <row r="21" s="14" customFormat="1" customHeight="1" spans="1:16">
      <c r="A21" s="32"/>
      <c r="B21" s="33"/>
      <c r="C21" s="195"/>
      <c r="D21" s="195"/>
      <c r="E21" s="130"/>
      <c r="F21" s="129"/>
      <c r="G21" s="129"/>
      <c r="H21" s="129"/>
      <c r="I21" s="129"/>
      <c r="J21" s="36"/>
      <c r="K21" s="36"/>
      <c r="L21" s="36"/>
      <c r="M21" s="36" t="str">
        <f t="shared" si="0"/>
        <v/>
      </c>
      <c r="N21" s="36" t="str">
        <f t="shared" si="1"/>
        <v/>
      </c>
      <c r="O21" s="37"/>
      <c r="P21" s="37"/>
    </row>
    <row r="22" s="14" customFormat="1" customHeight="1" spans="1:16">
      <c r="A22" s="32"/>
      <c r="B22" s="33"/>
      <c r="C22" s="195"/>
      <c r="D22" s="195"/>
      <c r="E22" s="130"/>
      <c r="F22" s="129"/>
      <c r="G22" s="129"/>
      <c r="H22" s="129"/>
      <c r="I22" s="129"/>
      <c r="J22" s="36"/>
      <c r="K22" s="36"/>
      <c r="L22" s="36"/>
      <c r="M22" s="36" t="str">
        <f t="shared" si="0"/>
        <v/>
      </c>
      <c r="N22" s="36" t="str">
        <f t="shared" si="1"/>
        <v/>
      </c>
      <c r="O22" s="37"/>
      <c r="P22" s="37"/>
    </row>
    <row r="23" s="14" customFormat="1" customHeight="1" spans="1:16">
      <c r="A23" s="32"/>
      <c r="B23" s="33"/>
      <c r="C23" s="195"/>
      <c r="D23" s="195"/>
      <c r="E23" s="130"/>
      <c r="F23" s="129"/>
      <c r="G23" s="129"/>
      <c r="H23" s="129"/>
      <c r="I23" s="129"/>
      <c r="J23" s="36"/>
      <c r="K23" s="36"/>
      <c r="L23" s="36"/>
      <c r="M23" s="36" t="str">
        <f t="shared" si="0"/>
        <v/>
      </c>
      <c r="N23" s="36" t="str">
        <f t="shared" si="1"/>
        <v/>
      </c>
      <c r="O23" s="37"/>
      <c r="P23" s="37"/>
    </row>
    <row r="24" s="14" customFormat="1" customHeight="1" spans="1:16">
      <c r="A24" s="32"/>
      <c r="B24" s="33"/>
      <c r="C24" s="195"/>
      <c r="D24" s="195"/>
      <c r="E24" s="130"/>
      <c r="F24" s="129"/>
      <c r="G24" s="129"/>
      <c r="H24" s="129"/>
      <c r="I24" s="129"/>
      <c r="J24" s="36"/>
      <c r="K24" s="36"/>
      <c r="L24" s="36"/>
      <c r="M24" s="36" t="str">
        <f t="shared" si="0"/>
        <v/>
      </c>
      <c r="N24" s="36" t="str">
        <f t="shared" si="1"/>
        <v/>
      </c>
      <c r="O24" s="37"/>
      <c r="P24" s="37"/>
    </row>
    <row r="25" s="14" customFormat="1" customHeight="1" spans="1:16">
      <c r="A25" s="32"/>
      <c r="B25" s="33"/>
      <c r="C25" s="195"/>
      <c r="D25" s="195"/>
      <c r="E25" s="130"/>
      <c r="F25" s="129"/>
      <c r="G25" s="129"/>
      <c r="H25" s="129"/>
      <c r="I25" s="129"/>
      <c r="J25" s="36"/>
      <c r="K25" s="36"/>
      <c r="L25" s="36"/>
      <c r="M25" s="36" t="str">
        <f t="shared" si="0"/>
        <v/>
      </c>
      <c r="N25" s="36" t="str">
        <f t="shared" si="1"/>
        <v/>
      </c>
      <c r="O25" s="37"/>
      <c r="P25" s="37"/>
    </row>
    <row r="26" s="14" customFormat="1" customHeight="1" spans="1:16">
      <c r="A26" s="32"/>
      <c r="B26" s="33"/>
      <c r="C26" s="195"/>
      <c r="D26" s="195"/>
      <c r="E26" s="130"/>
      <c r="F26" s="129"/>
      <c r="G26" s="129"/>
      <c r="H26" s="129"/>
      <c r="I26" s="129"/>
      <c r="J26" s="36"/>
      <c r="K26" s="36"/>
      <c r="L26" s="36"/>
      <c r="M26" s="36" t="str">
        <f t="shared" si="0"/>
        <v/>
      </c>
      <c r="N26" s="36" t="str">
        <f t="shared" si="1"/>
        <v/>
      </c>
      <c r="O26" s="37"/>
      <c r="P26" s="37"/>
    </row>
    <row r="27" s="14" customFormat="1" customHeight="1" spans="1:16">
      <c r="A27" s="32"/>
      <c r="B27" s="33"/>
      <c r="C27" s="195"/>
      <c r="D27" s="195"/>
      <c r="E27" s="130"/>
      <c r="F27" s="129"/>
      <c r="G27" s="129"/>
      <c r="H27" s="129"/>
      <c r="I27" s="129"/>
      <c r="J27" s="36"/>
      <c r="K27" s="36"/>
      <c r="L27" s="36"/>
      <c r="M27" s="36" t="str">
        <f t="shared" si="0"/>
        <v/>
      </c>
      <c r="N27" s="36" t="str">
        <f t="shared" si="1"/>
        <v/>
      </c>
      <c r="O27" s="37"/>
      <c r="P27" s="37"/>
    </row>
    <row r="28" s="14" customFormat="1" customHeight="1" spans="1:16">
      <c r="A28" s="32"/>
      <c r="B28" s="33"/>
      <c r="C28" s="195"/>
      <c r="D28" s="195"/>
      <c r="E28" s="130"/>
      <c r="F28" s="129"/>
      <c r="G28" s="129"/>
      <c r="H28" s="129"/>
      <c r="I28" s="129"/>
      <c r="J28" s="36"/>
      <c r="K28" s="36"/>
      <c r="L28" s="36"/>
      <c r="M28" s="36" t="str">
        <f t="shared" si="0"/>
        <v/>
      </c>
      <c r="N28" s="36" t="str">
        <f t="shared" si="1"/>
        <v/>
      </c>
      <c r="O28" s="37"/>
      <c r="P28" s="37"/>
    </row>
    <row r="29" s="14" customFormat="1" customHeight="1" spans="1:16">
      <c r="A29" s="32"/>
      <c r="B29" s="33"/>
      <c r="C29" s="195"/>
      <c r="D29" s="195"/>
      <c r="E29" s="130"/>
      <c r="F29" s="129"/>
      <c r="G29" s="129"/>
      <c r="H29" s="129"/>
      <c r="I29" s="129"/>
      <c r="J29" s="36"/>
      <c r="K29" s="36"/>
      <c r="L29" s="36"/>
      <c r="M29" s="36" t="str">
        <f t="shared" si="0"/>
        <v/>
      </c>
      <c r="N29" s="36" t="str">
        <f t="shared" si="1"/>
        <v/>
      </c>
      <c r="O29" s="37"/>
      <c r="P29" s="37"/>
    </row>
    <row r="30" s="14" customFormat="1" customHeight="1" spans="1:16">
      <c r="A30" s="32"/>
      <c r="B30" s="33"/>
      <c r="C30" s="195"/>
      <c r="D30" s="195"/>
      <c r="E30" s="130"/>
      <c r="F30" s="129"/>
      <c r="G30" s="129"/>
      <c r="H30" s="129"/>
      <c r="I30" s="129"/>
      <c r="J30" s="36"/>
      <c r="K30" s="36"/>
      <c r="L30" s="36"/>
      <c r="M30" s="36" t="str">
        <f t="shared" si="0"/>
        <v/>
      </c>
      <c r="N30" s="36" t="str">
        <f t="shared" si="1"/>
        <v/>
      </c>
      <c r="O30" s="37"/>
      <c r="P30" s="37"/>
    </row>
    <row r="31" s="14" customFormat="1" customHeight="1" spans="1:16">
      <c r="A31" s="38" t="s">
        <v>405</v>
      </c>
      <c r="B31" s="39"/>
      <c r="C31" s="130"/>
      <c r="D31" s="130"/>
      <c r="E31" s="130"/>
      <c r="F31" s="129"/>
      <c r="G31" s="129"/>
      <c r="H31" s="129"/>
      <c r="I31" s="129"/>
      <c r="J31" s="36"/>
      <c r="K31" s="36">
        <f>SUM(K8:K30)</f>
        <v>0</v>
      </c>
      <c r="L31" s="36">
        <f>SUM(L8:L30)</f>
        <v>0</v>
      </c>
      <c r="M31" s="36" t="str">
        <f t="shared" si="0"/>
        <v/>
      </c>
      <c r="N31" s="36" t="str">
        <f t="shared" si="1"/>
        <v/>
      </c>
      <c r="O31" s="37"/>
      <c r="P31" s="37"/>
    </row>
    <row r="32" s="14" customFormat="1" customHeight="1" spans="1:16">
      <c r="A32" s="12" t="e">
        <f>'4-13-3无形-其他'!A31</f>
        <v>#REF!</v>
      </c>
      <c r="B32" s="42"/>
      <c r="C32" s="138"/>
      <c r="D32" s="138"/>
      <c r="E32" s="138"/>
      <c r="F32" s="138"/>
      <c r="G32" s="138"/>
      <c r="H32" s="138"/>
      <c r="I32" s="138"/>
      <c r="J32" s="138"/>
      <c r="K32" s="126"/>
      <c r="L32" s="133" t="e">
        <f>"评估人员:"&amp;#REF!</f>
        <v>#REF!</v>
      </c>
      <c r="M32" s="133"/>
      <c r="N32" s="133"/>
      <c r="O32" s="138"/>
    </row>
    <row r="33" s="14" customFormat="1" customHeight="1" spans="1:14">
      <c r="A33" s="12" t="e">
        <f>'4-13-3无形-其他'!A32</f>
        <v>#REF!</v>
      </c>
      <c r="B33" s="12"/>
      <c r="C33" s="187"/>
      <c r="D33" s="187"/>
      <c r="E33" s="187"/>
      <c r="F33" s="187"/>
      <c r="G33" s="187"/>
      <c r="H33" s="187"/>
      <c r="I33" s="187"/>
      <c r="J33" s="187"/>
      <c r="K33" s="43"/>
      <c r="L33" s="43"/>
      <c r="M33" s="43"/>
      <c r="N33" s="43"/>
    </row>
    <row r="34" s="14" customFormat="1" customHeight="1" spans="1:14">
      <c r="C34" s="187"/>
      <c r="D34" s="187"/>
      <c r="E34" s="187"/>
      <c r="F34" s="187"/>
      <c r="G34" s="187"/>
      <c r="H34" s="187"/>
      <c r="I34" s="187"/>
      <c r="J34" s="187"/>
      <c r="K34" s="43"/>
      <c r="L34" s="43"/>
      <c r="M34" s="43"/>
      <c r="N34" s="43"/>
    </row>
  </sheetData>
  <sheetProtection formatCells="0" formatColumns="0" formatRows="0" insertRows="0" insertColumns="0" insertHyperlinks="0" deleteColumns="0" deleteRows="0" sort="0" autoFilter="0" pivotTables="0"/>
  <mergeCells count="4">
    <mergeCell ref="A2:O2"/>
    <mergeCell ref="A4:O4"/>
    <mergeCell ref="A31:B31"/>
    <mergeCell ref="L32:N32"/>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&amp;R&amp;"宋体,常规"&amp;10表4-14
共&amp;N页第&amp;P页
 单位：人民币元</oddHeader>
  </headerFooter>
  <legacyDrawing r:id="rId2"/>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1">
    <tabColor indexed="35"/>
  </sheetPr>
  <dimension ref="A1:K34"/>
  <sheetViews>
    <sheetView showZeros="0" workbookViewId="0">
      <pane ySplit="7" topLeftCell="A8" activePane="bottomLeft" state="frozen"/>
      <selection/>
      <selection pane="bottomLeft" activeCell="B9" sqref="B9"/>
    </sheetView>
  </sheetViews>
  <sheetFormatPr defaultColWidth="9" defaultRowHeight="15.75" customHeight="1"/>
  <cols>
    <col min="1" max="1" width="6.7" style="15" customWidth="1"/>
    <col min="2" max="2" width="23.3" style="15" customWidth="1"/>
    <col min="3" max="3" width="10.7" style="15" customWidth="1"/>
    <col min="4" max="4" width="12" style="15" customWidth="1"/>
    <col min="5" max="5" width="13.7" style="182" customWidth="1"/>
    <col min="6" max="6" width="13.8" style="43" customWidth="1"/>
    <col min="7" max="7" width="11.7" style="43" hidden="1" customWidth="1" outlineLevel="1"/>
    <col min="8" max="8" width="10.8" style="43" hidden="1" customWidth="1" outlineLevel="1"/>
    <col min="9" max="9" width="11" style="43" hidden="1" customWidth="1" outlineLevel="1"/>
    <col min="10" max="10" width="10.7" style="15" customWidth="1" collapsed="1"/>
    <col min="11" max="16384" width="9" style="15"/>
  </cols>
  <sheetData>
    <row r="1" customHeight="1" spans="1:11">
      <c r="A1" s="17" t="s">
        <v>257</v>
      </c>
    </row>
    <row r="2" s="11" customFormat="1" ht="30" customHeight="1" spans="1:11">
      <c r="A2" s="18" t="e">
        <f>"商誉评估"&amp;#REF!</f>
        <v>#REF!</v>
      </c>
      <c r="B2" s="19"/>
      <c r="C2" s="19"/>
      <c r="D2" s="19"/>
      <c r="E2" s="19"/>
      <c r="F2" s="19"/>
      <c r="G2" s="19"/>
      <c r="H2" s="19"/>
      <c r="I2" s="19"/>
      <c r="J2" s="19"/>
    </row>
    <row r="3" s="11" customFormat="1" ht="10.5" customHeight="1" spans="1:11">
      <c r="A3" s="18"/>
      <c r="B3" s="19"/>
      <c r="C3" s="19"/>
      <c r="D3" s="19"/>
      <c r="E3" s="19"/>
      <c r="F3" s="51"/>
      <c r="G3" s="51"/>
      <c r="H3" s="51"/>
      <c r="I3" s="51"/>
      <c r="J3" s="19"/>
    </row>
    <row r="4" s="12" customFormat="1" ht="14.1" customHeight="1" spans="1:11">
      <c r="A4" s="21" t="e">
        <f>'4-14开发支出'!A4:O4</f>
        <v>#REF!</v>
      </c>
      <c r="B4" s="21"/>
      <c r="C4" s="21"/>
      <c r="D4" s="21"/>
      <c r="E4" s="21"/>
      <c r="F4" s="21"/>
      <c r="G4" s="22"/>
      <c r="H4" s="22"/>
      <c r="I4" s="22"/>
      <c r="J4" s="22"/>
    </row>
    <row r="5" s="12" customFormat="1" ht="14.1" customHeight="1" spans="1:11">
      <c r="A5" s="21"/>
      <c r="B5" s="21"/>
      <c r="C5" s="21"/>
      <c r="D5" s="21"/>
      <c r="E5" s="183"/>
      <c r="F5" s="23"/>
      <c r="G5" s="23"/>
      <c r="H5" s="23"/>
      <c r="I5" s="23"/>
      <c r="J5" s="24"/>
    </row>
    <row r="6" s="12" customFormat="1" customHeight="1" spans="1:11">
      <c r="A6" s="75" t="e">
        <f>'4-14开发支出'!A6</f>
        <v>#REF!</v>
      </c>
      <c r="E6" s="184"/>
      <c r="F6" s="26"/>
      <c r="G6" s="26"/>
      <c r="H6" s="26"/>
      <c r="I6" s="26"/>
      <c r="J6" s="27"/>
    </row>
    <row r="7" s="190" customFormat="1" ht="27.75" customHeight="1" spans="1:11">
      <c r="A7" s="128" t="s">
        <v>293</v>
      </c>
      <c r="B7" s="128" t="s">
        <v>2577</v>
      </c>
      <c r="C7" s="28" t="s">
        <v>2416</v>
      </c>
      <c r="D7" s="135" t="s">
        <v>2585</v>
      </c>
      <c r="E7" s="191" t="s">
        <v>2586</v>
      </c>
      <c r="F7" s="29" t="s">
        <v>344</v>
      </c>
      <c r="G7" s="100" t="s">
        <v>345</v>
      </c>
      <c r="H7" s="100" t="s">
        <v>346</v>
      </c>
      <c r="I7" s="100" t="s">
        <v>347</v>
      </c>
      <c r="J7" s="128" t="s">
        <v>296</v>
      </c>
      <c r="K7" s="31" t="s">
        <v>348</v>
      </c>
    </row>
    <row r="8" s="14" customFormat="1" customHeight="1" spans="1:11">
      <c r="A8" s="32">
        <v>1</v>
      </c>
      <c r="B8" s="33"/>
      <c r="C8" s="34">
        <v>43800</v>
      </c>
      <c r="D8" s="192"/>
      <c r="E8" s="193"/>
      <c r="F8" s="36"/>
      <c r="G8" s="36"/>
      <c r="H8" s="36" t="str">
        <f>IF(F8=0,"",G8-F8)</f>
        <v/>
      </c>
      <c r="I8" s="36" t="str">
        <f>IF(F8=0,"",H8/(F8)*100)</f>
        <v/>
      </c>
      <c r="J8" s="37"/>
      <c r="K8" s="37"/>
    </row>
    <row r="9" s="14" customFormat="1" customHeight="1" spans="1:11">
      <c r="A9" s="32"/>
      <c r="B9" s="33"/>
      <c r="C9" s="34"/>
      <c r="D9" s="192"/>
      <c r="E9" s="193"/>
      <c r="F9" s="36"/>
      <c r="G9" s="36"/>
      <c r="H9" s="36" t="str">
        <f t="shared" ref="H9:H29" si="0">IF(F9=0,"",G9-F9)</f>
        <v/>
      </c>
      <c r="I9" s="36" t="str">
        <f t="shared" ref="I9:I29" si="1">IF(F9=0,"",H9/(F9)*100)</f>
        <v/>
      </c>
      <c r="J9" s="37"/>
      <c r="K9" s="37"/>
    </row>
    <row r="10" s="14" customFormat="1" customHeight="1" spans="1:11">
      <c r="A10" s="32"/>
      <c r="B10" s="33"/>
      <c r="C10" s="34"/>
      <c r="D10" s="149"/>
      <c r="E10" s="194"/>
      <c r="F10" s="36"/>
      <c r="G10" s="36"/>
      <c r="H10" s="36" t="str">
        <f t="shared" si="0"/>
        <v/>
      </c>
      <c r="I10" s="36" t="str">
        <f t="shared" si="1"/>
        <v/>
      </c>
      <c r="J10" s="37"/>
      <c r="K10" s="37"/>
    </row>
    <row r="11" s="14" customFormat="1" customHeight="1" spans="1:11">
      <c r="A11" s="32"/>
      <c r="B11" s="33"/>
      <c r="C11" s="34"/>
      <c r="D11" s="149"/>
      <c r="E11" s="194"/>
      <c r="F11" s="36"/>
      <c r="G11" s="36"/>
      <c r="H11" s="36" t="str">
        <f t="shared" si="0"/>
        <v/>
      </c>
      <c r="I11" s="36" t="str">
        <f t="shared" si="1"/>
        <v/>
      </c>
      <c r="J11" s="37"/>
      <c r="K11" s="37"/>
    </row>
    <row r="12" s="14" customFormat="1" customHeight="1" spans="1:11">
      <c r="A12" s="32"/>
      <c r="B12" s="33"/>
      <c r="C12" s="34"/>
      <c r="D12" s="149"/>
      <c r="E12" s="194"/>
      <c r="F12" s="36"/>
      <c r="G12" s="36"/>
      <c r="H12" s="36" t="str">
        <f t="shared" si="0"/>
        <v/>
      </c>
      <c r="I12" s="36" t="str">
        <f t="shared" si="1"/>
        <v/>
      </c>
      <c r="J12" s="37"/>
      <c r="K12" s="37"/>
    </row>
    <row r="13" s="14" customFormat="1" customHeight="1" spans="1:11">
      <c r="A13" s="32"/>
      <c r="B13" s="33"/>
      <c r="C13" s="34"/>
      <c r="D13" s="149"/>
      <c r="E13" s="194"/>
      <c r="F13" s="36"/>
      <c r="G13" s="36"/>
      <c r="H13" s="36">
        <v>0</v>
      </c>
      <c r="I13" s="36" t="str">
        <f t="shared" si="1"/>
        <v/>
      </c>
      <c r="J13" s="37"/>
      <c r="K13" s="37"/>
    </row>
    <row r="14" s="14" customFormat="1" customHeight="1" spans="1:11">
      <c r="A14" s="32"/>
      <c r="B14" s="33"/>
      <c r="C14" s="34"/>
      <c r="D14" s="149"/>
      <c r="E14" s="194"/>
      <c r="F14" s="36"/>
      <c r="G14" s="36"/>
      <c r="H14" s="36">
        <v>0</v>
      </c>
      <c r="I14" s="36" t="str">
        <f t="shared" si="1"/>
        <v/>
      </c>
      <c r="J14" s="37"/>
      <c r="K14" s="37"/>
    </row>
    <row r="15" s="14" customFormat="1" customHeight="1" spans="1:11">
      <c r="A15" s="32"/>
      <c r="B15" s="33"/>
      <c r="C15" s="34"/>
      <c r="D15" s="149"/>
      <c r="E15" s="194"/>
      <c r="F15" s="36"/>
      <c r="G15" s="36"/>
      <c r="H15" s="36" t="str">
        <f t="shared" si="0"/>
        <v/>
      </c>
      <c r="I15" s="36" t="str">
        <f t="shared" si="1"/>
        <v/>
      </c>
      <c r="J15" s="37"/>
      <c r="K15" s="37"/>
    </row>
    <row r="16" s="14" customFormat="1" customHeight="1" spans="1:11">
      <c r="A16" s="32"/>
      <c r="B16" s="33"/>
      <c r="C16" s="34"/>
      <c r="D16" s="149"/>
      <c r="E16" s="194"/>
      <c r="F16" s="36"/>
      <c r="G16" s="36"/>
      <c r="H16" s="36" t="str">
        <f t="shared" si="0"/>
        <v/>
      </c>
      <c r="I16" s="36" t="str">
        <f t="shared" si="1"/>
        <v/>
      </c>
      <c r="J16" s="37"/>
      <c r="K16" s="37"/>
    </row>
    <row r="17" s="14" customFormat="1" customHeight="1" spans="1:11">
      <c r="A17" s="32"/>
      <c r="B17" s="33"/>
      <c r="C17" s="34"/>
      <c r="D17" s="149"/>
      <c r="E17" s="194"/>
      <c r="F17" s="36"/>
      <c r="G17" s="36"/>
      <c r="H17" s="36" t="str">
        <f t="shared" si="0"/>
        <v/>
      </c>
      <c r="I17" s="36" t="str">
        <f t="shared" si="1"/>
        <v/>
      </c>
      <c r="J17" s="37"/>
      <c r="K17" s="37"/>
    </row>
    <row r="18" s="14" customFormat="1" customHeight="1" spans="1:11">
      <c r="A18" s="32"/>
      <c r="B18" s="33"/>
      <c r="C18" s="34"/>
      <c r="D18" s="149"/>
      <c r="E18" s="194"/>
      <c r="F18" s="36"/>
      <c r="G18" s="36"/>
      <c r="H18" s="36" t="str">
        <f t="shared" si="0"/>
        <v/>
      </c>
      <c r="I18" s="36" t="str">
        <f t="shared" si="1"/>
        <v/>
      </c>
      <c r="J18" s="37"/>
      <c r="K18" s="37"/>
    </row>
    <row r="19" s="14" customFormat="1" customHeight="1" spans="1:11">
      <c r="A19" s="32"/>
      <c r="B19" s="33"/>
      <c r="C19" s="34"/>
      <c r="D19" s="149"/>
      <c r="E19" s="194"/>
      <c r="F19" s="36"/>
      <c r="G19" s="36"/>
      <c r="H19" s="36" t="str">
        <f t="shared" si="0"/>
        <v/>
      </c>
      <c r="I19" s="36" t="str">
        <f t="shared" si="1"/>
        <v/>
      </c>
      <c r="J19" s="37"/>
      <c r="K19" s="37"/>
    </row>
    <row r="20" s="14" customFormat="1" customHeight="1" spans="1:11">
      <c r="A20" s="32"/>
      <c r="B20" s="33"/>
      <c r="C20" s="34"/>
      <c r="D20" s="149"/>
      <c r="E20" s="194"/>
      <c r="F20" s="36"/>
      <c r="G20" s="36"/>
      <c r="H20" s="36" t="str">
        <f t="shared" si="0"/>
        <v/>
      </c>
      <c r="I20" s="36" t="str">
        <f t="shared" si="1"/>
        <v/>
      </c>
      <c r="J20" s="37"/>
      <c r="K20" s="37"/>
    </row>
    <row r="21" s="14" customFormat="1" customHeight="1" spans="1:11">
      <c r="A21" s="32"/>
      <c r="B21" s="33"/>
      <c r="C21" s="34"/>
      <c r="D21" s="149"/>
      <c r="E21" s="194"/>
      <c r="F21" s="36"/>
      <c r="G21" s="36"/>
      <c r="H21" s="36" t="str">
        <f t="shared" si="0"/>
        <v/>
      </c>
      <c r="I21" s="36" t="str">
        <f t="shared" si="1"/>
        <v/>
      </c>
      <c r="J21" s="37"/>
      <c r="K21" s="37"/>
    </row>
    <row r="22" s="14" customFormat="1" customHeight="1" spans="1:11">
      <c r="A22" s="32"/>
      <c r="B22" s="33"/>
      <c r="C22" s="34"/>
      <c r="D22" s="149"/>
      <c r="E22" s="194"/>
      <c r="F22" s="36"/>
      <c r="G22" s="36"/>
      <c r="H22" s="36" t="str">
        <f t="shared" si="0"/>
        <v/>
      </c>
      <c r="I22" s="36" t="str">
        <f t="shared" si="1"/>
        <v/>
      </c>
      <c r="J22" s="37"/>
      <c r="K22" s="37"/>
    </row>
    <row r="23" s="14" customFormat="1" customHeight="1" spans="1:11">
      <c r="A23" s="32"/>
      <c r="B23" s="33"/>
      <c r="C23" s="34"/>
      <c r="D23" s="149"/>
      <c r="E23" s="194"/>
      <c r="F23" s="36"/>
      <c r="G23" s="36"/>
      <c r="H23" s="36" t="str">
        <f t="shared" si="0"/>
        <v/>
      </c>
      <c r="I23" s="36" t="str">
        <f t="shared" si="1"/>
        <v/>
      </c>
      <c r="J23" s="37"/>
      <c r="K23" s="37"/>
    </row>
    <row r="24" s="14" customFormat="1" customHeight="1" spans="1:11">
      <c r="A24" s="32"/>
      <c r="B24" s="33"/>
      <c r="C24" s="34"/>
      <c r="D24" s="149"/>
      <c r="E24" s="194"/>
      <c r="F24" s="36"/>
      <c r="G24" s="36"/>
      <c r="H24" s="36" t="str">
        <f t="shared" si="0"/>
        <v/>
      </c>
      <c r="I24" s="36" t="str">
        <f t="shared" si="1"/>
        <v/>
      </c>
      <c r="J24" s="37"/>
      <c r="K24" s="37"/>
    </row>
    <row r="25" s="14" customFormat="1" customHeight="1" spans="1:11">
      <c r="A25" s="32"/>
      <c r="B25" s="33"/>
      <c r="C25" s="34"/>
      <c r="D25" s="149"/>
      <c r="E25" s="194"/>
      <c r="F25" s="36"/>
      <c r="G25" s="36"/>
      <c r="H25" s="36" t="str">
        <f t="shared" si="0"/>
        <v/>
      </c>
      <c r="I25" s="36" t="str">
        <f t="shared" si="1"/>
        <v/>
      </c>
      <c r="J25" s="37"/>
      <c r="K25" s="37"/>
    </row>
    <row r="26" s="14" customFormat="1" customHeight="1" spans="1:11">
      <c r="A26" s="32"/>
      <c r="B26" s="33"/>
      <c r="C26" s="34"/>
      <c r="D26" s="149"/>
      <c r="E26" s="194"/>
      <c r="F26" s="36"/>
      <c r="G26" s="36"/>
      <c r="H26" s="36" t="str">
        <f t="shared" si="0"/>
        <v/>
      </c>
      <c r="I26" s="36" t="str">
        <f t="shared" si="1"/>
        <v/>
      </c>
      <c r="J26" s="37"/>
      <c r="K26" s="37"/>
    </row>
    <row r="27" s="14" customFormat="1" customHeight="1" spans="1:11">
      <c r="A27" s="32"/>
      <c r="B27" s="33"/>
      <c r="C27" s="34"/>
      <c r="D27" s="149"/>
      <c r="E27" s="194"/>
      <c r="F27" s="36"/>
      <c r="G27" s="36"/>
      <c r="H27" s="36" t="str">
        <f t="shared" si="0"/>
        <v/>
      </c>
      <c r="I27" s="36" t="str">
        <f t="shared" si="1"/>
        <v/>
      </c>
      <c r="J27" s="37"/>
      <c r="K27" s="37"/>
    </row>
    <row r="28" s="14" customFormat="1" customHeight="1" spans="1:11">
      <c r="A28" s="32"/>
      <c r="B28" s="33"/>
      <c r="C28" s="34"/>
      <c r="D28" s="149"/>
      <c r="E28" s="194"/>
      <c r="F28" s="36"/>
      <c r="G28" s="36"/>
      <c r="H28" s="36" t="str">
        <f t="shared" si="0"/>
        <v/>
      </c>
      <c r="I28" s="36" t="str">
        <f t="shared" si="1"/>
        <v/>
      </c>
      <c r="J28" s="37"/>
      <c r="K28" s="37"/>
    </row>
    <row r="29" s="14" customFormat="1" customHeight="1" spans="1:11">
      <c r="A29" s="38" t="s">
        <v>405</v>
      </c>
      <c r="B29" s="39"/>
      <c r="C29" s="40"/>
      <c r="D29" s="149"/>
      <c r="E29" s="194"/>
      <c r="F29" s="36">
        <f>SUM(F8:F28)</f>
        <v>0</v>
      </c>
      <c r="G29" s="36">
        <f>SUM(G8:G28)</f>
        <v>0</v>
      </c>
      <c r="H29" s="36" t="str">
        <f t="shared" si="0"/>
        <v/>
      </c>
      <c r="I29" s="36" t="str">
        <f t="shared" si="1"/>
        <v/>
      </c>
      <c r="J29" s="37"/>
      <c r="K29" s="37"/>
    </row>
    <row r="30" s="14" customFormat="1" customHeight="1" spans="1:11">
      <c r="A30" s="38" t="s">
        <v>2587</v>
      </c>
      <c r="B30" s="39"/>
      <c r="C30" s="40"/>
      <c r="D30" s="149"/>
      <c r="E30" s="194"/>
      <c r="F30" s="36"/>
      <c r="G30" s="36"/>
      <c r="H30" s="36"/>
      <c r="I30" s="36"/>
      <c r="J30" s="37"/>
      <c r="K30" s="37"/>
    </row>
    <row r="31" s="14" customFormat="1" customHeight="1" spans="1:11">
      <c r="A31" s="38" t="s">
        <v>339</v>
      </c>
      <c r="B31" s="39"/>
      <c r="C31" s="40"/>
      <c r="D31" s="149"/>
      <c r="E31" s="194"/>
      <c r="F31" s="36">
        <f>F29-F30</f>
        <v>0</v>
      </c>
      <c r="G31" s="36">
        <f>G29</f>
        <v>0</v>
      </c>
      <c r="H31" s="36" t="str">
        <f>IF(F31=0,"",G31-F31)</f>
        <v/>
      </c>
      <c r="I31" s="36" t="str">
        <f>IF(F31=0,"",H31/(F31)*100)</f>
        <v/>
      </c>
      <c r="J31" s="37"/>
      <c r="K31" s="37"/>
    </row>
    <row r="32" s="14" customFormat="1" customHeight="1" spans="1:11">
      <c r="A32" s="12" t="e">
        <f>'4-14开发支出'!A32</f>
        <v>#REF!</v>
      </c>
      <c r="B32" s="41"/>
      <c r="C32" s="136"/>
      <c r="D32" s="136"/>
      <c r="E32" s="136"/>
      <c r="F32" s="126"/>
      <c r="G32" s="133" t="e">
        <f>"评估人员:"&amp;#REF!</f>
        <v>#REF!</v>
      </c>
      <c r="H32" s="133"/>
      <c r="I32" s="133"/>
      <c r="J32" s="138"/>
    </row>
    <row r="33" s="14" customFormat="1" customHeight="1" spans="1:9">
      <c r="A33" s="12" t="e">
        <f>'4-14开发支出'!A33</f>
        <v>#REF!</v>
      </c>
      <c r="B33" s="12"/>
      <c r="E33" s="187"/>
      <c r="F33" s="43"/>
      <c r="G33" s="43"/>
      <c r="H33" s="43"/>
      <c r="I33" s="43"/>
    </row>
    <row r="34" s="14" customFormat="1" customHeight="1" spans="1:9">
      <c r="E34" s="187"/>
      <c r="F34" s="43"/>
      <c r="G34" s="43"/>
      <c r="H34" s="43"/>
      <c r="I34" s="43"/>
    </row>
  </sheetData>
  <sheetProtection formatCells="0" formatColumns="0" formatRows="0" insertRows="0" insertColumns="0" insertHyperlinks="0" deleteColumns="0" deleteRows="0" sort="0" autoFilter="0" pivotTables="0"/>
  <mergeCells count="6">
    <mergeCell ref="A2:J2"/>
    <mergeCell ref="A4:J4"/>
    <mergeCell ref="A29:B29"/>
    <mergeCell ref="A30:B30"/>
    <mergeCell ref="A31:B31"/>
    <mergeCell ref="G32:I32"/>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&amp;R&amp;"宋体,常规"&amp;10表4-15
共&amp;N页第&amp;P页
 单位：人民币元</oddHeader>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665">
    <tabColor indexed="35"/>
  </sheetPr>
  <dimension ref="A1:L34"/>
  <sheetViews>
    <sheetView showZeros="0" workbookViewId="0">
      <pane ySplit="7" topLeftCell="A8" activePane="bottomLeft" state="frozen"/>
      <selection/>
      <selection pane="bottomLeft" activeCell="B9" sqref="B9"/>
    </sheetView>
  </sheetViews>
  <sheetFormatPr defaultColWidth="9" defaultRowHeight="15.75" customHeight="1"/>
  <cols>
    <col min="1" max="1" width="5.1" style="15" customWidth="1"/>
    <col min="2" max="2" width="25.6" style="15" customWidth="1"/>
    <col min="3" max="3" width="7.7" style="15" customWidth="1"/>
    <col min="4" max="4" width="11.2" style="15" customWidth="1"/>
    <col min="5" max="6" width="8.1" style="15" customWidth="1"/>
    <col min="7" max="7" width="14.3" style="43" customWidth="1"/>
    <col min="8" max="8" width="14.3" style="43" hidden="1" customWidth="1" outlineLevel="1"/>
    <col min="9" max="9" width="9.3" style="43" hidden="1" customWidth="1" outlineLevel="1"/>
    <col min="10" max="10" width="8.1" style="43" hidden="1" customWidth="1" outlineLevel="1"/>
    <col min="11" max="11" width="10" style="15" customWidth="1" collapsed="1"/>
    <col min="12" max="16384" width="9" style="15"/>
  </cols>
  <sheetData>
    <row r="1" customHeight="1" spans="1:12">
      <c r="A1" s="17" t="s">
        <v>257</v>
      </c>
    </row>
    <row r="2" s="11" customFormat="1" ht="30" customHeight="1" spans="1:12">
      <c r="A2" s="18" t="e">
        <f>"长期待摊费用评估"&amp;#REF!</f>
        <v>#REF!</v>
      </c>
      <c r="B2" s="19"/>
      <c r="C2" s="19"/>
      <c r="D2" s="19"/>
      <c r="E2" s="19"/>
      <c r="F2" s="19"/>
      <c r="G2" s="19"/>
      <c r="H2" s="19"/>
      <c r="I2" s="19"/>
      <c r="J2" s="19"/>
      <c r="K2" s="19"/>
    </row>
    <row r="3" s="11" customFormat="1" ht="11.25" customHeight="1" spans="1:12">
      <c r="A3" s="18"/>
      <c r="B3" s="19"/>
      <c r="C3" s="19"/>
      <c r="D3" s="19"/>
      <c r="E3" s="19"/>
      <c r="F3" s="19"/>
      <c r="G3" s="51"/>
      <c r="H3" s="51"/>
      <c r="I3" s="51"/>
      <c r="J3" s="51"/>
      <c r="K3" s="19"/>
    </row>
    <row r="4" s="12" customFormat="1" ht="14.1" customHeight="1" spans="1:12">
      <c r="A4" s="21" t="e">
        <f>'4-15商誉'!A4:J4</f>
        <v>#REF!</v>
      </c>
      <c r="B4" s="21"/>
      <c r="C4" s="21"/>
      <c r="D4" s="21"/>
      <c r="E4" s="21"/>
      <c r="F4" s="21"/>
      <c r="G4" s="21"/>
      <c r="H4" s="22"/>
      <c r="I4" s="22"/>
      <c r="J4" s="22"/>
      <c r="K4" s="22"/>
    </row>
    <row r="5" s="12" customFormat="1" ht="14.1" customHeight="1" spans="1:12">
      <c r="A5" s="21"/>
      <c r="B5" s="21"/>
      <c r="C5" s="21"/>
      <c r="D5" s="21"/>
      <c r="E5" s="21"/>
      <c r="F5" s="21"/>
      <c r="G5" s="23"/>
      <c r="H5" s="23"/>
      <c r="I5" s="23"/>
      <c r="J5" s="23"/>
      <c r="K5" s="24"/>
    </row>
    <row r="6" s="12" customFormat="1" customHeight="1" spans="1:12">
      <c r="A6" s="75" t="e">
        <f>'4-15商誉'!A6</f>
        <v>#REF!</v>
      </c>
      <c r="G6" s="26"/>
      <c r="H6" s="26"/>
      <c r="I6" s="26"/>
      <c r="J6" s="26"/>
      <c r="K6" s="27"/>
    </row>
    <row r="7" s="190" customFormat="1" ht="27.75" customHeight="1" spans="1:12">
      <c r="A7" s="128" t="s">
        <v>293</v>
      </c>
      <c r="B7" s="128" t="s">
        <v>2588</v>
      </c>
      <c r="C7" s="128" t="s">
        <v>2544</v>
      </c>
      <c r="D7" s="128" t="s">
        <v>2589</v>
      </c>
      <c r="E7" s="128" t="s">
        <v>2590</v>
      </c>
      <c r="F7" s="191" t="s">
        <v>2591</v>
      </c>
      <c r="G7" s="29" t="s">
        <v>344</v>
      </c>
      <c r="H7" s="100" t="s">
        <v>345</v>
      </c>
      <c r="I7" s="100" t="s">
        <v>346</v>
      </c>
      <c r="J7" s="100" t="s">
        <v>347</v>
      </c>
      <c r="K7" s="128" t="s">
        <v>296</v>
      </c>
      <c r="L7" s="31" t="s">
        <v>348</v>
      </c>
    </row>
    <row r="8" s="14" customFormat="1" customHeight="1" spans="1:12">
      <c r="A8" s="32">
        <v>1</v>
      </c>
      <c r="B8" s="33"/>
      <c r="C8" s="34">
        <v>43800</v>
      </c>
      <c r="D8" s="86"/>
      <c r="E8" s="32"/>
      <c r="F8" s="32"/>
      <c r="G8" s="36"/>
      <c r="H8" s="36"/>
      <c r="I8" s="36" t="str">
        <f>IF(G8=0,"",H8-G8)</f>
        <v/>
      </c>
      <c r="J8" s="36" t="str">
        <f>IF(G8=0,"",I8/(G8)*100)</f>
        <v/>
      </c>
      <c r="K8" s="37"/>
      <c r="L8" s="37"/>
    </row>
    <row r="9" s="14" customFormat="1" customHeight="1" spans="1:12">
      <c r="A9" s="32"/>
      <c r="B9" s="33"/>
      <c r="C9" s="34"/>
      <c r="D9" s="86"/>
      <c r="E9" s="32"/>
      <c r="F9" s="32"/>
      <c r="G9" s="36"/>
      <c r="H9" s="36"/>
      <c r="I9" s="36" t="str">
        <f t="shared" ref="I9:I31" si="0">IF(G9=0,"",H9-G9)</f>
        <v/>
      </c>
      <c r="J9" s="36" t="str">
        <f t="shared" ref="J9:J31" si="1">IF(G9=0,"",I9/(G9)*100)</f>
        <v/>
      </c>
      <c r="K9" s="37"/>
      <c r="L9" s="37"/>
    </row>
    <row r="10" s="14" customFormat="1" customHeight="1" spans="1:12">
      <c r="A10" s="32"/>
      <c r="B10" s="33"/>
      <c r="C10" s="34"/>
      <c r="D10" s="86"/>
      <c r="E10" s="32"/>
      <c r="F10" s="32"/>
      <c r="G10" s="36"/>
      <c r="H10" s="36"/>
      <c r="I10" s="36" t="str">
        <f t="shared" si="0"/>
        <v/>
      </c>
      <c r="J10" s="36" t="str">
        <f t="shared" si="1"/>
        <v/>
      </c>
      <c r="K10" s="37"/>
      <c r="L10" s="37"/>
    </row>
    <row r="11" s="14" customFormat="1" customHeight="1" spans="1:12">
      <c r="A11" s="32"/>
      <c r="B11" s="33"/>
      <c r="C11" s="34"/>
      <c r="D11" s="86"/>
      <c r="E11" s="32"/>
      <c r="F11" s="32"/>
      <c r="G11" s="36"/>
      <c r="H11" s="36"/>
      <c r="I11" s="36" t="str">
        <f t="shared" si="0"/>
        <v/>
      </c>
      <c r="J11" s="36" t="str">
        <f t="shared" si="1"/>
        <v/>
      </c>
      <c r="K11" s="37"/>
      <c r="L11" s="37"/>
    </row>
    <row r="12" s="14" customFormat="1" customHeight="1" spans="1:12">
      <c r="A12" s="32"/>
      <c r="B12" s="33"/>
      <c r="C12" s="34"/>
      <c r="D12" s="86"/>
      <c r="E12" s="32"/>
      <c r="F12" s="32"/>
      <c r="G12" s="36"/>
      <c r="H12" s="36"/>
      <c r="I12" s="36" t="str">
        <f t="shared" si="0"/>
        <v/>
      </c>
      <c r="J12" s="36" t="str">
        <f t="shared" si="1"/>
        <v/>
      </c>
      <c r="K12" s="37"/>
      <c r="L12" s="37"/>
    </row>
    <row r="13" s="14" customFormat="1" customHeight="1" spans="1:12">
      <c r="A13" s="32"/>
      <c r="B13" s="33"/>
      <c r="C13" s="34"/>
      <c r="D13" s="86"/>
      <c r="E13" s="32"/>
      <c r="F13" s="32"/>
      <c r="G13" s="36"/>
      <c r="H13" s="36">
        <v>0</v>
      </c>
      <c r="I13" s="36" t="str">
        <f t="shared" si="0"/>
        <v/>
      </c>
      <c r="J13" s="36" t="str">
        <f t="shared" si="1"/>
        <v/>
      </c>
      <c r="K13" s="37"/>
      <c r="L13" s="37"/>
    </row>
    <row r="14" s="14" customFormat="1" customHeight="1" spans="1:12">
      <c r="A14" s="32"/>
      <c r="B14" s="33"/>
      <c r="C14" s="34"/>
      <c r="D14" s="86"/>
      <c r="E14" s="32"/>
      <c r="F14" s="32"/>
      <c r="G14" s="36"/>
      <c r="H14" s="36">
        <v>0</v>
      </c>
      <c r="I14" s="36" t="str">
        <f t="shared" si="0"/>
        <v/>
      </c>
      <c r="J14" s="36" t="str">
        <f t="shared" si="1"/>
        <v/>
      </c>
      <c r="K14" s="37"/>
      <c r="L14" s="37"/>
    </row>
    <row r="15" s="14" customFormat="1" customHeight="1" spans="1:12">
      <c r="A15" s="32"/>
      <c r="B15" s="33"/>
      <c r="C15" s="34"/>
      <c r="D15" s="86"/>
      <c r="E15" s="32"/>
      <c r="F15" s="32"/>
      <c r="G15" s="36"/>
      <c r="H15" s="36"/>
      <c r="I15" s="36" t="str">
        <f t="shared" si="0"/>
        <v/>
      </c>
      <c r="J15" s="36" t="str">
        <f t="shared" si="1"/>
        <v/>
      </c>
      <c r="K15" s="37"/>
      <c r="L15" s="37"/>
    </row>
    <row r="16" s="14" customFormat="1" customHeight="1" spans="1:12">
      <c r="A16" s="32"/>
      <c r="B16" s="33"/>
      <c r="C16" s="34"/>
      <c r="D16" s="86"/>
      <c r="E16" s="32"/>
      <c r="F16" s="32"/>
      <c r="G16" s="36"/>
      <c r="H16" s="36"/>
      <c r="I16" s="36" t="str">
        <f t="shared" si="0"/>
        <v/>
      </c>
      <c r="J16" s="36" t="str">
        <f t="shared" si="1"/>
        <v/>
      </c>
      <c r="K16" s="37"/>
      <c r="L16" s="37"/>
    </row>
    <row r="17" s="14" customFormat="1" customHeight="1" spans="1:12">
      <c r="A17" s="32"/>
      <c r="B17" s="33"/>
      <c r="C17" s="34"/>
      <c r="D17" s="86"/>
      <c r="E17" s="32"/>
      <c r="F17" s="32"/>
      <c r="G17" s="36"/>
      <c r="H17" s="36"/>
      <c r="I17" s="36" t="str">
        <f t="shared" si="0"/>
        <v/>
      </c>
      <c r="J17" s="36" t="str">
        <f t="shared" si="1"/>
        <v/>
      </c>
      <c r="K17" s="37"/>
      <c r="L17" s="37"/>
    </row>
    <row r="18" s="14" customFormat="1" customHeight="1" spans="1:12">
      <c r="A18" s="32"/>
      <c r="B18" s="33"/>
      <c r="C18" s="34"/>
      <c r="D18" s="86"/>
      <c r="E18" s="32"/>
      <c r="F18" s="32"/>
      <c r="G18" s="36"/>
      <c r="H18" s="36"/>
      <c r="I18" s="36" t="str">
        <f t="shared" si="0"/>
        <v/>
      </c>
      <c r="J18" s="36" t="str">
        <f t="shared" si="1"/>
        <v/>
      </c>
      <c r="K18" s="37"/>
      <c r="L18" s="37"/>
    </row>
    <row r="19" s="14" customFormat="1" customHeight="1" spans="1:12">
      <c r="A19" s="32"/>
      <c r="B19" s="33"/>
      <c r="C19" s="34"/>
      <c r="D19" s="86"/>
      <c r="E19" s="32"/>
      <c r="F19" s="32"/>
      <c r="G19" s="36"/>
      <c r="H19" s="36"/>
      <c r="I19" s="36" t="str">
        <f t="shared" si="0"/>
        <v/>
      </c>
      <c r="J19" s="36" t="str">
        <f t="shared" si="1"/>
        <v/>
      </c>
      <c r="K19" s="37"/>
      <c r="L19" s="37"/>
    </row>
    <row r="20" s="14" customFormat="1" customHeight="1" spans="1:12">
      <c r="A20" s="32"/>
      <c r="B20" s="33"/>
      <c r="C20" s="34"/>
      <c r="D20" s="86"/>
      <c r="E20" s="32"/>
      <c r="F20" s="32"/>
      <c r="G20" s="36"/>
      <c r="H20" s="36"/>
      <c r="I20" s="36" t="str">
        <f t="shared" si="0"/>
        <v/>
      </c>
      <c r="J20" s="36" t="str">
        <f t="shared" si="1"/>
        <v/>
      </c>
      <c r="K20" s="37"/>
      <c r="L20" s="37"/>
    </row>
    <row r="21" s="14" customFormat="1" customHeight="1" spans="1:12">
      <c r="A21" s="32"/>
      <c r="B21" s="33"/>
      <c r="C21" s="34"/>
      <c r="D21" s="86"/>
      <c r="E21" s="32"/>
      <c r="F21" s="32"/>
      <c r="G21" s="36"/>
      <c r="H21" s="36"/>
      <c r="I21" s="36" t="str">
        <f t="shared" si="0"/>
        <v/>
      </c>
      <c r="J21" s="36" t="str">
        <f t="shared" si="1"/>
        <v/>
      </c>
      <c r="K21" s="37"/>
      <c r="L21" s="37"/>
    </row>
    <row r="22" s="14" customFormat="1" customHeight="1" spans="1:12">
      <c r="A22" s="32"/>
      <c r="B22" s="33"/>
      <c r="C22" s="34"/>
      <c r="D22" s="86"/>
      <c r="E22" s="32"/>
      <c r="F22" s="32"/>
      <c r="G22" s="36"/>
      <c r="H22" s="36"/>
      <c r="I22" s="36" t="str">
        <f t="shared" si="0"/>
        <v/>
      </c>
      <c r="J22" s="36" t="str">
        <f t="shared" si="1"/>
        <v/>
      </c>
      <c r="K22" s="37"/>
      <c r="L22" s="37"/>
    </row>
    <row r="23" s="14" customFormat="1" customHeight="1" spans="1:12">
      <c r="A23" s="32"/>
      <c r="B23" s="33"/>
      <c r="C23" s="34"/>
      <c r="D23" s="86"/>
      <c r="E23" s="32"/>
      <c r="F23" s="32"/>
      <c r="G23" s="36"/>
      <c r="H23" s="36"/>
      <c r="I23" s="36" t="str">
        <f t="shared" si="0"/>
        <v/>
      </c>
      <c r="J23" s="36" t="str">
        <f t="shared" si="1"/>
        <v/>
      </c>
      <c r="K23" s="37"/>
      <c r="L23" s="37"/>
    </row>
    <row r="24" s="14" customFormat="1" customHeight="1" spans="1:12">
      <c r="A24" s="32"/>
      <c r="B24" s="33"/>
      <c r="C24" s="34"/>
      <c r="D24" s="86"/>
      <c r="E24" s="32"/>
      <c r="F24" s="32"/>
      <c r="G24" s="36"/>
      <c r="H24" s="36"/>
      <c r="I24" s="36" t="str">
        <f t="shared" si="0"/>
        <v/>
      </c>
      <c r="J24" s="36" t="str">
        <f t="shared" si="1"/>
        <v/>
      </c>
      <c r="K24" s="37"/>
      <c r="L24" s="37"/>
    </row>
    <row r="25" s="14" customFormat="1" customHeight="1" spans="1:12">
      <c r="A25" s="32"/>
      <c r="B25" s="33"/>
      <c r="C25" s="34"/>
      <c r="D25" s="86"/>
      <c r="E25" s="32"/>
      <c r="F25" s="32"/>
      <c r="G25" s="36"/>
      <c r="H25" s="36"/>
      <c r="I25" s="36" t="str">
        <f t="shared" si="0"/>
        <v/>
      </c>
      <c r="J25" s="36" t="str">
        <f t="shared" si="1"/>
        <v/>
      </c>
      <c r="K25" s="37"/>
      <c r="L25" s="37"/>
    </row>
    <row r="26" s="14" customFormat="1" customHeight="1" spans="1:12">
      <c r="A26" s="32"/>
      <c r="B26" s="33"/>
      <c r="C26" s="34"/>
      <c r="D26" s="86"/>
      <c r="E26" s="32"/>
      <c r="F26" s="32"/>
      <c r="G26" s="36"/>
      <c r="H26" s="36"/>
      <c r="I26" s="36" t="str">
        <f t="shared" si="0"/>
        <v/>
      </c>
      <c r="J26" s="36" t="str">
        <f t="shared" si="1"/>
        <v/>
      </c>
      <c r="K26" s="37"/>
      <c r="L26" s="37"/>
    </row>
    <row r="27" s="14" customFormat="1" customHeight="1" spans="1:12">
      <c r="A27" s="32"/>
      <c r="B27" s="33"/>
      <c r="C27" s="34"/>
      <c r="D27" s="86"/>
      <c r="E27" s="32"/>
      <c r="F27" s="32"/>
      <c r="G27" s="36"/>
      <c r="H27" s="36"/>
      <c r="I27" s="36" t="str">
        <f t="shared" si="0"/>
        <v/>
      </c>
      <c r="J27" s="36" t="str">
        <f t="shared" si="1"/>
        <v/>
      </c>
      <c r="K27" s="37"/>
      <c r="L27" s="37"/>
    </row>
    <row r="28" s="14" customFormat="1" customHeight="1" spans="1:12">
      <c r="A28" s="32"/>
      <c r="B28" s="33"/>
      <c r="C28" s="34"/>
      <c r="D28" s="86"/>
      <c r="E28" s="32"/>
      <c r="F28" s="32"/>
      <c r="G28" s="36"/>
      <c r="H28" s="36"/>
      <c r="I28" s="36" t="str">
        <f t="shared" si="0"/>
        <v/>
      </c>
      <c r="J28" s="36" t="str">
        <f t="shared" si="1"/>
        <v/>
      </c>
      <c r="K28" s="37"/>
      <c r="L28" s="37"/>
    </row>
    <row r="29" s="14" customFormat="1" customHeight="1" spans="1:12">
      <c r="A29" s="32"/>
      <c r="B29" s="33"/>
      <c r="C29" s="34"/>
      <c r="D29" s="86"/>
      <c r="E29" s="32"/>
      <c r="F29" s="32"/>
      <c r="G29" s="36"/>
      <c r="H29" s="36"/>
      <c r="I29" s="36" t="str">
        <f t="shared" si="0"/>
        <v/>
      </c>
      <c r="J29" s="36" t="str">
        <f t="shared" si="1"/>
        <v/>
      </c>
      <c r="K29" s="37"/>
      <c r="L29" s="37"/>
    </row>
    <row r="30" s="14" customFormat="1" customHeight="1" spans="1:12">
      <c r="A30" s="32"/>
      <c r="B30" s="33"/>
      <c r="C30" s="34"/>
      <c r="D30" s="86"/>
      <c r="E30" s="32"/>
      <c r="F30" s="32"/>
      <c r="G30" s="36"/>
      <c r="H30" s="36"/>
      <c r="I30" s="36" t="str">
        <f t="shared" si="0"/>
        <v/>
      </c>
      <c r="J30" s="36" t="str">
        <f t="shared" si="1"/>
        <v/>
      </c>
      <c r="K30" s="37"/>
      <c r="L30" s="37"/>
    </row>
    <row r="31" s="14" customFormat="1" customHeight="1" spans="1:12">
      <c r="A31" s="38" t="s">
        <v>2592</v>
      </c>
      <c r="B31" s="39"/>
      <c r="C31" s="40"/>
      <c r="D31" s="86"/>
      <c r="E31" s="32"/>
      <c r="F31" s="32"/>
      <c r="G31" s="36">
        <f>SUM(G8:G30)</f>
        <v>0</v>
      </c>
      <c r="H31" s="36">
        <f>SUM(H8:H30)</f>
        <v>0</v>
      </c>
      <c r="I31" s="36" t="str">
        <f t="shared" si="0"/>
        <v/>
      </c>
      <c r="J31" s="36" t="str">
        <f t="shared" si="1"/>
        <v/>
      </c>
      <c r="K31" s="37"/>
      <c r="L31" s="37"/>
    </row>
    <row r="32" s="14" customFormat="1" customHeight="1" spans="1:12">
      <c r="A32" s="12" t="e">
        <f>'4-15商誉'!A32</f>
        <v>#REF!</v>
      </c>
      <c r="B32" s="41"/>
      <c r="C32" s="136"/>
      <c r="D32" s="136"/>
      <c r="G32" s="43"/>
      <c r="H32" s="133" t="e">
        <f>"评估人员:"&amp;#REF!</f>
        <v>#REF!</v>
      </c>
      <c r="I32" s="133"/>
      <c r="J32" s="133"/>
      <c r="K32" s="138"/>
    </row>
    <row r="33" s="14" customFormat="1" customHeight="1" spans="1:10">
      <c r="A33" s="12" t="e">
        <f>'4-15商誉'!A33</f>
        <v>#REF!</v>
      </c>
      <c r="B33" s="12"/>
      <c r="G33" s="43"/>
      <c r="H33" s="43"/>
      <c r="I33" s="43"/>
      <c r="J33" s="43"/>
    </row>
    <row r="34" s="14" customFormat="1" customHeight="1" spans="1:10">
      <c r="G34" s="43"/>
      <c r="H34" s="43"/>
      <c r="I34" s="43"/>
      <c r="J34" s="43"/>
    </row>
  </sheetData>
  <sheetProtection formatCells="0" formatColumns="0" formatRows="0" insertRows="0" insertColumns="0" insertHyperlinks="0" deleteColumns="0" deleteRows="0" sort="0" autoFilter="0" pivotTables="0"/>
  <mergeCells count="4">
    <mergeCell ref="A2:K2"/>
    <mergeCell ref="A4:K4"/>
    <mergeCell ref="A31:B31"/>
    <mergeCell ref="H32:J32"/>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&amp;R&amp;"宋体,常规"&amp;10表4-16
共&amp;N页第&amp;P页
 单位：人民币元</oddHeader>
  </headerFooter>
  <legacyDrawing r:id="rId2"/>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866">
    <tabColor indexed="35"/>
  </sheetPr>
  <dimension ref="A1:I34"/>
  <sheetViews>
    <sheetView showZeros="0" workbookViewId="0">
      <pane ySplit="7" topLeftCell="A8" activePane="bottomLeft" state="frozen"/>
      <selection/>
      <selection pane="bottomLeft" activeCell="B9" sqref="B9"/>
    </sheetView>
  </sheetViews>
  <sheetFormatPr defaultColWidth="9" defaultRowHeight="15.75" customHeight="1"/>
  <cols>
    <col min="1" max="1" width="4.8" style="15" customWidth="1"/>
    <col min="2" max="2" width="27.3" style="15" customWidth="1"/>
    <col min="3" max="3" width="13.6" style="15" customWidth="1"/>
    <col min="4" max="4" width="18.6" style="43" customWidth="1"/>
    <col min="5" max="5" width="15.3" style="43" hidden="1" customWidth="1" outlineLevel="1"/>
    <col min="6" max="6" width="14.5" style="43" hidden="1" customWidth="1" outlineLevel="1"/>
    <col min="7" max="7" width="12.7" style="43" hidden="1" customWidth="1" outlineLevel="1"/>
    <col min="8" max="8" width="10.8" style="15" customWidth="1" collapsed="1"/>
    <col min="9" max="16384" width="9" style="15"/>
  </cols>
  <sheetData>
    <row r="1" customHeight="1" spans="1:9">
      <c r="A1" s="17" t="s">
        <v>257</v>
      </c>
    </row>
    <row r="2" s="11" customFormat="1" ht="30" customHeight="1" spans="1:9">
      <c r="A2" s="18" t="e">
        <f>"递延所得税资产评估"&amp;#REF!</f>
        <v>#REF!</v>
      </c>
      <c r="B2" s="45"/>
      <c r="C2" s="45"/>
      <c r="D2" s="45"/>
      <c r="E2" s="45"/>
      <c r="F2" s="45"/>
      <c r="G2" s="45"/>
      <c r="H2" s="45"/>
    </row>
    <row r="3" s="11" customFormat="1" ht="13.5" customHeight="1" spans="1:9">
      <c r="A3" s="18"/>
      <c r="B3" s="45"/>
      <c r="C3" s="45"/>
      <c r="D3" s="46"/>
      <c r="E3" s="46"/>
      <c r="F3" s="46"/>
      <c r="G3" s="46"/>
      <c r="H3" s="45"/>
    </row>
    <row r="4" s="12" customFormat="1" ht="14.1" customHeight="1" spans="1:9">
      <c r="A4" s="21" t="e">
        <f>'4-16长期待摊费用'!A4:K4</f>
        <v>#REF!</v>
      </c>
      <c r="B4" s="21"/>
      <c r="C4" s="21"/>
      <c r="D4" s="21"/>
      <c r="E4" s="21"/>
      <c r="F4" s="21"/>
      <c r="G4" s="21"/>
      <c r="H4" s="21"/>
    </row>
    <row r="5" s="12" customFormat="1" ht="14.1" customHeight="1" spans="1:9">
      <c r="A5" s="21"/>
      <c r="B5" s="21"/>
      <c r="C5" s="21"/>
      <c r="D5" s="23"/>
      <c r="E5" s="23"/>
      <c r="F5" s="23"/>
      <c r="G5" s="23"/>
      <c r="H5" s="74"/>
    </row>
    <row r="6" s="12" customFormat="1" customHeight="1" spans="1:9">
      <c r="A6" s="75" t="e">
        <f>'4-16长期待摊费用'!A6</f>
        <v>#REF!</v>
      </c>
      <c r="D6" s="26"/>
      <c r="E6" s="26"/>
      <c r="F6" s="26"/>
      <c r="G6" s="26"/>
      <c r="H6" s="27"/>
    </row>
    <row r="7" s="44" customFormat="1" customHeight="1" spans="1:9">
      <c r="A7" s="28" t="s">
        <v>293</v>
      </c>
      <c r="B7" s="28" t="s">
        <v>2577</v>
      </c>
      <c r="C7" s="28" t="s">
        <v>410</v>
      </c>
      <c r="D7" s="29" t="s">
        <v>344</v>
      </c>
      <c r="E7" s="30" t="s">
        <v>345</v>
      </c>
      <c r="F7" s="30" t="s">
        <v>346</v>
      </c>
      <c r="G7" s="30" t="s">
        <v>347</v>
      </c>
      <c r="H7" s="28" t="s">
        <v>296</v>
      </c>
      <c r="I7" s="31" t="s">
        <v>348</v>
      </c>
    </row>
    <row r="8" s="14" customFormat="1" customHeight="1" spans="1:9">
      <c r="A8" s="32">
        <v>1</v>
      </c>
      <c r="B8" s="33"/>
      <c r="C8" s="34">
        <v>43800</v>
      </c>
      <c r="D8" s="36"/>
      <c r="E8" s="36"/>
      <c r="F8" s="36" t="str">
        <f>IF(D8=0,"",E8-D8)</f>
        <v/>
      </c>
      <c r="G8" s="36" t="str">
        <f>IF(D8=0,"",F8/(D8)*100)</f>
        <v/>
      </c>
      <c r="H8" s="37"/>
      <c r="I8" s="37"/>
    </row>
    <row r="9" s="14" customFormat="1" customHeight="1" spans="1:9">
      <c r="A9" s="32"/>
      <c r="B9" s="33"/>
      <c r="C9" s="34"/>
      <c r="D9" s="36"/>
      <c r="E9" s="36"/>
      <c r="F9" s="36" t="str">
        <f t="shared" ref="F9:F31" si="0">IF(D9=0,"",E9-D9)</f>
        <v/>
      </c>
      <c r="G9" s="36" t="str">
        <f t="shared" ref="G9:G31" si="1">IF(D9=0,"",F9/(D9)*100)</f>
        <v/>
      </c>
      <c r="H9" s="37"/>
      <c r="I9" s="37"/>
    </row>
    <row r="10" s="14" customFormat="1" customHeight="1" spans="1:9">
      <c r="A10" s="32"/>
      <c r="B10" s="33"/>
      <c r="C10" s="34"/>
      <c r="D10" s="36"/>
      <c r="E10" s="36"/>
      <c r="F10" s="36" t="str">
        <f t="shared" si="0"/>
        <v/>
      </c>
      <c r="G10" s="36" t="str">
        <f t="shared" si="1"/>
        <v/>
      </c>
      <c r="H10" s="37"/>
      <c r="I10" s="37"/>
    </row>
    <row r="11" s="14" customFormat="1" customHeight="1" spans="1:9">
      <c r="A11" s="32"/>
      <c r="B11" s="33"/>
      <c r="C11" s="34"/>
      <c r="D11" s="36"/>
      <c r="E11" s="36"/>
      <c r="F11" s="36" t="str">
        <f t="shared" si="0"/>
        <v/>
      </c>
      <c r="G11" s="36" t="str">
        <f t="shared" si="1"/>
        <v/>
      </c>
      <c r="H11" s="37"/>
      <c r="I11" s="37"/>
    </row>
    <row r="12" s="14" customFormat="1" customHeight="1" spans="1:9">
      <c r="A12" s="32"/>
      <c r="B12" s="33"/>
      <c r="C12" s="34"/>
      <c r="D12" s="36"/>
      <c r="E12" s="36"/>
      <c r="F12" s="36" t="str">
        <f t="shared" si="0"/>
        <v/>
      </c>
      <c r="G12" s="36" t="str">
        <f t="shared" si="1"/>
        <v/>
      </c>
      <c r="H12" s="37"/>
      <c r="I12" s="37"/>
    </row>
    <row r="13" s="14" customFormat="1" customHeight="1" spans="1:9">
      <c r="A13" s="32"/>
      <c r="B13" s="33"/>
      <c r="C13" s="34"/>
      <c r="D13" s="36"/>
      <c r="E13" s="36"/>
      <c r="F13" s="36" t="str">
        <f t="shared" si="0"/>
        <v/>
      </c>
      <c r="G13" s="36" t="str">
        <f t="shared" si="1"/>
        <v/>
      </c>
      <c r="H13" s="37">
        <v>0</v>
      </c>
      <c r="I13" s="37"/>
    </row>
    <row r="14" s="14" customFormat="1" customHeight="1" spans="1:9">
      <c r="A14" s="32"/>
      <c r="B14" s="33"/>
      <c r="C14" s="34"/>
      <c r="D14" s="36"/>
      <c r="E14" s="36"/>
      <c r="F14" s="36" t="str">
        <f t="shared" si="0"/>
        <v/>
      </c>
      <c r="G14" s="36" t="str">
        <f t="shared" si="1"/>
        <v/>
      </c>
      <c r="H14" s="37">
        <v>0</v>
      </c>
      <c r="I14" s="37"/>
    </row>
    <row r="15" s="14" customFormat="1" customHeight="1" spans="1:9">
      <c r="A15" s="32"/>
      <c r="B15" s="33"/>
      <c r="C15" s="34"/>
      <c r="D15" s="36"/>
      <c r="E15" s="36"/>
      <c r="F15" s="36" t="str">
        <f t="shared" si="0"/>
        <v/>
      </c>
      <c r="G15" s="36" t="str">
        <f t="shared" si="1"/>
        <v/>
      </c>
      <c r="H15" s="37"/>
      <c r="I15" s="37"/>
    </row>
    <row r="16" s="14" customFormat="1" customHeight="1" spans="1:9">
      <c r="A16" s="32"/>
      <c r="B16" s="33"/>
      <c r="C16" s="34"/>
      <c r="D16" s="36"/>
      <c r="E16" s="36"/>
      <c r="F16" s="36" t="str">
        <f t="shared" si="0"/>
        <v/>
      </c>
      <c r="G16" s="36" t="str">
        <f t="shared" si="1"/>
        <v/>
      </c>
      <c r="H16" s="37"/>
      <c r="I16" s="37"/>
    </row>
    <row r="17" s="14" customFormat="1" customHeight="1" spans="1:9">
      <c r="A17" s="32"/>
      <c r="B17" s="33"/>
      <c r="C17" s="34"/>
      <c r="D17" s="36"/>
      <c r="E17" s="36"/>
      <c r="F17" s="36" t="str">
        <f t="shared" si="0"/>
        <v/>
      </c>
      <c r="G17" s="36" t="str">
        <f t="shared" si="1"/>
        <v/>
      </c>
      <c r="H17" s="37"/>
      <c r="I17" s="37"/>
    </row>
    <row r="18" s="14" customFormat="1" customHeight="1" spans="1:9">
      <c r="A18" s="32"/>
      <c r="B18" s="33"/>
      <c r="C18" s="34"/>
      <c r="D18" s="36"/>
      <c r="E18" s="36"/>
      <c r="F18" s="36" t="str">
        <f t="shared" si="0"/>
        <v/>
      </c>
      <c r="G18" s="36" t="str">
        <f t="shared" si="1"/>
        <v/>
      </c>
      <c r="H18" s="37"/>
      <c r="I18" s="37"/>
    </row>
    <row r="19" s="14" customFormat="1" customHeight="1" spans="1:9">
      <c r="A19" s="32"/>
      <c r="B19" s="33"/>
      <c r="C19" s="34"/>
      <c r="D19" s="36"/>
      <c r="E19" s="36"/>
      <c r="F19" s="36" t="str">
        <f t="shared" si="0"/>
        <v/>
      </c>
      <c r="G19" s="36" t="str">
        <f t="shared" si="1"/>
        <v/>
      </c>
      <c r="H19" s="37"/>
      <c r="I19" s="37"/>
    </row>
    <row r="20" s="14" customFormat="1" customHeight="1" spans="1:9">
      <c r="A20" s="32"/>
      <c r="B20" s="33"/>
      <c r="C20" s="34"/>
      <c r="D20" s="36"/>
      <c r="E20" s="36"/>
      <c r="F20" s="36" t="str">
        <f t="shared" si="0"/>
        <v/>
      </c>
      <c r="G20" s="36" t="str">
        <f t="shared" si="1"/>
        <v/>
      </c>
      <c r="H20" s="37"/>
      <c r="I20" s="37"/>
    </row>
    <row r="21" s="14" customFormat="1" customHeight="1" spans="1:9">
      <c r="A21" s="32"/>
      <c r="B21" s="33"/>
      <c r="C21" s="34"/>
      <c r="D21" s="36"/>
      <c r="E21" s="36"/>
      <c r="F21" s="36" t="str">
        <f t="shared" si="0"/>
        <v/>
      </c>
      <c r="G21" s="36" t="str">
        <f t="shared" si="1"/>
        <v/>
      </c>
      <c r="H21" s="37"/>
      <c r="I21" s="37"/>
    </row>
    <row r="22" s="14" customFormat="1" customHeight="1" spans="1:9">
      <c r="A22" s="32"/>
      <c r="B22" s="33"/>
      <c r="C22" s="34"/>
      <c r="D22" s="36"/>
      <c r="E22" s="36"/>
      <c r="F22" s="36" t="str">
        <f t="shared" si="0"/>
        <v/>
      </c>
      <c r="G22" s="36" t="str">
        <f t="shared" si="1"/>
        <v/>
      </c>
      <c r="H22" s="37"/>
      <c r="I22" s="37"/>
    </row>
    <row r="23" s="14" customFormat="1" customHeight="1" spans="1:9">
      <c r="A23" s="32"/>
      <c r="B23" s="33"/>
      <c r="C23" s="34"/>
      <c r="D23" s="36"/>
      <c r="E23" s="36"/>
      <c r="F23" s="36" t="str">
        <f t="shared" si="0"/>
        <v/>
      </c>
      <c r="G23" s="36" t="str">
        <f t="shared" si="1"/>
        <v/>
      </c>
      <c r="H23" s="37"/>
      <c r="I23" s="37"/>
    </row>
    <row r="24" s="14" customFormat="1" customHeight="1" spans="1:9">
      <c r="A24" s="32"/>
      <c r="B24" s="33"/>
      <c r="C24" s="34"/>
      <c r="D24" s="36"/>
      <c r="E24" s="36"/>
      <c r="F24" s="36" t="str">
        <f t="shared" si="0"/>
        <v/>
      </c>
      <c r="G24" s="36" t="str">
        <f t="shared" si="1"/>
        <v/>
      </c>
      <c r="H24" s="37"/>
      <c r="I24" s="37"/>
    </row>
    <row r="25" s="14" customFormat="1" customHeight="1" spans="1:9">
      <c r="A25" s="32"/>
      <c r="B25" s="33"/>
      <c r="C25" s="34"/>
      <c r="D25" s="36"/>
      <c r="E25" s="36"/>
      <c r="F25" s="36" t="str">
        <f t="shared" si="0"/>
        <v/>
      </c>
      <c r="G25" s="36" t="str">
        <f t="shared" si="1"/>
        <v/>
      </c>
      <c r="H25" s="37"/>
      <c r="I25" s="37"/>
    </row>
    <row r="26" s="14" customFormat="1" customHeight="1" spans="1:9">
      <c r="A26" s="32"/>
      <c r="B26" s="33"/>
      <c r="C26" s="34"/>
      <c r="D26" s="36"/>
      <c r="E26" s="36"/>
      <c r="F26" s="36" t="str">
        <f t="shared" si="0"/>
        <v/>
      </c>
      <c r="G26" s="36" t="str">
        <f t="shared" si="1"/>
        <v/>
      </c>
      <c r="H26" s="37"/>
      <c r="I26" s="37"/>
    </row>
    <row r="27" s="14" customFormat="1" customHeight="1" spans="1:9">
      <c r="A27" s="32"/>
      <c r="B27" s="33"/>
      <c r="C27" s="34"/>
      <c r="D27" s="36"/>
      <c r="E27" s="36"/>
      <c r="F27" s="36" t="str">
        <f t="shared" si="0"/>
        <v/>
      </c>
      <c r="G27" s="36" t="str">
        <f t="shared" si="1"/>
        <v/>
      </c>
      <c r="H27" s="37"/>
      <c r="I27" s="37"/>
    </row>
    <row r="28" s="14" customFormat="1" customHeight="1" spans="1:9">
      <c r="A28" s="32"/>
      <c r="B28" s="33"/>
      <c r="C28" s="34"/>
      <c r="D28" s="36"/>
      <c r="E28" s="36"/>
      <c r="F28" s="36" t="str">
        <f t="shared" si="0"/>
        <v/>
      </c>
      <c r="G28" s="36" t="str">
        <f t="shared" si="1"/>
        <v/>
      </c>
      <c r="H28" s="37"/>
      <c r="I28" s="37"/>
    </row>
    <row r="29" s="14" customFormat="1" customHeight="1" spans="1:9">
      <c r="A29" s="32"/>
      <c r="B29" s="33"/>
      <c r="C29" s="34"/>
      <c r="D29" s="36"/>
      <c r="E29" s="36"/>
      <c r="F29" s="36" t="str">
        <f t="shared" si="0"/>
        <v/>
      </c>
      <c r="G29" s="36" t="str">
        <f t="shared" si="1"/>
        <v/>
      </c>
      <c r="H29" s="37"/>
      <c r="I29" s="37"/>
    </row>
    <row r="30" s="14" customFormat="1" customHeight="1" spans="1:9">
      <c r="A30" s="32"/>
      <c r="B30" s="33"/>
      <c r="C30" s="34"/>
      <c r="D30" s="36"/>
      <c r="E30" s="36"/>
      <c r="F30" s="36" t="str">
        <f t="shared" si="0"/>
        <v/>
      </c>
      <c r="G30" s="36" t="str">
        <f t="shared" si="1"/>
        <v/>
      </c>
      <c r="H30" s="37"/>
      <c r="I30" s="37"/>
    </row>
    <row r="31" s="14" customFormat="1" customHeight="1" spans="1:9">
      <c r="A31" s="38" t="s">
        <v>2592</v>
      </c>
      <c r="B31" s="39"/>
      <c r="C31" s="40"/>
      <c r="D31" s="36">
        <f>SUM(D8:D30)</f>
        <v>0</v>
      </c>
      <c r="E31" s="36">
        <f>SUM(E8:E30)</f>
        <v>0</v>
      </c>
      <c r="F31" s="36" t="str">
        <f t="shared" si="0"/>
        <v/>
      </c>
      <c r="G31" s="36" t="str">
        <f t="shared" si="1"/>
        <v/>
      </c>
      <c r="H31" s="37"/>
      <c r="I31" s="37"/>
    </row>
    <row r="32" s="14" customFormat="1" customHeight="1" spans="1:9">
      <c r="A32" s="12" t="e">
        <f>'4-16长期待摊费用'!A32</f>
        <v>#REF!</v>
      </c>
      <c r="B32" s="41"/>
      <c r="C32" s="136"/>
      <c r="D32" s="126"/>
      <c r="E32" s="133" t="e">
        <f>"评估人员:"&amp;#REF!</f>
        <v>#REF!</v>
      </c>
      <c r="F32" s="133"/>
      <c r="G32" s="133"/>
      <c r="H32" s="138"/>
    </row>
    <row r="33" s="14" customFormat="1" customHeight="1" spans="1:7">
      <c r="A33" s="12" t="e">
        <f>'4-16长期待摊费用'!A33</f>
        <v>#REF!</v>
      </c>
      <c r="B33" s="12"/>
      <c r="D33" s="43"/>
      <c r="E33" s="43"/>
      <c r="F33" s="43"/>
      <c r="G33" s="43"/>
    </row>
    <row r="34" s="14" customFormat="1" customHeight="1" spans="1:7">
      <c r="D34" s="43"/>
      <c r="E34" s="43"/>
      <c r="F34" s="43"/>
      <c r="G34" s="43"/>
    </row>
  </sheetData>
  <sheetProtection formatCells="0" formatColumns="0" formatRows="0" insertRows="0" insertColumns="0" insertHyperlinks="0" deleteColumns="0" deleteRows="0" sort="0" autoFilter="0" pivotTables="0"/>
  <mergeCells count="4">
    <mergeCell ref="A2:H2"/>
    <mergeCell ref="A4:H4"/>
    <mergeCell ref="A31:B31"/>
    <mergeCell ref="E32:G32"/>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&amp;R&amp;"宋体,常规"&amp;10表4-17
共&amp;N页第&amp;P页
 单位：人民币元</oddHeader>
  </headerFooter>
  <legacyDrawing r:id="rId2"/>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7">
    <tabColor indexed="35"/>
  </sheetPr>
  <dimension ref="A1:I34"/>
  <sheetViews>
    <sheetView showZeros="0" workbookViewId="0">
      <pane ySplit="7" topLeftCell="A8" activePane="bottomLeft" state="frozen"/>
      <selection/>
      <selection pane="bottomLeft" activeCell="B9" sqref="B9"/>
    </sheetView>
  </sheetViews>
  <sheetFormatPr defaultColWidth="9" defaultRowHeight="15.75" customHeight="1"/>
  <cols>
    <col min="1" max="1" width="7.6" style="15" customWidth="1"/>
    <col min="2" max="2" width="23" style="15" customWidth="1"/>
    <col min="3" max="3" width="11" style="15" customWidth="1"/>
    <col min="4" max="4" width="18.2" style="43" customWidth="1"/>
    <col min="5" max="5" width="19.5" style="43" hidden="1" customWidth="1" outlineLevel="1"/>
    <col min="6" max="6" width="12.8" style="43" hidden="1" customWidth="1" outlineLevel="1"/>
    <col min="7" max="7" width="12.3" style="43" hidden="1" customWidth="1" outlineLevel="1"/>
    <col min="8" max="8" width="13" style="15" customWidth="1" collapsed="1"/>
    <col min="9" max="16384" width="9" style="15"/>
  </cols>
  <sheetData>
    <row r="1" customHeight="1" spans="1:9">
      <c r="A1" s="17" t="s">
        <v>257</v>
      </c>
    </row>
    <row r="2" s="11" customFormat="1" ht="30" customHeight="1" spans="1:9">
      <c r="A2" s="18" t="e">
        <f>"其他非流动资产评估"&amp;#REF!</f>
        <v>#REF!</v>
      </c>
      <c r="B2" s="19"/>
      <c r="C2" s="19"/>
      <c r="D2" s="19"/>
      <c r="E2" s="19"/>
      <c r="F2" s="19"/>
      <c r="G2" s="19"/>
      <c r="H2" s="19"/>
    </row>
    <row r="3" s="11" customFormat="1" ht="10.5" customHeight="1" spans="1:9">
      <c r="A3" s="18"/>
      <c r="B3" s="19"/>
      <c r="C3" s="19"/>
      <c r="D3" s="51"/>
      <c r="E3" s="51"/>
      <c r="F3" s="51"/>
      <c r="G3" s="51"/>
      <c r="H3" s="19"/>
    </row>
    <row r="4" s="12" customFormat="1" ht="14.1" customHeight="1" spans="1:9">
      <c r="A4" s="21" t="e">
        <f>'4-17递延所得税资产'!A4:H4</f>
        <v>#REF!</v>
      </c>
      <c r="B4" s="21"/>
      <c r="C4" s="21"/>
      <c r="D4" s="21"/>
      <c r="E4" s="21"/>
      <c r="F4" s="21"/>
      <c r="G4" s="21"/>
      <c r="H4" s="22"/>
    </row>
    <row r="5" s="12" customFormat="1" ht="14.1" customHeight="1" spans="1:9">
      <c r="A5" s="21"/>
      <c r="B5" s="21"/>
      <c r="C5" s="21"/>
      <c r="D5" s="23"/>
      <c r="E5" s="23"/>
      <c r="F5" s="23"/>
      <c r="G5" s="23"/>
      <c r="H5" s="24"/>
    </row>
    <row r="6" s="12" customFormat="1" customHeight="1" spans="1:9">
      <c r="A6" s="25" t="e">
        <f>'4-17递延所得税资产'!A6</f>
        <v>#REF!</v>
      </c>
      <c r="B6" s="25"/>
      <c r="C6" s="25"/>
      <c r="D6" s="119"/>
      <c r="E6" s="26"/>
      <c r="F6" s="26"/>
      <c r="G6" s="26"/>
      <c r="H6" s="27"/>
    </row>
    <row r="7" s="44" customFormat="1" customHeight="1" spans="1:9">
      <c r="A7" s="28" t="s">
        <v>293</v>
      </c>
      <c r="B7" s="28" t="s">
        <v>2577</v>
      </c>
      <c r="C7" s="28" t="s">
        <v>2416</v>
      </c>
      <c r="D7" s="29" t="s">
        <v>344</v>
      </c>
      <c r="E7" s="30" t="s">
        <v>345</v>
      </c>
      <c r="F7" s="30" t="s">
        <v>346</v>
      </c>
      <c r="G7" s="30" t="s">
        <v>347</v>
      </c>
      <c r="H7" s="28" t="s">
        <v>296</v>
      </c>
      <c r="I7" s="31" t="s">
        <v>348</v>
      </c>
    </row>
    <row r="8" s="14" customFormat="1" customHeight="1" spans="1:9">
      <c r="A8" s="32">
        <v>1</v>
      </c>
      <c r="B8" s="33"/>
      <c r="C8" s="34">
        <v>43800</v>
      </c>
      <c r="D8" s="36"/>
      <c r="E8" s="36"/>
      <c r="F8" s="36" t="str">
        <f>IF(D8=0,"",E8-D8)</f>
        <v/>
      </c>
      <c r="G8" s="36" t="str">
        <f>IF(D8=0,"",F8/(D8)*100)</f>
        <v/>
      </c>
      <c r="H8" s="37"/>
      <c r="I8" s="37"/>
    </row>
    <row r="9" s="14" customFormat="1" customHeight="1" spans="1:9">
      <c r="A9" s="32"/>
      <c r="B9" s="33"/>
      <c r="C9" s="34"/>
      <c r="D9" s="36"/>
      <c r="E9" s="36"/>
      <c r="F9" s="36" t="str">
        <f t="shared" ref="F9:F31" si="0">IF(D9=0,"",E9-D9)</f>
        <v/>
      </c>
      <c r="G9" s="36" t="str">
        <f t="shared" ref="G9:G31" si="1">IF(D9=0,"",F9/(D9)*100)</f>
        <v/>
      </c>
      <c r="H9" s="37"/>
      <c r="I9" s="37"/>
    </row>
    <row r="10" s="14" customFormat="1" customHeight="1" spans="1:9">
      <c r="A10" s="32"/>
      <c r="B10" s="33"/>
      <c r="C10" s="34"/>
      <c r="D10" s="36"/>
      <c r="E10" s="36"/>
      <c r="F10" s="36" t="str">
        <f t="shared" si="0"/>
        <v/>
      </c>
      <c r="G10" s="36" t="str">
        <f t="shared" si="1"/>
        <v/>
      </c>
      <c r="H10" s="37"/>
      <c r="I10" s="37"/>
    </row>
    <row r="11" s="14" customFormat="1" customHeight="1" spans="1:9">
      <c r="A11" s="32"/>
      <c r="B11" s="33"/>
      <c r="C11" s="34"/>
      <c r="D11" s="36"/>
      <c r="E11" s="36"/>
      <c r="F11" s="36" t="str">
        <f t="shared" si="0"/>
        <v/>
      </c>
      <c r="G11" s="36" t="str">
        <f t="shared" si="1"/>
        <v/>
      </c>
      <c r="H11" s="37"/>
      <c r="I11" s="37"/>
    </row>
    <row r="12" s="14" customFormat="1" customHeight="1" spans="1:9">
      <c r="A12" s="32"/>
      <c r="B12" s="33"/>
      <c r="C12" s="34"/>
      <c r="D12" s="36"/>
      <c r="E12" s="36"/>
      <c r="F12" s="36" t="str">
        <f t="shared" si="0"/>
        <v/>
      </c>
      <c r="G12" s="36" t="str">
        <f t="shared" si="1"/>
        <v/>
      </c>
      <c r="H12" s="37"/>
      <c r="I12" s="37"/>
    </row>
    <row r="13" s="14" customFormat="1" customHeight="1" spans="1:9">
      <c r="A13" s="32"/>
      <c r="B13" s="33"/>
      <c r="C13" s="34"/>
      <c r="D13" s="36"/>
      <c r="E13" s="36"/>
      <c r="F13" s="36" t="str">
        <f t="shared" si="0"/>
        <v/>
      </c>
      <c r="G13" s="36" t="str">
        <f t="shared" si="1"/>
        <v/>
      </c>
      <c r="H13" s="37">
        <v>0</v>
      </c>
      <c r="I13" s="37"/>
    </row>
    <row r="14" s="14" customFormat="1" customHeight="1" spans="1:9">
      <c r="A14" s="32"/>
      <c r="B14" s="33"/>
      <c r="C14" s="34"/>
      <c r="D14" s="36"/>
      <c r="E14" s="36"/>
      <c r="F14" s="36" t="str">
        <f t="shared" si="0"/>
        <v/>
      </c>
      <c r="G14" s="36" t="str">
        <f t="shared" si="1"/>
        <v/>
      </c>
      <c r="H14" s="37">
        <v>0</v>
      </c>
      <c r="I14" s="37"/>
    </row>
    <row r="15" s="14" customFormat="1" customHeight="1" spans="1:9">
      <c r="A15" s="32"/>
      <c r="B15" s="33"/>
      <c r="C15" s="34"/>
      <c r="D15" s="36"/>
      <c r="E15" s="36"/>
      <c r="F15" s="36" t="str">
        <f t="shared" si="0"/>
        <v/>
      </c>
      <c r="G15" s="36" t="str">
        <f t="shared" si="1"/>
        <v/>
      </c>
      <c r="H15" s="37"/>
      <c r="I15" s="37"/>
    </row>
    <row r="16" s="14" customFormat="1" customHeight="1" spans="1:9">
      <c r="A16" s="32"/>
      <c r="B16" s="33"/>
      <c r="C16" s="34"/>
      <c r="D16" s="36"/>
      <c r="E16" s="36"/>
      <c r="F16" s="36" t="str">
        <f t="shared" si="0"/>
        <v/>
      </c>
      <c r="G16" s="36" t="str">
        <f t="shared" si="1"/>
        <v/>
      </c>
      <c r="H16" s="37"/>
      <c r="I16" s="37"/>
    </row>
    <row r="17" s="14" customFormat="1" customHeight="1" spans="1:9">
      <c r="A17" s="32"/>
      <c r="B17" s="33"/>
      <c r="C17" s="34"/>
      <c r="D17" s="36"/>
      <c r="E17" s="36"/>
      <c r="F17" s="36" t="str">
        <f t="shared" si="0"/>
        <v/>
      </c>
      <c r="G17" s="36" t="str">
        <f t="shared" si="1"/>
        <v/>
      </c>
      <c r="H17" s="37"/>
      <c r="I17" s="37"/>
    </row>
    <row r="18" s="14" customFormat="1" customHeight="1" spans="1:9">
      <c r="A18" s="32"/>
      <c r="B18" s="33"/>
      <c r="C18" s="34"/>
      <c r="D18" s="36"/>
      <c r="E18" s="36"/>
      <c r="F18" s="36" t="str">
        <f t="shared" si="0"/>
        <v/>
      </c>
      <c r="G18" s="36" t="str">
        <f t="shared" si="1"/>
        <v/>
      </c>
      <c r="H18" s="37"/>
      <c r="I18" s="37"/>
    </row>
    <row r="19" s="14" customFormat="1" customHeight="1" spans="1:9">
      <c r="A19" s="32"/>
      <c r="B19" s="33"/>
      <c r="C19" s="34"/>
      <c r="D19" s="36"/>
      <c r="E19" s="36"/>
      <c r="F19" s="36" t="str">
        <f t="shared" si="0"/>
        <v/>
      </c>
      <c r="G19" s="36" t="str">
        <f t="shared" si="1"/>
        <v/>
      </c>
      <c r="H19" s="37"/>
      <c r="I19" s="37"/>
    </row>
    <row r="20" s="14" customFormat="1" customHeight="1" spans="1:9">
      <c r="A20" s="32"/>
      <c r="B20" s="33"/>
      <c r="C20" s="34"/>
      <c r="D20" s="36"/>
      <c r="E20" s="36"/>
      <c r="F20" s="36" t="str">
        <f t="shared" si="0"/>
        <v/>
      </c>
      <c r="G20" s="36" t="str">
        <f t="shared" si="1"/>
        <v/>
      </c>
      <c r="H20" s="37"/>
      <c r="I20" s="37"/>
    </row>
    <row r="21" s="14" customFormat="1" customHeight="1" spans="1:9">
      <c r="A21" s="32"/>
      <c r="B21" s="33"/>
      <c r="C21" s="34"/>
      <c r="D21" s="36"/>
      <c r="E21" s="36"/>
      <c r="F21" s="36" t="str">
        <f t="shared" si="0"/>
        <v/>
      </c>
      <c r="G21" s="36" t="str">
        <f t="shared" si="1"/>
        <v/>
      </c>
      <c r="H21" s="37"/>
      <c r="I21" s="37"/>
    </row>
    <row r="22" s="14" customFormat="1" customHeight="1" spans="1:9">
      <c r="A22" s="32"/>
      <c r="B22" s="33"/>
      <c r="C22" s="34"/>
      <c r="D22" s="36"/>
      <c r="E22" s="36"/>
      <c r="F22" s="36" t="str">
        <f t="shared" si="0"/>
        <v/>
      </c>
      <c r="G22" s="36" t="str">
        <f t="shared" si="1"/>
        <v/>
      </c>
      <c r="H22" s="37"/>
      <c r="I22" s="37"/>
    </row>
    <row r="23" s="14" customFormat="1" customHeight="1" spans="1:9">
      <c r="A23" s="32"/>
      <c r="B23" s="33"/>
      <c r="C23" s="34"/>
      <c r="D23" s="36"/>
      <c r="E23" s="36"/>
      <c r="F23" s="36" t="str">
        <f t="shared" si="0"/>
        <v/>
      </c>
      <c r="G23" s="36" t="str">
        <f t="shared" si="1"/>
        <v/>
      </c>
      <c r="H23" s="37"/>
      <c r="I23" s="37"/>
    </row>
    <row r="24" s="14" customFormat="1" customHeight="1" spans="1:9">
      <c r="A24" s="32"/>
      <c r="B24" s="33"/>
      <c r="C24" s="34"/>
      <c r="D24" s="36"/>
      <c r="E24" s="36"/>
      <c r="F24" s="36" t="str">
        <f t="shared" si="0"/>
        <v/>
      </c>
      <c r="G24" s="36" t="str">
        <f t="shared" si="1"/>
        <v/>
      </c>
      <c r="H24" s="37"/>
      <c r="I24" s="37"/>
    </row>
    <row r="25" s="14" customFormat="1" customHeight="1" spans="1:9">
      <c r="A25" s="32"/>
      <c r="B25" s="33"/>
      <c r="C25" s="34"/>
      <c r="D25" s="36"/>
      <c r="E25" s="36"/>
      <c r="F25" s="36" t="str">
        <f t="shared" si="0"/>
        <v/>
      </c>
      <c r="G25" s="36" t="str">
        <f t="shared" si="1"/>
        <v/>
      </c>
      <c r="H25" s="37"/>
      <c r="I25" s="37"/>
    </row>
    <row r="26" s="14" customFormat="1" customHeight="1" spans="1:9">
      <c r="A26" s="32"/>
      <c r="B26" s="33"/>
      <c r="C26" s="34"/>
      <c r="D26" s="36"/>
      <c r="E26" s="36"/>
      <c r="F26" s="36" t="str">
        <f t="shared" si="0"/>
        <v/>
      </c>
      <c r="G26" s="36" t="str">
        <f t="shared" si="1"/>
        <v/>
      </c>
      <c r="H26" s="37"/>
      <c r="I26" s="37"/>
    </row>
    <row r="27" s="14" customFormat="1" customHeight="1" spans="1:9">
      <c r="A27" s="32"/>
      <c r="B27" s="33"/>
      <c r="C27" s="34"/>
      <c r="D27" s="36"/>
      <c r="E27" s="36"/>
      <c r="F27" s="36" t="str">
        <f t="shared" si="0"/>
        <v/>
      </c>
      <c r="G27" s="36" t="str">
        <f t="shared" si="1"/>
        <v/>
      </c>
      <c r="H27" s="37"/>
      <c r="I27" s="37"/>
    </row>
    <row r="28" s="14" customFormat="1" customHeight="1" spans="1:9">
      <c r="A28" s="32"/>
      <c r="B28" s="33"/>
      <c r="C28" s="34"/>
      <c r="D28" s="36"/>
      <c r="E28" s="36"/>
      <c r="F28" s="36" t="str">
        <f t="shared" si="0"/>
        <v/>
      </c>
      <c r="G28" s="36" t="str">
        <f t="shared" si="1"/>
        <v/>
      </c>
      <c r="H28" s="37"/>
      <c r="I28" s="37"/>
    </row>
    <row r="29" s="14" customFormat="1" customHeight="1" spans="1:9">
      <c r="A29" s="32"/>
      <c r="B29" s="33"/>
      <c r="C29" s="34"/>
      <c r="D29" s="36"/>
      <c r="E29" s="36"/>
      <c r="F29" s="36" t="str">
        <f t="shared" si="0"/>
        <v/>
      </c>
      <c r="G29" s="36" t="str">
        <f t="shared" si="1"/>
        <v/>
      </c>
      <c r="H29" s="37"/>
      <c r="I29" s="37"/>
    </row>
    <row r="30" s="14" customFormat="1" customHeight="1" spans="1:9">
      <c r="A30" s="32"/>
      <c r="B30" s="33"/>
      <c r="C30" s="34"/>
      <c r="D30" s="36"/>
      <c r="E30" s="36"/>
      <c r="F30" s="36" t="str">
        <f t="shared" si="0"/>
        <v/>
      </c>
      <c r="G30" s="36" t="str">
        <f t="shared" si="1"/>
        <v/>
      </c>
      <c r="H30" s="37"/>
      <c r="I30" s="37"/>
    </row>
    <row r="31" s="14" customFormat="1" customHeight="1" spans="1:9">
      <c r="A31" s="38" t="s">
        <v>2592</v>
      </c>
      <c r="B31" s="39"/>
      <c r="C31" s="40"/>
      <c r="D31" s="36">
        <f>SUM(D8:D30)</f>
        <v>0</v>
      </c>
      <c r="E31" s="36">
        <f>SUM(E8:E30)</f>
        <v>0</v>
      </c>
      <c r="F31" s="36" t="str">
        <f t="shared" si="0"/>
        <v/>
      </c>
      <c r="G31" s="36" t="str">
        <f t="shared" si="1"/>
        <v/>
      </c>
      <c r="H31" s="37"/>
      <c r="I31" s="37"/>
    </row>
    <row r="32" s="14" customFormat="1" customHeight="1" spans="1:9">
      <c r="A32" s="12" t="e">
        <f>'4-17递延所得税资产'!A32</f>
        <v>#REF!</v>
      </c>
      <c r="B32" s="41"/>
      <c r="C32" s="136"/>
      <c r="D32" s="126"/>
      <c r="E32" s="133" t="e">
        <f>"评估人员:"&amp;#REF!</f>
        <v>#REF!</v>
      </c>
      <c r="F32" s="133"/>
      <c r="G32" s="133"/>
      <c r="H32" s="138"/>
    </row>
    <row r="33" s="14" customFormat="1" customHeight="1" spans="1:7">
      <c r="A33" s="12" t="e">
        <f>'4-17递延所得税资产'!A33</f>
        <v>#REF!</v>
      </c>
      <c r="B33" s="12"/>
      <c r="D33" s="43"/>
      <c r="E33" s="43"/>
      <c r="F33" s="43"/>
      <c r="G33" s="43"/>
    </row>
    <row r="34" s="14" customFormat="1" customHeight="1" spans="1:7">
      <c r="D34" s="43"/>
      <c r="E34" s="43"/>
      <c r="F34" s="43"/>
      <c r="G34" s="43"/>
    </row>
  </sheetData>
  <sheetProtection formatCells="0" formatColumns="0" formatRows="0" insertRows="0" insertColumns="0" insertHyperlinks="0" deleteColumns="0" deleteRows="0" sort="0" autoFilter="0" pivotTables="0"/>
  <mergeCells count="4">
    <mergeCell ref="A2:H2"/>
    <mergeCell ref="A4:H4"/>
    <mergeCell ref="A31:B31"/>
    <mergeCell ref="E32:G32"/>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&amp;R&amp;"宋体,常规"&amp;10表4-18
共&amp;N页第&amp;P页
 单位：人民币元</oddHeader>
  </headerFooter>
  <legacyDrawing r:id="rId2"/>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967">
    <tabColor indexed="53"/>
  </sheetPr>
  <dimension ref="A1:H34"/>
  <sheetViews>
    <sheetView showZeros="0" workbookViewId="0">
      <pane ySplit="7" topLeftCell="A8" activePane="bottomLeft" state="frozen"/>
      <selection/>
      <selection pane="bottomLeft" activeCell="B9" sqref="B9"/>
    </sheetView>
  </sheetViews>
  <sheetFormatPr defaultColWidth="9" defaultRowHeight="15.75" customHeight="1" outlineLevelCol="7"/>
  <cols>
    <col min="1" max="1" width="8.3" style="15" customWidth="1"/>
    <col min="2" max="2" width="27.2" style="15" customWidth="1"/>
    <col min="3" max="3" width="25.2" style="43" customWidth="1"/>
    <col min="4" max="4" width="23.6" style="43" customWidth="1"/>
    <col min="5" max="5" width="19.1" style="43" customWidth="1"/>
    <col min="6" max="6" width="18.3" style="43" customWidth="1"/>
    <col min="7" max="16384" width="9" style="15"/>
  </cols>
  <sheetData>
    <row r="1" customHeight="1" spans="1:8">
      <c r="A1" s="17" t="s">
        <v>257</v>
      </c>
    </row>
    <row r="2" s="11" customFormat="1" ht="30" customHeight="1" spans="1:8">
      <c r="A2" s="18" t="s">
        <v>2593</v>
      </c>
      <c r="B2" s="19"/>
      <c r="C2" s="19"/>
      <c r="D2" s="19"/>
      <c r="E2" s="19"/>
      <c r="F2" s="19"/>
    </row>
    <row r="3" s="11" customFormat="1" ht="11.25" customHeight="1" spans="1:8">
      <c r="A3" s="18"/>
      <c r="B3" s="19"/>
      <c r="C3" s="51"/>
      <c r="D3" s="51"/>
      <c r="E3" s="51"/>
      <c r="F3" s="51"/>
    </row>
    <row r="4" s="12" customFormat="1" ht="14.1" customHeight="1" spans="1:8">
      <c r="A4" s="21" t="e">
        <f>'4-18其他非流动资产'!A4:H4</f>
        <v>#REF!</v>
      </c>
      <c r="B4" s="21"/>
      <c r="C4" s="21"/>
      <c r="D4" s="21"/>
      <c r="E4" s="21"/>
      <c r="F4" s="21"/>
    </row>
    <row r="5" s="12" customFormat="1" ht="14.1" customHeight="1" spans="1:8">
      <c r="A5" s="21"/>
      <c r="B5" s="21"/>
      <c r="C5" s="23"/>
      <c r="D5" s="23"/>
      <c r="E5" s="23"/>
      <c r="F5" s="118"/>
    </row>
    <row r="6" s="12" customFormat="1" customHeight="1" spans="1:8">
      <c r="A6" s="25" t="e">
        <f>'4-18其他非流动资产'!A6</f>
        <v>#REF!</v>
      </c>
      <c r="B6" s="25"/>
      <c r="C6" s="119"/>
      <c r="D6" s="26"/>
      <c r="E6" s="26"/>
      <c r="F6" s="120"/>
    </row>
    <row r="7" s="44" customFormat="1" customHeight="1" spans="1:8">
      <c r="A7" s="121" t="s">
        <v>361</v>
      </c>
      <c r="B7" s="121" t="s">
        <v>362</v>
      </c>
      <c r="C7" s="30" t="s">
        <v>344</v>
      </c>
      <c r="D7" s="30" t="s">
        <v>345</v>
      </c>
      <c r="E7" s="142" t="s">
        <v>2288</v>
      </c>
      <c r="F7" s="30" t="s">
        <v>347</v>
      </c>
    </row>
    <row r="8" s="14" customFormat="1" customHeight="1" spans="1:8">
      <c r="A8" s="122" t="s">
        <v>2594</v>
      </c>
      <c r="B8" s="143" t="s">
        <v>10</v>
      </c>
      <c r="C8" s="36">
        <f>'5-1短期借款'!N32</f>
        <v>0</v>
      </c>
      <c r="D8" s="36">
        <f>'5-1短期借款'!O32</f>
        <v>0</v>
      </c>
      <c r="E8" s="36">
        <f>D8-C8</f>
        <v>0</v>
      </c>
      <c r="F8" s="36" t="str">
        <f>IF(C8=0,"",E8/C8*100)</f>
        <v/>
      </c>
    </row>
    <row r="9" s="14" customFormat="1" customHeight="1" spans="1:8">
      <c r="A9" s="122" t="s">
        <v>2595</v>
      </c>
      <c r="B9" s="143" t="s">
        <v>12</v>
      </c>
      <c r="C9" s="36">
        <f>'5-2交易性金融负债'!H33</f>
        <v>0</v>
      </c>
      <c r="D9" s="36">
        <f>'5-2交易性金融负债'!I33</f>
        <v>0</v>
      </c>
      <c r="E9" s="36">
        <f>D9-C9</f>
        <v>0</v>
      </c>
      <c r="F9" s="36" t="str">
        <f>IF(C9=0,"",E9/C9*100)</f>
        <v/>
      </c>
    </row>
    <row r="10" s="14" customFormat="1" customHeight="1" spans="1:8">
      <c r="A10" s="122" t="s">
        <v>2596</v>
      </c>
      <c r="B10" s="143" t="s">
        <v>14</v>
      </c>
      <c r="C10" s="36">
        <f>'5-3衍生金融负债'!H31</f>
        <v>0</v>
      </c>
      <c r="D10" s="36">
        <f>'5-3衍生金融负债'!I31</f>
        <v>0</v>
      </c>
      <c r="E10" s="36">
        <f t="shared" ref="E10:E20" si="0">D10-C10</f>
        <v>0</v>
      </c>
      <c r="F10" s="36" t="str">
        <f t="shared" ref="F10:F20" si="1">IF(C10=0,"",E10/C10*100)</f>
        <v/>
      </c>
    </row>
    <row r="11" s="14" customFormat="1" customHeight="1" spans="1:8">
      <c r="A11" s="122" t="s">
        <v>2597</v>
      </c>
      <c r="B11" s="143" t="s">
        <v>17</v>
      </c>
      <c r="C11" s="36">
        <f>'5-4应付票据'!H32</f>
        <v>0</v>
      </c>
      <c r="D11" s="36">
        <f>'5-4应付票据'!I32</f>
        <v>0</v>
      </c>
      <c r="E11" s="36">
        <f t="shared" si="0"/>
        <v>0</v>
      </c>
      <c r="F11" s="36" t="str">
        <f t="shared" si="1"/>
        <v/>
      </c>
    </row>
    <row r="12" s="14" customFormat="1" customHeight="1" spans="1:8">
      <c r="A12" s="122" t="s">
        <v>2598</v>
      </c>
      <c r="B12" s="143" t="s">
        <v>20</v>
      </c>
      <c r="C12" s="36">
        <f>'5-5应付账款'!F31</f>
        <v>0</v>
      </c>
      <c r="D12" s="36">
        <f>'5-5应付账款'!G31</f>
        <v>0</v>
      </c>
      <c r="E12" s="36">
        <f t="shared" si="0"/>
        <v>0</v>
      </c>
      <c r="F12" s="36" t="str">
        <f t="shared" si="1"/>
        <v/>
      </c>
    </row>
    <row r="13" s="14" customFormat="1" customHeight="1" spans="1:8">
      <c r="A13" s="122" t="s">
        <v>2599</v>
      </c>
      <c r="B13" s="143" t="s">
        <v>23</v>
      </c>
      <c r="C13" s="36">
        <f>'5-6预收账款'!F32</f>
        <v>0</v>
      </c>
      <c r="D13" s="36">
        <f>'5-6预收账款'!G32</f>
        <v>0</v>
      </c>
      <c r="E13" s="36">
        <f t="shared" si="0"/>
        <v>0</v>
      </c>
      <c r="F13" s="36" t="str">
        <f t="shared" si="1"/>
        <v/>
      </c>
      <c r="H13" s="14">
        <v>0</v>
      </c>
    </row>
    <row r="14" s="14" customFormat="1" customHeight="1" spans="1:8">
      <c r="A14" s="122" t="s">
        <v>2600</v>
      </c>
      <c r="B14" s="143" t="s">
        <v>25</v>
      </c>
      <c r="C14" s="36">
        <f>'5-7合同负债'!L28</f>
        <v>0</v>
      </c>
      <c r="D14" s="36">
        <f>'5-7合同负债'!M28</f>
        <v>0</v>
      </c>
      <c r="E14" s="36">
        <f t="shared" si="0"/>
        <v>0</v>
      </c>
      <c r="F14" s="36" t="str">
        <f t="shared" si="1"/>
        <v/>
      </c>
      <c r="H14" s="14">
        <v>0</v>
      </c>
    </row>
    <row r="15" s="14" customFormat="1" customHeight="1" spans="1:8">
      <c r="A15" s="122" t="s">
        <v>2601</v>
      </c>
      <c r="B15" s="143" t="s">
        <v>301</v>
      </c>
      <c r="C15" s="36">
        <f>'5-8职工薪酬'!D31</f>
        <v>0</v>
      </c>
      <c r="D15" s="36">
        <f>'5-8职工薪酬'!E31</f>
        <v>0</v>
      </c>
      <c r="E15" s="36">
        <f t="shared" si="0"/>
        <v>0</v>
      </c>
      <c r="F15" s="36" t="str">
        <f t="shared" si="1"/>
        <v/>
      </c>
    </row>
    <row r="16" s="14" customFormat="1" customHeight="1" spans="1:8">
      <c r="A16" s="122" t="s">
        <v>2602</v>
      </c>
      <c r="B16" s="143" t="s">
        <v>29</v>
      </c>
      <c r="C16" s="36">
        <f>'5-9应交税费'!F32</f>
        <v>0</v>
      </c>
      <c r="D16" s="36">
        <f>'5-9应交税费'!G32</f>
        <v>0</v>
      </c>
      <c r="E16" s="36">
        <f t="shared" si="0"/>
        <v>0</v>
      </c>
      <c r="F16" s="36" t="str">
        <f t="shared" si="1"/>
        <v/>
      </c>
    </row>
    <row r="17" s="14" customFormat="1" customHeight="1" spans="1:6">
      <c r="A17" s="122" t="s">
        <v>2603</v>
      </c>
      <c r="B17" s="143" t="s">
        <v>35</v>
      </c>
      <c r="C17" s="36">
        <f>'5-10其他应付款汇总'!C21</f>
        <v>0</v>
      </c>
      <c r="D17" s="36">
        <f>'5-10其他应付款汇总'!D21</f>
        <v>0</v>
      </c>
      <c r="E17" s="36">
        <f t="shared" si="0"/>
        <v>0</v>
      </c>
      <c r="F17" s="36" t="str">
        <f t="shared" si="1"/>
        <v/>
      </c>
    </row>
    <row r="18" s="14" customFormat="1" customHeight="1" spans="1:6">
      <c r="A18" s="122" t="s">
        <v>2604</v>
      </c>
      <c r="B18" s="143" t="s">
        <v>38</v>
      </c>
      <c r="C18" s="36">
        <f>'5-11持有待售负债'!E30</f>
        <v>0</v>
      </c>
      <c r="D18" s="36">
        <f>'5-11持有待售负债'!F30</f>
        <v>0</v>
      </c>
      <c r="E18" s="36">
        <f t="shared" si="0"/>
        <v>0</v>
      </c>
      <c r="F18" s="36" t="str">
        <f t="shared" si="1"/>
        <v/>
      </c>
    </row>
    <row r="19" s="14" customFormat="1" customHeight="1" spans="1:6">
      <c r="A19" s="122" t="s">
        <v>2605</v>
      </c>
      <c r="B19" s="143" t="s">
        <v>40</v>
      </c>
      <c r="C19" s="36">
        <f>'5-12一年到期非流动负债'!J31</f>
        <v>0</v>
      </c>
      <c r="D19" s="36">
        <f>'5-12一年到期非流动负债'!K31</f>
        <v>0</v>
      </c>
      <c r="E19" s="36">
        <f t="shared" si="0"/>
        <v>0</v>
      </c>
      <c r="F19" s="36" t="str">
        <f t="shared" si="1"/>
        <v/>
      </c>
    </row>
    <row r="20" s="14" customFormat="1" customHeight="1" spans="1:6">
      <c r="A20" s="122" t="s">
        <v>2606</v>
      </c>
      <c r="B20" s="143" t="s">
        <v>42</v>
      </c>
      <c r="C20" s="36">
        <f>'5-13其他流动负债'!E32</f>
        <v>0</v>
      </c>
      <c r="D20" s="36">
        <f>'5-13其他流动负债'!F32</f>
        <v>0</v>
      </c>
      <c r="E20" s="36">
        <f t="shared" si="0"/>
        <v>0</v>
      </c>
      <c r="F20" s="36" t="str">
        <f t="shared" si="1"/>
        <v/>
      </c>
    </row>
    <row r="21" s="14" customFormat="1" customHeight="1" spans="1:6">
      <c r="A21" s="32"/>
      <c r="B21" s="145"/>
      <c r="C21" s="36"/>
      <c r="D21" s="36"/>
      <c r="E21" s="36"/>
      <c r="F21" s="36" t="s">
        <v>2269</v>
      </c>
    </row>
    <row r="22" s="14" customFormat="1" customHeight="1" spans="1:6">
      <c r="A22" s="32"/>
      <c r="B22" s="145"/>
      <c r="C22" s="36"/>
      <c r="D22" s="36"/>
      <c r="E22" s="36"/>
      <c r="F22" s="36"/>
    </row>
    <row r="23" s="14" customFormat="1" customHeight="1" spans="1:6">
      <c r="A23" s="32"/>
      <c r="B23" s="145"/>
      <c r="C23" s="36"/>
      <c r="D23" s="36"/>
      <c r="E23" s="36"/>
      <c r="F23" s="36"/>
    </row>
    <row r="24" s="14" customFormat="1" customHeight="1" spans="1:6">
      <c r="A24" s="32"/>
      <c r="B24" s="145"/>
      <c r="C24" s="36"/>
      <c r="D24" s="36"/>
      <c r="E24" s="36"/>
      <c r="F24" s="36"/>
    </row>
    <row r="25" s="14" customFormat="1" customHeight="1" spans="1:6">
      <c r="A25" s="32"/>
      <c r="B25" s="145"/>
      <c r="C25" s="36"/>
      <c r="D25" s="36"/>
      <c r="E25" s="36"/>
      <c r="F25" s="36"/>
    </row>
    <row r="26" s="14" customFormat="1" customHeight="1" spans="1:6">
      <c r="A26" s="32"/>
      <c r="B26" s="145"/>
      <c r="C26" s="36"/>
      <c r="D26" s="36"/>
      <c r="E26" s="36"/>
      <c r="F26" s="36" t="s">
        <v>2269</v>
      </c>
    </row>
    <row r="27" s="14" customFormat="1" customHeight="1" spans="1:6">
      <c r="A27" s="32"/>
      <c r="B27" s="145"/>
      <c r="C27" s="36"/>
      <c r="D27" s="36"/>
      <c r="E27" s="36"/>
      <c r="F27" s="36"/>
    </row>
    <row r="28" s="14" customFormat="1" customHeight="1" spans="1:6">
      <c r="A28" s="32"/>
      <c r="B28" s="145"/>
      <c r="C28" s="36"/>
      <c r="D28" s="36"/>
      <c r="E28" s="36"/>
      <c r="F28" s="36" t="s">
        <v>2269</v>
      </c>
    </row>
    <row r="29" s="14" customFormat="1" customHeight="1" spans="1:6">
      <c r="A29" s="32"/>
      <c r="B29" s="145"/>
      <c r="C29" s="36"/>
      <c r="D29" s="36"/>
      <c r="E29" s="36"/>
      <c r="F29" s="36" t="s">
        <v>2269</v>
      </c>
    </row>
    <row r="30" s="14" customFormat="1" customHeight="1" spans="1:6">
      <c r="A30" s="122"/>
      <c r="B30" s="146"/>
      <c r="C30" s="36"/>
      <c r="D30" s="36"/>
      <c r="E30" s="36"/>
      <c r="F30" s="36" t="s">
        <v>2269</v>
      </c>
    </row>
    <row r="31" s="14" customFormat="1" customHeight="1" spans="1:6">
      <c r="A31" s="122"/>
      <c r="B31" s="146"/>
      <c r="C31" s="36"/>
      <c r="D31" s="36"/>
      <c r="E31" s="36"/>
      <c r="F31" s="36" t="s">
        <v>2269</v>
      </c>
    </row>
    <row r="32" s="14" customFormat="1" customHeight="1" spans="1:6">
      <c r="A32" s="188" t="s">
        <v>304</v>
      </c>
      <c r="B32" s="189"/>
      <c r="C32" s="36">
        <f>SUM(C8:C31)</f>
        <v>0</v>
      </c>
      <c r="D32" s="36">
        <f>SUM(D8:D31)</f>
        <v>0</v>
      </c>
      <c r="E32" s="36">
        <f>SUM(E8:E31)</f>
        <v>0</v>
      </c>
      <c r="F32" s="36" t="str">
        <f>IF(C32=0,"",E32/C32*100)</f>
        <v/>
      </c>
    </row>
    <row r="33" s="14" customFormat="1" customHeight="1" spans="1:6">
      <c r="A33" s="125"/>
      <c r="C33" s="43"/>
      <c r="D33" s="126"/>
      <c r="E33" s="126"/>
      <c r="F33" s="126"/>
    </row>
    <row r="34" customHeight="1" spans="1:6">
      <c r="A34" s="127"/>
    </row>
  </sheetData>
  <sheetProtection formatCells="0" formatColumns="0" formatRows="0" insertRows="0" insertColumns="0" insertHyperlinks="0" deleteColumns="0" deleteRows="0" sort="0" autoFilter="0" pivotTables="0"/>
  <mergeCells count="3">
    <mergeCell ref="A2:F2"/>
    <mergeCell ref="A4:F4"/>
    <mergeCell ref="A32:B32"/>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&amp;R&amp;"宋体,常规"&amp;10表5
共&amp;N页第&amp;P页
 单位：人民币元</oddHeader>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068">
    <tabColor indexed="35"/>
  </sheetPr>
  <dimension ref="A1:Q35"/>
  <sheetViews>
    <sheetView showZeros="0" workbookViewId="0">
      <pane ySplit="7" topLeftCell="A8" activePane="bottomLeft" state="frozen"/>
      <selection/>
      <selection pane="bottomLeft" activeCell="B9" sqref="B9"/>
    </sheetView>
  </sheetViews>
  <sheetFormatPr defaultColWidth="9" defaultRowHeight="15.75" customHeight="1"/>
  <cols>
    <col min="1" max="1" width="5.5" style="15" customWidth="1"/>
    <col min="2" max="2" width="19.6" style="15" customWidth="1"/>
    <col min="3" max="3" width="10.8" style="15" customWidth="1"/>
    <col min="4" max="4" width="7.5" style="15" customWidth="1"/>
    <col min="5" max="5" width="7.6" style="15" customWidth="1"/>
    <col min="6" max="6" width="7.2" style="15" customWidth="1"/>
    <col min="7" max="10" width="7.2" style="182" customWidth="1" outlineLevel="1"/>
    <col min="11" max="11" width="12" style="182" customWidth="1" outlineLevel="1"/>
    <col min="12" max="12" width="7.2" style="15" customWidth="1"/>
    <col min="13" max="13" width="8.2" style="14" customWidth="1"/>
    <col min="14" max="14" width="11.8" style="43" customWidth="1"/>
    <col min="15" max="15" width="13.3" style="43" hidden="1" customWidth="1" outlineLevel="1"/>
    <col min="16" max="16" width="7.8" style="15" customWidth="1" collapsed="1"/>
    <col min="17" max="16384" width="9" style="15"/>
  </cols>
  <sheetData>
    <row r="1" customHeight="1" spans="1:17">
      <c r="A1" s="17" t="s">
        <v>257</v>
      </c>
    </row>
    <row r="2" s="11" customFormat="1" ht="30" customHeight="1" spans="1:17">
      <c r="A2" s="18" t="e">
        <f>"短期借款评估"&amp;#REF!</f>
        <v>#REF!</v>
      </c>
      <c r="B2" s="19"/>
      <c r="C2" s="19"/>
      <c r="D2" s="19"/>
      <c r="E2" s="19"/>
      <c r="F2" s="19"/>
      <c r="G2" s="19"/>
      <c r="H2" s="19"/>
      <c r="I2" s="19"/>
      <c r="J2" s="19"/>
      <c r="K2" s="19"/>
      <c r="L2" s="19"/>
      <c r="M2" s="19"/>
      <c r="N2" s="19"/>
      <c r="O2" s="19"/>
      <c r="P2" s="19"/>
    </row>
    <row r="3" s="104" customFormat="1" ht="3.75" customHeight="1" spans="1:17">
      <c r="A3" s="105"/>
      <c r="B3" s="105"/>
      <c r="C3" s="105"/>
      <c r="D3" s="105"/>
      <c r="E3" s="105"/>
      <c r="F3" s="105"/>
      <c r="G3" s="105"/>
      <c r="H3" s="105"/>
      <c r="I3" s="105"/>
      <c r="J3" s="105"/>
      <c r="K3" s="105"/>
      <c r="L3" s="105"/>
      <c r="M3" s="105"/>
      <c r="N3" s="51"/>
      <c r="O3" s="51"/>
      <c r="P3" s="105"/>
    </row>
    <row r="4" s="12" customFormat="1" ht="14.1" customHeight="1" spans="1:17">
      <c r="A4" s="21" t="e">
        <f>'5-流动负债汇总'!A4:F4</f>
        <v>#REF!</v>
      </c>
      <c r="B4" s="21"/>
      <c r="C4" s="21"/>
      <c r="D4" s="21"/>
      <c r="E4" s="21"/>
      <c r="F4" s="21"/>
      <c r="G4" s="21"/>
      <c r="H4" s="21"/>
      <c r="I4" s="21"/>
      <c r="J4" s="21"/>
      <c r="K4" s="21"/>
      <c r="L4" s="21"/>
      <c r="M4" s="21"/>
      <c r="N4" s="22"/>
      <c r="O4" s="22"/>
      <c r="P4" s="22"/>
    </row>
    <row r="5" s="12" customFormat="1" ht="14.1" customHeight="1" spans="1:17">
      <c r="A5" s="21"/>
      <c r="B5" s="21"/>
      <c r="C5" s="21"/>
      <c r="D5" s="21"/>
      <c r="E5" s="21"/>
      <c r="F5" s="21"/>
      <c r="G5" s="183"/>
      <c r="H5" s="183"/>
      <c r="I5" s="183"/>
      <c r="J5" s="183"/>
      <c r="K5" s="183"/>
      <c r="L5" s="21"/>
      <c r="M5" s="21"/>
      <c r="N5" s="23"/>
      <c r="O5" s="23"/>
      <c r="P5" s="24"/>
    </row>
    <row r="6" s="12" customFormat="1" customHeight="1" spans="1:17">
      <c r="A6" s="75" t="e">
        <f>'5-流动负债汇总'!A6</f>
        <v>#REF!</v>
      </c>
      <c r="G6" s="184"/>
      <c r="H6" s="184"/>
      <c r="I6" s="184"/>
      <c r="J6" s="184"/>
      <c r="K6" s="184"/>
      <c r="N6" s="26"/>
      <c r="O6" s="26"/>
      <c r="P6" s="27"/>
    </row>
    <row r="7" s="44" customFormat="1" ht="46" spans="1:17">
      <c r="A7" s="28" t="s">
        <v>293</v>
      </c>
      <c r="B7" s="28" t="s">
        <v>2607</v>
      </c>
      <c r="C7" s="28" t="s">
        <v>2608</v>
      </c>
      <c r="D7" s="28" t="s">
        <v>410</v>
      </c>
      <c r="E7" s="28" t="s">
        <v>2310</v>
      </c>
      <c r="F7" s="28" t="s">
        <v>2609</v>
      </c>
      <c r="G7" s="128" t="s">
        <v>2608</v>
      </c>
      <c r="H7" s="128" t="s">
        <v>2610</v>
      </c>
      <c r="I7" s="128" t="s">
        <v>2611</v>
      </c>
      <c r="J7" s="128" t="s">
        <v>2612</v>
      </c>
      <c r="K7" s="128" t="s">
        <v>2613</v>
      </c>
      <c r="L7" s="28" t="s">
        <v>341</v>
      </c>
      <c r="M7" s="28" t="s">
        <v>2299</v>
      </c>
      <c r="N7" s="29" t="s">
        <v>344</v>
      </c>
      <c r="O7" s="30" t="s">
        <v>345</v>
      </c>
      <c r="P7" s="28" t="s">
        <v>296</v>
      </c>
      <c r="Q7" s="31" t="s">
        <v>348</v>
      </c>
    </row>
    <row r="8" s="14" customFormat="1" customHeight="1" spans="1:17">
      <c r="A8" s="32">
        <v>1</v>
      </c>
      <c r="B8" s="33"/>
      <c r="C8" s="35"/>
      <c r="D8" s="40">
        <v>43830</v>
      </c>
      <c r="E8" s="40">
        <v>44195</v>
      </c>
      <c r="F8" s="149"/>
      <c r="G8" s="129"/>
      <c r="H8" s="130"/>
      <c r="I8" s="130"/>
      <c r="J8" s="130"/>
      <c r="K8" s="130"/>
      <c r="L8" s="32"/>
      <c r="M8" s="36"/>
      <c r="N8" s="36"/>
      <c r="O8" s="36"/>
      <c r="P8" s="37"/>
      <c r="Q8" s="37"/>
    </row>
    <row r="9" s="14" customFormat="1" customHeight="1" spans="1:17">
      <c r="A9" s="32"/>
      <c r="B9" s="33"/>
      <c r="C9" s="35"/>
      <c r="D9" s="40"/>
      <c r="E9" s="40"/>
      <c r="F9" s="140"/>
      <c r="G9" s="129"/>
      <c r="H9" s="130"/>
      <c r="I9" s="130"/>
      <c r="J9" s="130"/>
      <c r="K9" s="130"/>
      <c r="L9" s="32"/>
      <c r="M9" s="36"/>
      <c r="N9" s="36"/>
      <c r="O9" s="36"/>
      <c r="P9" s="37"/>
      <c r="Q9" s="37"/>
    </row>
    <row r="10" s="14" customFormat="1" customHeight="1" spans="1:17">
      <c r="A10" s="32"/>
      <c r="B10" s="33"/>
      <c r="C10" s="35"/>
      <c r="D10" s="40"/>
      <c r="E10" s="40"/>
      <c r="F10" s="140"/>
      <c r="G10" s="129"/>
      <c r="H10" s="130"/>
      <c r="I10" s="130"/>
      <c r="J10" s="130"/>
      <c r="K10" s="130"/>
      <c r="L10" s="32"/>
      <c r="M10" s="36"/>
      <c r="N10" s="36"/>
      <c r="O10" s="36"/>
      <c r="P10" s="37"/>
      <c r="Q10" s="37"/>
    </row>
    <row r="11" s="14" customFormat="1" customHeight="1" spans="1:17">
      <c r="A11" s="32"/>
      <c r="B11" s="33"/>
      <c r="C11" s="35"/>
      <c r="D11" s="40"/>
      <c r="E11" s="40"/>
      <c r="F11" s="140"/>
      <c r="G11" s="129"/>
      <c r="H11" s="130"/>
      <c r="I11" s="130"/>
      <c r="J11" s="130"/>
      <c r="K11" s="130"/>
      <c r="L11" s="32"/>
      <c r="M11" s="36"/>
      <c r="N11" s="36"/>
      <c r="O11" s="36"/>
      <c r="P11" s="37"/>
      <c r="Q11" s="37"/>
    </row>
    <row r="12" s="14" customFormat="1" customHeight="1" spans="1:17">
      <c r="A12" s="32"/>
      <c r="B12" s="33"/>
      <c r="C12" s="35"/>
      <c r="D12" s="40"/>
      <c r="E12" s="40"/>
      <c r="F12" s="140"/>
      <c r="G12" s="129"/>
      <c r="H12" s="130"/>
      <c r="I12" s="130"/>
      <c r="J12" s="130"/>
      <c r="K12" s="130"/>
      <c r="L12" s="32"/>
      <c r="M12" s="36"/>
      <c r="N12" s="36"/>
      <c r="O12" s="36"/>
      <c r="P12" s="37"/>
      <c r="Q12" s="37"/>
    </row>
    <row r="13" s="14" customFormat="1" customHeight="1" spans="1:17">
      <c r="A13" s="32"/>
      <c r="B13" s="33"/>
      <c r="C13" s="35"/>
      <c r="D13" s="40"/>
      <c r="E13" s="40"/>
      <c r="F13" s="140"/>
      <c r="G13" s="129"/>
      <c r="H13" s="130">
        <v>0</v>
      </c>
      <c r="I13" s="130"/>
      <c r="J13" s="130"/>
      <c r="K13" s="130"/>
      <c r="L13" s="32"/>
      <c r="M13" s="36"/>
      <c r="N13" s="36"/>
      <c r="O13" s="36"/>
      <c r="P13" s="37"/>
      <c r="Q13" s="37"/>
    </row>
    <row r="14" s="14" customFormat="1" customHeight="1" spans="1:17">
      <c r="A14" s="32"/>
      <c r="B14" s="33"/>
      <c r="C14" s="35"/>
      <c r="D14" s="40"/>
      <c r="E14" s="40"/>
      <c r="F14" s="140"/>
      <c r="G14" s="129"/>
      <c r="H14" s="130">
        <v>0</v>
      </c>
      <c r="I14" s="130"/>
      <c r="J14" s="130"/>
      <c r="K14" s="130"/>
      <c r="L14" s="32"/>
      <c r="M14" s="36"/>
      <c r="N14" s="36"/>
      <c r="O14" s="36"/>
      <c r="P14" s="37"/>
      <c r="Q14" s="37"/>
    </row>
    <row r="15" s="14" customFormat="1" customHeight="1" spans="1:17">
      <c r="A15" s="32"/>
      <c r="B15" s="33"/>
      <c r="C15" s="35"/>
      <c r="D15" s="40"/>
      <c r="E15" s="40"/>
      <c r="F15" s="140"/>
      <c r="G15" s="129"/>
      <c r="H15" s="130"/>
      <c r="I15" s="130"/>
      <c r="J15" s="130"/>
      <c r="K15" s="130"/>
      <c r="L15" s="32"/>
      <c r="M15" s="36"/>
      <c r="N15" s="36"/>
      <c r="O15" s="36"/>
      <c r="P15" s="37"/>
      <c r="Q15" s="37"/>
    </row>
    <row r="16" s="14" customFormat="1" customHeight="1" spans="1:17">
      <c r="A16" s="32"/>
      <c r="B16" s="33"/>
      <c r="C16" s="35"/>
      <c r="D16" s="40"/>
      <c r="E16" s="40"/>
      <c r="F16" s="140"/>
      <c r="G16" s="129"/>
      <c r="H16" s="130"/>
      <c r="I16" s="130"/>
      <c r="J16" s="130"/>
      <c r="K16" s="130"/>
      <c r="L16" s="32"/>
      <c r="M16" s="36"/>
      <c r="N16" s="36"/>
      <c r="O16" s="36"/>
      <c r="P16" s="37"/>
      <c r="Q16" s="37"/>
    </row>
    <row r="17" s="14" customFormat="1" customHeight="1" spans="1:17">
      <c r="A17" s="32"/>
      <c r="B17" s="33"/>
      <c r="C17" s="35"/>
      <c r="D17" s="40"/>
      <c r="E17" s="40"/>
      <c r="F17" s="140"/>
      <c r="G17" s="129"/>
      <c r="H17" s="130"/>
      <c r="I17" s="130"/>
      <c r="J17" s="130"/>
      <c r="K17" s="130"/>
      <c r="L17" s="32"/>
      <c r="M17" s="36"/>
      <c r="N17" s="36"/>
      <c r="O17" s="36"/>
      <c r="P17" s="37"/>
      <c r="Q17" s="37"/>
    </row>
    <row r="18" s="14" customFormat="1" customHeight="1" spans="1:17">
      <c r="A18" s="32"/>
      <c r="B18" s="33"/>
      <c r="C18" s="35"/>
      <c r="D18" s="40"/>
      <c r="E18" s="40"/>
      <c r="F18" s="140"/>
      <c r="G18" s="129"/>
      <c r="H18" s="130"/>
      <c r="I18" s="130"/>
      <c r="J18" s="130"/>
      <c r="K18" s="130"/>
      <c r="L18" s="32"/>
      <c r="M18" s="36"/>
      <c r="N18" s="36"/>
      <c r="O18" s="36"/>
      <c r="P18" s="37"/>
      <c r="Q18" s="37"/>
    </row>
    <row r="19" s="14" customFormat="1" customHeight="1" spans="1:17">
      <c r="A19" s="32"/>
      <c r="B19" s="33"/>
      <c r="C19" s="35"/>
      <c r="D19" s="40"/>
      <c r="E19" s="40"/>
      <c r="F19" s="140"/>
      <c r="G19" s="129"/>
      <c r="H19" s="130"/>
      <c r="I19" s="130"/>
      <c r="J19" s="130"/>
      <c r="K19" s="130"/>
      <c r="L19" s="32"/>
      <c r="M19" s="36"/>
      <c r="N19" s="36"/>
      <c r="O19" s="36"/>
      <c r="P19" s="37"/>
      <c r="Q19" s="37"/>
    </row>
    <row r="20" s="14" customFormat="1" customHeight="1" spans="1:17">
      <c r="A20" s="32"/>
      <c r="B20" s="33"/>
      <c r="C20" s="35"/>
      <c r="D20" s="40"/>
      <c r="E20" s="40"/>
      <c r="F20" s="140"/>
      <c r="G20" s="129"/>
      <c r="H20" s="130"/>
      <c r="I20" s="130"/>
      <c r="J20" s="130"/>
      <c r="K20" s="130"/>
      <c r="L20" s="32"/>
      <c r="M20" s="36"/>
      <c r="N20" s="36"/>
      <c r="O20" s="36"/>
      <c r="P20" s="37"/>
      <c r="Q20" s="37"/>
    </row>
    <row r="21" s="14" customFormat="1" customHeight="1" spans="1:17">
      <c r="A21" s="32"/>
      <c r="B21" s="33"/>
      <c r="C21" s="35"/>
      <c r="D21" s="40"/>
      <c r="E21" s="40"/>
      <c r="F21" s="140"/>
      <c r="G21" s="129"/>
      <c r="H21" s="130"/>
      <c r="I21" s="130"/>
      <c r="J21" s="130"/>
      <c r="K21" s="130"/>
      <c r="L21" s="32"/>
      <c r="M21" s="36"/>
      <c r="N21" s="36"/>
      <c r="O21" s="36"/>
      <c r="P21" s="37"/>
      <c r="Q21" s="37"/>
    </row>
    <row r="22" s="14" customFormat="1" customHeight="1" spans="1:17">
      <c r="A22" s="32"/>
      <c r="B22" s="33"/>
      <c r="C22" s="35"/>
      <c r="D22" s="40"/>
      <c r="E22" s="40"/>
      <c r="F22" s="140"/>
      <c r="G22" s="129"/>
      <c r="H22" s="130"/>
      <c r="I22" s="130"/>
      <c r="J22" s="130"/>
      <c r="K22" s="130"/>
      <c r="L22" s="32"/>
      <c r="M22" s="36"/>
      <c r="N22" s="36"/>
      <c r="O22" s="36"/>
      <c r="P22" s="37"/>
      <c r="Q22" s="37"/>
    </row>
    <row r="23" s="14" customFormat="1" customHeight="1" spans="1:17">
      <c r="A23" s="32"/>
      <c r="B23" s="33"/>
      <c r="C23" s="35"/>
      <c r="D23" s="40"/>
      <c r="E23" s="40"/>
      <c r="F23" s="140"/>
      <c r="G23" s="129"/>
      <c r="H23" s="130"/>
      <c r="I23" s="130"/>
      <c r="J23" s="130"/>
      <c r="K23" s="130"/>
      <c r="L23" s="32"/>
      <c r="M23" s="36"/>
      <c r="N23" s="36"/>
      <c r="O23" s="36"/>
      <c r="P23" s="37"/>
      <c r="Q23" s="37"/>
    </row>
    <row r="24" s="14" customFormat="1" customHeight="1" spans="1:17">
      <c r="A24" s="32"/>
      <c r="B24" s="33"/>
      <c r="C24" s="35"/>
      <c r="D24" s="40"/>
      <c r="E24" s="40"/>
      <c r="F24" s="140"/>
      <c r="G24" s="129"/>
      <c r="H24" s="130"/>
      <c r="I24" s="130"/>
      <c r="J24" s="130"/>
      <c r="K24" s="130"/>
      <c r="L24" s="32"/>
      <c r="M24" s="36"/>
      <c r="N24" s="36"/>
      <c r="O24" s="36"/>
      <c r="P24" s="37"/>
      <c r="Q24" s="37"/>
    </row>
    <row r="25" s="14" customFormat="1" customHeight="1" spans="1:17">
      <c r="A25" s="32"/>
      <c r="B25" s="33"/>
      <c r="C25" s="35"/>
      <c r="D25" s="40"/>
      <c r="E25" s="40"/>
      <c r="F25" s="140"/>
      <c r="G25" s="129"/>
      <c r="H25" s="130"/>
      <c r="I25" s="130"/>
      <c r="J25" s="130"/>
      <c r="K25" s="130"/>
      <c r="L25" s="32"/>
      <c r="M25" s="36"/>
      <c r="N25" s="36"/>
      <c r="O25" s="36"/>
      <c r="P25" s="37"/>
      <c r="Q25" s="37"/>
    </row>
    <row r="26" s="14" customFormat="1" customHeight="1" spans="1:17">
      <c r="A26" s="32"/>
      <c r="B26" s="33"/>
      <c r="C26" s="35"/>
      <c r="D26" s="40"/>
      <c r="E26" s="40"/>
      <c r="F26" s="140"/>
      <c r="G26" s="129"/>
      <c r="H26" s="130"/>
      <c r="I26" s="130"/>
      <c r="J26" s="130"/>
      <c r="K26" s="130"/>
      <c r="L26" s="32"/>
      <c r="M26" s="36"/>
      <c r="N26" s="36"/>
      <c r="O26" s="36"/>
      <c r="P26" s="37"/>
      <c r="Q26" s="37"/>
    </row>
    <row r="27" s="14" customFormat="1" customHeight="1" spans="1:17">
      <c r="A27" s="32"/>
      <c r="B27" s="33"/>
      <c r="C27" s="35"/>
      <c r="D27" s="40"/>
      <c r="E27" s="40"/>
      <c r="F27" s="140"/>
      <c r="G27" s="129"/>
      <c r="H27" s="130"/>
      <c r="I27" s="130"/>
      <c r="J27" s="130"/>
      <c r="K27" s="130"/>
      <c r="L27" s="32"/>
      <c r="M27" s="36"/>
      <c r="N27" s="36"/>
      <c r="O27" s="36"/>
      <c r="P27" s="37"/>
      <c r="Q27" s="37"/>
    </row>
    <row r="28" s="14" customFormat="1" customHeight="1" spans="1:17">
      <c r="A28" s="32"/>
      <c r="B28" s="33"/>
      <c r="C28" s="35"/>
      <c r="D28" s="40"/>
      <c r="E28" s="40"/>
      <c r="F28" s="140"/>
      <c r="G28" s="129"/>
      <c r="H28" s="130"/>
      <c r="I28" s="130"/>
      <c r="J28" s="130"/>
      <c r="K28" s="130"/>
      <c r="L28" s="32"/>
      <c r="M28" s="36"/>
      <c r="N28" s="36"/>
      <c r="O28" s="36"/>
      <c r="P28" s="37"/>
      <c r="Q28" s="37"/>
    </row>
    <row r="29" s="14" customFormat="1" customHeight="1" spans="1:17">
      <c r="A29" s="32"/>
      <c r="B29" s="33"/>
      <c r="C29" s="35"/>
      <c r="D29" s="40"/>
      <c r="E29" s="40"/>
      <c r="F29" s="140"/>
      <c r="G29" s="129"/>
      <c r="H29" s="130"/>
      <c r="I29" s="130"/>
      <c r="J29" s="130"/>
      <c r="K29" s="130"/>
      <c r="L29" s="32"/>
      <c r="M29" s="36"/>
      <c r="N29" s="36"/>
      <c r="O29" s="36"/>
      <c r="P29" s="37"/>
      <c r="Q29" s="37"/>
    </row>
    <row r="30" s="14" customFormat="1" customHeight="1" spans="1:17">
      <c r="A30" s="32"/>
      <c r="B30" s="33"/>
      <c r="C30" s="35"/>
      <c r="D30" s="40"/>
      <c r="E30" s="40"/>
      <c r="F30" s="140"/>
      <c r="G30" s="129"/>
      <c r="H30" s="130"/>
      <c r="I30" s="130"/>
      <c r="J30" s="130"/>
      <c r="K30" s="130"/>
      <c r="L30" s="32"/>
      <c r="M30" s="36"/>
      <c r="N30" s="36"/>
      <c r="O30" s="36"/>
      <c r="P30" s="37"/>
      <c r="Q30" s="37"/>
    </row>
    <row r="31" s="14" customFormat="1" customHeight="1" spans="1:17">
      <c r="A31" s="32"/>
      <c r="B31" s="33"/>
      <c r="C31" s="35"/>
      <c r="D31" s="40"/>
      <c r="E31" s="40"/>
      <c r="F31" s="140"/>
      <c r="G31" s="129"/>
      <c r="H31" s="130"/>
      <c r="I31" s="130"/>
      <c r="J31" s="130"/>
      <c r="K31" s="130"/>
      <c r="L31" s="32"/>
      <c r="M31" s="36"/>
      <c r="N31" s="36"/>
      <c r="O31" s="36"/>
      <c r="P31" s="37"/>
      <c r="Q31" s="37"/>
    </row>
    <row r="32" s="14" customFormat="1" customHeight="1" spans="1:17">
      <c r="A32" s="38" t="s">
        <v>405</v>
      </c>
      <c r="B32" s="39"/>
      <c r="C32" s="72"/>
      <c r="D32" s="40"/>
      <c r="E32" s="40"/>
      <c r="F32" s="140"/>
      <c r="G32" s="185"/>
      <c r="H32" s="130"/>
      <c r="I32" s="186"/>
      <c r="J32" s="186"/>
      <c r="K32" s="186"/>
      <c r="L32" s="32"/>
      <c r="M32" s="36"/>
      <c r="N32" s="36">
        <f>SUM(N8:N31)</f>
        <v>0</v>
      </c>
      <c r="O32" s="36">
        <f>SUM(O8:O31)</f>
        <v>0</v>
      </c>
      <c r="P32" s="37"/>
      <c r="Q32" s="37"/>
    </row>
    <row r="33" s="14" customFormat="1" customHeight="1" spans="1:16">
      <c r="A33" s="12" t="e">
        <f>'4-18其他非流动资产'!A32</f>
        <v>#REF!</v>
      </c>
      <c r="B33" s="41"/>
      <c r="C33" s="136"/>
      <c r="D33" s="136"/>
      <c r="E33" s="136"/>
      <c r="G33" s="187"/>
      <c r="H33" s="187"/>
      <c r="I33" s="187"/>
      <c r="J33" s="187"/>
      <c r="K33" s="187"/>
      <c r="N33" s="43"/>
      <c r="O33" s="42" t="e">
        <f>"评估人员："&amp;#REF!</f>
        <v>#REF!</v>
      </c>
      <c r="P33" s="138"/>
    </row>
    <row r="34" s="14" customFormat="1" customHeight="1" spans="1:16">
      <c r="A34" s="12" t="e">
        <f>'4-18其他非流动资产'!A33</f>
        <v>#REF!</v>
      </c>
      <c r="B34" s="12"/>
      <c r="G34" s="187"/>
      <c r="H34" s="187"/>
      <c r="I34" s="187"/>
      <c r="J34" s="187"/>
      <c r="K34" s="187"/>
      <c r="N34" s="43"/>
      <c r="O34" s="43"/>
    </row>
    <row r="35" s="14" customFormat="1" customHeight="1" spans="1:16">
      <c r="G35" s="187"/>
      <c r="H35" s="187"/>
      <c r="I35" s="187"/>
      <c r="J35" s="187"/>
      <c r="K35" s="187"/>
      <c r="N35" s="43"/>
      <c r="O35" s="43"/>
    </row>
  </sheetData>
  <sheetProtection formatCells="0" formatColumns="0" formatRows="0" insertRows="0" insertColumns="0" insertHyperlinks="0" deleteColumns="0" deleteRows="0" sort="0" autoFilter="0" pivotTables="0"/>
  <mergeCells count="3">
    <mergeCell ref="A2:P2"/>
    <mergeCell ref="A4:P4"/>
    <mergeCell ref="A32:B32"/>
  </mergeCells>
  <dataValidations count="1">
    <dataValidation type="list" allowBlank="1" showInputMessage="1" showErrorMessage="1" sqref="G8:G31">
      <formula1>"信用贷款,抵押贷款,质押贷款,保证贷款,票据贴现"</formula1>
    </dataValidation>
  </dataValidations>
  <hyperlinks>
    <hyperlink ref="A1" location="索引目录!A1" display="返回索引目录"/>
  </hyperlinks>
  <printOptions horizontalCentered="1"/>
  <pageMargins left="0.708661417322835" right="0.590551181102362" top="0.984251968503937" bottom="0.15748031496063" header="1.14173228346457" footer="0.196850393700787"/>
  <pageSetup paperSize="9" scale="80" fitToHeight="0" orientation="landscape"/>
  <headerFooter scaleWithDoc="0">
    <oddHeader>&amp;R&amp;"宋体,常规"&amp;10表5-1
共&amp;N页第&amp;P页
 单位：人民币元</oddHeader>
  </headerFooter>
  <legacyDrawing r:id="rId2"/>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9">
    <tabColor indexed="35"/>
  </sheetPr>
  <dimension ref="A1:K36"/>
  <sheetViews>
    <sheetView showZeros="0" workbookViewId="0">
      <pane ySplit="7" topLeftCell="A8" activePane="bottomLeft" state="frozen"/>
      <selection/>
      <selection pane="bottomLeft" activeCell="B9" sqref="B9"/>
    </sheetView>
  </sheetViews>
  <sheetFormatPr defaultColWidth="9" defaultRowHeight="15.75" customHeight="1"/>
  <cols>
    <col min="1" max="1" width="5.7" style="15" customWidth="1"/>
    <col min="2" max="2" width="21.2" style="15" customWidth="1"/>
    <col min="3" max="3" width="12.2" style="15" customWidth="1"/>
    <col min="4" max="4" width="18" style="15" customWidth="1"/>
    <col min="5" max="5" width="9" style="15" customWidth="1"/>
    <col min="6" max="7" width="12.2" style="43" customWidth="1" outlineLevel="1"/>
    <col min="8" max="8" width="15.7" style="43" customWidth="1"/>
    <col min="9" max="9" width="15.6" style="43" hidden="1" customWidth="1" outlineLevel="1"/>
    <col min="10" max="10" width="10.2" style="15" customWidth="1" collapsed="1"/>
    <col min="11" max="16384" width="9" style="15"/>
  </cols>
  <sheetData>
    <row r="1" customHeight="1" spans="1:11">
      <c r="A1" s="17" t="s">
        <v>257</v>
      </c>
    </row>
    <row r="2" s="11" customFormat="1" ht="30" customHeight="1" spans="1:11">
      <c r="A2" s="18" t="e">
        <f>"交易性金融负债评估"&amp;#REF!</f>
        <v>#REF!</v>
      </c>
      <c r="B2" s="19"/>
      <c r="C2" s="19"/>
      <c r="D2" s="19"/>
      <c r="E2" s="19"/>
      <c r="F2" s="19"/>
      <c r="G2" s="19"/>
      <c r="H2" s="19"/>
      <c r="I2" s="19"/>
      <c r="J2" s="19"/>
    </row>
    <row r="3" s="11" customFormat="1" ht="6" customHeight="1" spans="1:11">
      <c r="A3" s="18"/>
      <c r="B3" s="19"/>
      <c r="C3" s="19"/>
      <c r="D3" s="19"/>
      <c r="E3" s="19"/>
      <c r="F3" s="51"/>
      <c r="G3" s="51"/>
      <c r="H3" s="51"/>
      <c r="I3" s="51"/>
      <c r="J3" s="19"/>
    </row>
    <row r="4" s="12" customFormat="1" ht="14.1" customHeight="1" spans="1:11">
      <c r="A4" s="21" t="e">
        <f>'5-1短期借款'!A4:P4</f>
        <v>#REF!</v>
      </c>
      <c r="B4" s="21"/>
      <c r="C4" s="21"/>
      <c r="D4" s="21"/>
      <c r="E4" s="21"/>
      <c r="F4" s="21"/>
      <c r="G4" s="21"/>
      <c r="H4" s="21"/>
      <c r="I4" s="21"/>
      <c r="J4" s="22"/>
    </row>
    <row r="5" s="12" customFormat="1" ht="14.1" customHeight="1" spans="1:11">
      <c r="A5" s="21"/>
      <c r="B5" s="21"/>
      <c r="C5" s="21"/>
      <c r="D5" s="21"/>
      <c r="E5" s="21"/>
      <c r="F5" s="23"/>
      <c r="G5" s="23"/>
      <c r="H5" s="23"/>
      <c r="I5" s="23"/>
      <c r="J5" s="24"/>
    </row>
    <row r="6" s="12" customFormat="1" customHeight="1" spans="1:11">
      <c r="A6" s="25" t="e">
        <f>'5-1短期借款'!A6</f>
        <v>#REF!</v>
      </c>
      <c r="B6" s="25"/>
      <c r="C6" s="25"/>
      <c r="D6" s="25"/>
      <c r="E6" s="52"/>
      <c r="F6" s="55"/>
      <c r="G6" s="55"/>
      <c r="H6" s="26"/>
      <c r="I6" s="26"/>
      <c r="J6" s="27"/>
    </row>
    <row r="7" s="44" customFormat="1" customHeight="1" spans="1:11">
      <c r="A7" s="28" t="s">
        <v>293</v>
      </c>
      <c r="B7" s="28" t="s">
        <v>394</v>
      </c>
      <c r="C7" s="28" t="s">
        <v>410</v>
      </c>
      <c r="D7" s="28" t="s">
        <v>409</v>
      </c>
      <c r="E7" s="135" t="s">
        <v>341</v>
      </c>
      <c r="F7" s="139" t="s">
        <v>2299</v>
      </c>
      <c r="G7" s="139" t="s">
        <v>2610</v>
      </c>
      <c r="H7" s="29" t="s">
        <v>344</v>
      </c>
      <c r="I7" s="30" t="s">
        <v>345</v>
      </c>
      <c r="J7" s="28" t="s">
        <v>296</v>
      </c>
      <c r="K7" s="31" t="s">
        <v>348</v>
      </c>
    </row>
    <row r="8" s="14" customFormat="1" customHeight="1" spans="1:11">
      <c r="A8" s="32">
        <v>1</v>
      </c>
      <c r="B8" s="33"/>
      <c r="C8" s="34">
        <v>43800</v>
      </c>
      <c r="D8" s="35"/>
      <c r="E8" s="39"/>
      <c r="F8" s="36"/>
      <c r="G8" s="36"/>
      <c r="H8" s="36"/>
      <c r="I8" s="36"/>
      <c r="J8" s="37"/>
      <c r="K8" s="37"/>
    </row>
    <row r="9" s="14" customFormat="1" customHeight="1" spans="1:11">
      <c r="A9" s="32"/>
      <c r="B9" s="33"/>
      <c r="C9" s="34"/>
      <c r="D9" s="35"/>
      <c r="E9" s="39"/>
      <c r="F9" s="36"/>
      <c r="G9" s="36"/>
      <c r="H9" s="36"/>
      <c r="I9" s="36"/>
      <c r="J9" s="37"/>
      <c r="K9" s="37"/>
    </row>
    <row r="10" s="14" customFormat="1" customHeight="1" spans="1:11">
      <c r="A10" s="32"/>
      <c r="B10" s="33"/>
      <c r="C10" s="34"/>
      <c r="D10" s="35"/>
      <c r="E10" s="35"/>
      <c r="F10" s="36"/>
      <c r="G10" s="36"/>
      <c r="H10" s="36"/>
      <c r="I10" s="36"/>
      <c r="J10" s="37"/>
      <c r="K10" s="37"/>
    </row>
    <row r="11" s="14" customFormat="1" customHeight="1" spans="1:11">
      <c r="A11" s="32"/>
      <c r="B11" s="33"/>
      <c r="C11" s="34"/>
      <c r="D11" s="35"/>
      <c r="E11" s="35"/>
      <c r="F11" s="36"/>
      <c r="G11" s="36"/>
      <c r="H11" s="36"/>
      <c r="I11" s="36"/>
      <c r="J11" s="37"/>
      <c r="K11" s="37"/>
    </row>
    <row r="12" s="14" customFormat="1" customHeight="1" spans="1:11">
      <c r="A12" s="32"/>
      <c r="B12" s="33"/>
      <c r="C12" s="34"/>
      <c r="D12" s="35"/>
      <c r="E12" s="35"/>
      <c r="F12" s="36"/>
      <c r="G12" s="36"/>
      <c r="H12" s="36"/>
      <c r="I12" s="36"/>
      <c r="J12" s="37"/>
      <c r="K12" s="37"/>
    </row>
    <row r="13" s="14" customFormat="1" customHeight="1" spans="1:11">
      <c r="A13" s="32"/>
      <c r="B13" s="33"/>
      <c r="C13" s="34"/>
      <c r="D13" s="35"/>
      <c r="E13" s="35"/>
      <c r="F13" s="36"/>
      <c r="G13" s="36"/>
      <c r="H13" s="36">
        <v>0</v>
      </c>
      <c r="I13" s="36"/>
      <c r="J13" s="37"/>
      <c r="K13" s="37"/>
    </row>
    <row r="14" s="14" customFormat="1" customHeight="1" spans="1:11">
      <c r="A14" s="32"/>
      <c r="B14" s="33"/>
      <c r="C14" s="34"/>
      <c r="D14" s="35"/>
      <c r="E14" s="35"/>
      <c r="F14" s="36"/>
      <c r="G14" s="36"/>
      <c r="H14" s="36">
        <v>0</v>
      </c>
      <c r="I14" s="36"/>
      <c r="J14" s="37"/>
      <c r="K14" s="37"/>
    </row>
    <row r="15" s="14" customFormat="1" customHeight="1" spans="1:11">
      <c r="A15" s="32"/>
      <c r="B15" s="33"/>
      <c r="C15" s="34"/>
      <c r="D15" s="35"/>
      <c r="E15" s="35"/>
      <c r="F15" s="36"/>
      <c r="G15" s="36"/>
      <c r="H15" s="36"/>
      <c r="I15" s="36"/>
      <c r="J15" s="37"/>
      <c r="K15" s="37"/>
    </row>
    <row r="16" s="14" customFormat="1" customHeight="1" spans="1:11">
      <c r="A16" s="32"/>
      <c r="B16" s="33"/>
      <c r="C16" s="34"/>
      <c r="D16" s="35"/>
      <c r="E16" s="35"/>
      <c r="F16" s="36"/>
      <c r="G16" s="36"/>
      <c r="H16" s="36"/>
      <c r="I16" s="36"/>
      <c r="J16" s="37"/>
      <c r="K16" s="37"/>
    </row>
    <row r="17" s="14" customFormat="1" customHeight="1" spans="1:11">
      <c r="A17" s="32"/>
      <c r="B17" s="33"/>
      <c r="C17" s="34"/>
      <c r="D17" s="35"/>
      <c r="E17" s="35"/>
      <c r="F17" s="36"/>
      <c r="G17" s="36"/>
      <c r="H17" s="36"/>
      <c r="I17" s="36"/>
      <c r="J17" s="37"/>
      <c r="K17" s="37"/>
    </row>
    <row r="18" s="14" customFormat="1" customHeight="1" spans="1:11">
      <c r="A18" s="32"/>
      <c r="B18" s="33"/>
      <c r="C18" s="34"/>
      <c r="D18" s="35"/>
      <c r="E18" s="35"/>
      <c r="F18" s="36"/>
      <c r="G18" s="36"/>
      <c r="H18" s="36"/>
      <c r="I18" s="36"/>
      <c r="J18" s="37"/>
      <c r="K18" s="37"/>
    </row>
    <row r="19" s="14" customFormat="1" customHeight="1" spans="1:11">
      <c r="A19" s="32"/>
      <c r="B19" s="33"/>
      <c r="C19" s="34"/>
      <c r="D19" s="35"/>
      <c r="E19" s="35"/>
      <c r="F19" s="36"/>
      <c r="G19" s="36"/>
      <c r="H19" s="36"/>
      <c r="I19" s="36"/>
      <c r="J19" s="37"/>
      <c r="K19" s="37"/>
    </row>
    <row r="20" s="14" customFormat="1" customHeight="1" spans="1:11">
      <c r="A20" s="32"/>
      <c r="B20" s="33"/>
      <c r="C20" s="34"/>
      <c r="D20" s="35"/>
      <c r="E20" s="35"/>
      <c r="F20" s="36"/>
      <c r="G20" s="36"/>
      <c r="H20" s="36"/>
      <c r="I20" s="36"/>
      <c r="J20" s="37"/>
      <c r="K20" s="37"/>
    </row>
    <row r="21" s="14" customFormat="1" customHeight="1" spans="1:11">
      <c r="A21" s="32"/>
      <c r="B21" s="33"/>
      <c r="C21" s="34"/>
      <c r="D21" s="35"/>
      <c r="E21" s="35"/>
      <c r="F21" s="36"/>
      <c r="G21" s="36"/>
      <c r="H21" s="36"/>
      <c r="I21" s="36"/>
      <c r="J21" s="37"/>
      <c r="K21" s="37"/>
    </row>
    <row r="22" s="14" customFormat="1" customHeight="1" spans="1:11">
      <c r="A22" s="32"/>
      <c r="B22" s="33"/>
      <c r="C22" s="34"/>
      <c r="D22" s="35"/>
      <c r="E22" s="35"/>
      <c r="F22" s="36"/>
      <c r="G22" s="36"/>
      <c r="H22" s="36"/>
      <c r="I22" s="36"/>
      <c r="J22" s="37"/>
      <c r="K22" s="37"/>
    </row>
    <row r="23" s="14" customFormat="1" customHeight="1" spans="1:11">
      <c r="A23" s="32"/>
      <c r="B23" s="33"/>
      <c r="C23" s="34"/>
      <c r="D23" s="35"/>
      <c r="E23" s="35"/>
      <c r="F23" s="36"/>
      <c r="G23" s="36"/>
      <c r="H23" s="36"/>
      <c r="I23" s="36"/>
      <c r="J23" s="37"/>
      <c r="K23" s="37"/>
    </row>
    <row r="24" s="14" customFormat="1" customHeight="1" spans="1:11">
      <c r="A24" s="32"/>
      <c r="B24" s="33"/>
      <c r="C24" s="34"/>
      <c r="D24" s="35"/>
      <c r="E24" s="35"/>
      <c r="F24" s="36"/>
      <c r="G24" s="36"/>
      <c r="H24" s="36"/>
      <c r="I24" s="36"/>
      <c r="J24" s="37"/>
      <c r="K24" s="37"/>
    </row>
    <row r="25" s="14" customFormat="1" customHeight="1" spans="1:11">
      <c r="A25" s="32"/>
      <c r="B25" s="33"/>
      <c r="C25" s="34"/>
      <c r="D25" s="35"/>
      <c r="E25" s="35"/>
      <c r="F25" s="36"/>
      <c r="G25" s="36"/>
      <c r="H25" s="36"/>
      <c r="I25" s="36"/>
      <c r="J25" s="37"/>
      <c r="K25" s="37"/>
    </row>
    <row r="26" s="14" customFormat="1" customHeight="1" spans="1:11">
      <c r="A26" s="32"/>
      <c r="B26" s="33"/>
      <c r="C26" s="34"/>
      <c r="D26" s="35"/>
      <c r="E26" s="35"/>
      <c r="F26" s="36"/>
      <c r="G26" s="36"/>
      <c r="H26" s="36"/>
      <c r="I26" s="36"/>
      <c r="J26" s="37"/>
      <c r="K26" s="37"/>
    </row>
    <row r="27" s="14" customFormat="1" customHeight="1" spans="1:11">
      <c r="A27" s="32"/>
      <c r="B27" s="33"/>
      <c r="C27" s="34"/>
      <c r="D27" s="35"/>
      <c r="E27" s="35"/>
      <c r="F27" s="36"/>
      <c r="G27" s="36"/>
      <c r="H27" s="36"/>
      <c r="I27" s="36"/>
      <c r="J27" s="37"/>
      <c r="K27" s="37"/>
    </row>
    <row r="28" s="14" customFormat="1" customHeight="1" spans="1:11">
      <c r="A28" s="32"/>
      <c r="B28" s="33"/>
      <c r="C28" s="34"/>
      <c r="D28" s="35"/>
      <c r="E28" s="35"/>
      <c r="F28" s="36"/>
      <c r="G28" s="36"/>
      <c r="H28" s="36"/>
      <c r="I28" s="36"/>
      <c r="J28" s="37"/>
      <c r="K28" s="37"/>
    </row>
    <row r="29" s="14" customFormat="1" customHeight="1" spans="1:11">
      <c r="A29" s="32"/>
      <c r="B29" s="33"/>
      <c r="C29" s="34"/>
      <c r="D29" s="35"/>
      <c r="E29" s="35"/>
      <c r="F29" s="36"/>
      <c r="G29" s="36"/>
      <c r="H29" s="36"/>
      <c r="I29" s="36"/>
      <c r="J29" s="37"/>
      <c r="K29" s="37"/>
    </row>
    <row r="30" s="14" customFormat="1" customHeight="1" spans="1:11">
      <c r="A30" s="32"/>
      <c r="B30" s="33"/>
      <c r="C30" s="34"/>
      <c r="D30" s="35"/>
      <c r="E30" s="35"/>
      <c r="F30" s="36"/>
      <c r="G30" s="36"/>
      <c r="H30" s="36"/>
      <c r="I30" s="36"/>
      <c r="J30" s="37"/>
      <c r="K30" s="37"/>
    </row>
    <row r="31" s="14" customFormat="1" customHeight="1" spans="1:11">
      <c r="A31" s="32"/>
      <c r="B31" s="33"/>
      <c r="C31" s="34"/>
      <c r="D31" s="35"/>
      <c r="E31" s="35"/>
      <c r="F31" s="36"/>
      <c r="G31" s="36"/>
      <c r="H31" s="36"/>
      <c r="I31" s="36"/>
      <c r="J31" s="37"/>
      <c r="K31" s="37"/>
    </row>
    <row r="32" s="14" customFormat="1" customHeight="1" spans="1:11">
      <c r="A32" s="32"/>
      <c r="B32" s="33"/>
      <c r="C32" s="34"/>
      <c r="D32" s="35"/>
      <c r="E32" s="35"/>
      <c r="F32" s="36"/>
      <c r="G32" s="36"/>
      <c r="H32" s="36"/>
      <c r="I32" s="36"/>
      <c r="J32" s="37"/>
      <c r="K32" s="37"/>
    </row>
    <row r="33" s="14" customFormat="1" customHeight="1" spans="1:11">
      <c r="A33" s="38" t="s">
        <v>405</v>
      </c>
      <c r="B33" s="39"/>
      <c r="C33" s="34"/>
      <c r="D33" s="35"/>
      <c r="E33" s="35"/>
      <c r="F33" s="36"/>
      <c r="G33" s="36"/>
      <c r="H33" s="36">
        <f>SUM(H8:H32)</f>
        <v>0</v>
      </c>
      <c r="I33" s="36">
        <f>SUM(I8:I32)</f>
        <v>0</v>
      </c>
      <c r="J33" s="37"/>
      <c r="K33" s="37"/>
    </row>
    <row r="34" s="14" customFormat="1" customHeight="1" spans="1:11">
      <c r="A34" s="12" t="e">
        <f>'5-1短期借款'!A33</f>
        <v>#REF!</v>
      </c>
      <c r="B34" s="41"/>
      <c r="C34" s="136"/>
      <c r="D34" s="136"/>
      <c r="E34" s="137"/>
      <c r="F34" s="180"/>
      <c r="G34" s="181"/>
      <c r="H34" s="43"/>
      <c r="I34" s="42" t="e">
        <f>'5-1短期借款'!O33</f>
        <v>#REF!</v>
      </c>
      <c r="J34" s="138"/>
    </row>
    <row r="35" s="14" customFormat="1" customHeight="1" spans="1:11">
      <c r="A35" s="12" t="e">
        <f>'5-1短期借款'!A34</f>
        <v>#REF!</v>
      </c>
      <c r="B35" s="12"/>
      <c r="F35" s="43"/>
      <c r="G35" s="43"/>
      <c r="H35" s="43"/>
      <c r="I35" s="43"/>
    </row>
    <row r="36" s="14" customFormat="1" customHeight="1" spans="1:11">
      <c r="F36" s="43"/>
      <c r="G36" s="43"/>
      <c r="H36" s="43"/>
      <c r="I36" s="43"/>
    </row>
  </sheetData>
  <sheetProtection formatCells="0" formatColumns="0" formatRows="0" insertRows="0" insertColumns="0" insertHyperlinks="0" deleteColumns="0" deleteRows="0" sort="0" autoFilter="0" pivotTables="0"/>
  <mergeCells count="3">
    <mergeCell ref="A2:J2"/>
    <mergeCell ref="A4:J4"/>
    <mergeCell ref="A33:B33"/>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&amp;R&amp;"宋体,常规"&amp;10表5-2
共&amp;N页第&amp;P页
 单位：人民币元</oddHeader>
  </headerFooter>
  <legacyDrawing r:id="rId2"/>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0">
    <tabColor indexed="35"/>
    <pageSetUpPr fitToPage="1"/>
  </sheetPr>
  <dimension ref="A1:K34"/>
  <sheetViews>
    <sheetView showZeros="0" workbookViewId="0">
      <pane ySplit="7" topLeftCell="A8" activePane="bottomLeft" state="frozen"/>
      <selection/>
      <selection pane="bottomLeft" activeCell="B9" sqref="B9"/>
    </sheetView>
  </sheetViews>
  <sheetFormatPr defaultColWidth="9" defaultRowHeight="15.2"/>
  <cols>
    <col min="1" max="1" width="4.3" style="157" customWidth="1"/>
    <col min="2" max="6" width="13.1" style="157" customWidth="1"/>
    <col min="7" max="7" width="13.1" style="156" customWidth="1"/>
    <col min="8" max="8" width="13.1" style="14" customWidth="1"/>
    <col min="9" max="9" width="12.1" style="14" hidden="1" customWidth="1" outlineLevel="1"/>
    <col min="10" max="10" width="7.5" style="157" customWidth="1" collapsed="1"/>
    <col min="11" max="16384" width="9" style="157"/>
  </cols>
  <sheetData>
    <row r="1" ht="15.75" customHeight="1" spans="1:11">
      <c r="A1" s="17" t="s">
        <v>257</v>
      </c>
    </row>
    <row r="2" s="153" customFormat="1" ht="30" customHeight="1" spans="1:11">
      <c r="A2" s="158" t="e">
        <f>"衍生金融负债评估"&amp;#REF!</f>
        <v>#REF!</v>
      </c>
      <c r="B2" s="158"/>
      <c r="C2" s="158"/>
      <c r="D2" s="158"/>
      <c r="E2" s="158"/>
      <c r="F2" s="158"/>
      <c r="G2" s="158"/>
      <c r="H2" s="158"/>
      <c r="I2" s="158"/>
      <c r="J2" s="158"/>
    </row>
    <row r="3" s="153" customFormat="1" ht="7.5" customHeight="1" spans="1:11">
      <c r="A3" s="158"/>
      <c r="B3" s="158"/>
      <c r="C3" s="158"/>
      <c r="D3" s="158"/>
      <c r="E3" s="158"/>
      <c r="F3" s="158"/>
      <c r="G3" s="159"/>
      <c r="H3" s="105"/>
      <c r="I3" s="105"/>
      <c r="J3" s="158"/>
    </row>
    <row r="4" s="154" customFormat="1" ht="15.75" customHeight="1" spans="1:11">
      <c r="A4" s="160" t="e">
        <f>'3-2-2交易性-债券'!A4:K4</f>
        <v>#REF!</v>
      </c>
      <c r="B4" s="160"/>
      <c r="C4" s="160"/>
      <c r="D4" s="160"/>
      <c r="E4" s="160"/>
      <c r="F4" s="160"/>
      <c r="G4" s="160"/>
      <c r="H4" s="160"/>
      <c r="I4" s="160"/>
      <c r="J4" s="160"/>
    </row>
    <row r="5" s="154" customFormat="1" ht="14.1" customHeight="1" spans="1:11">
      <c r="A5" s="160"/>
      <c r="B5" s="160"/>
      <c r="C5" s="160"/>
      <c r="D5" s="160"/>
      <c r="E5" s="160"/>
      <c r="F5" s="160"/>
      <c r="G5" s="160"/>
      <c r="H5" s="21"/>
      <c r="I5" s="22"/>
      <c r="J5" s="161"/>
    </row>
    <row r="6" s="154" customFormat="1" ht="15.75" customHeight="1" spans="1:11">
      <c r="A6" s="162" t="e">
        <f>'3-2-2交易性-债券'!A6</f>
        <v>#REF!</v>
      </c>
      <c r="H6" s="12"/>
      <c r="I6" s="12"/>
      <c r="J6" s="163"/>
    </row>
    <row r="7" s="155" customFormat="1" ht="15.75" customHeight="1" spans="1:11">
      <c r="A7" s="164" t="s">
        <v>293</v>
      </c>
      <c r="B7" s="164" t="s">
        <v>387</v>
      </c>
      <c r="C7" s="164" t="s">
        <v>388</v>
      </c>
      <c r="D7" s="164" t="s">
        <v>389</v>
      </c>
      <c r="E7" s="164" t="s">
        <v>390</v>
      </c>
      <c r="F7" s="164" t="s">
        <v>391</v>
      </c>
      <c r="G7" s="28" t="s">
        <v>392</v>
      </c>
      <c r="H7" s="28" t="s">
        <v>344</v>
      </c>
      <c r="I7" s="28" t="s">
        <v>345</v>
      </c>
      <c r="J7" s="164" t="s">
        <v>296</v>
      </c>
      <c r="K7" s="165" t="s">
        <v>348</v>
      </c>
    </row>
    <row r="8" s="156" customFormat="1" ht="15.75" customHeight="1" spans="1:11">
      <c r="A8" s="166">
        <v>1</v>
      </c>
      <c r="B8" s="167"/>
      <c r="C8" s="168"/>
      <c r="D8" s="166"/>
      <c r="E8" s="168"/>
      <c r="F8" s="169">
        <v>43800</v>
      </c>
      <c r="G8" s="36"/>
      <c r="H8" s="36"/>
      <c r="I8" s="36"/>
      <c r="J8" s="170"/>
      <c r="K8" s="170"/>
    </row>
    <row r="9" s="156" customFormat="1" ht="15.75" customHeight="1" spans="1:11">
      <c r="A9" s="166"/>
      <c r="B9" s="167"/>
      <c r="C9" s="168"/>
      <c r="D9" s="166"/>
      <c r="E9" s="168"/>
      <c r="F9" s="169"/>
      <c r="G9" s="36"/>
      <c r="H9" s="36"/>
      <c r="I9" s="36"/>
      <c r="J9" s="170"/>
      <c r="K9" s="170"/>
    </row>
    <row r="10" s="156" customFormat="1" ht="15.75" customHeight="1" spans="1:11">
      <c r="A10" s="166"/>
      <c r="B10" s="167"/>
      <c r="C10" s="168"/>
      <c r="D10" s="166"/>
      <c r="E10" s="168"/>
      <c r="F10" s="169"/>
      <c r="G10" s="36"/>
      <c r="H10" s="36"/>
      <c r="I10" s="36"/>
      <c r="J10" s="170"/>
      <c r="K10" s="170"/>
    </row>
    <row r="11" s="156" customFormat="1" ht="15.75" customHeight="1" spans="1:11">
      <c r="A11" s="166"/>
      <c r="B11" s="167"/>
      <c r="C11" s="168"/>
      <c r="D11" s="166"/>
      <c r="E11" s="168"/>
      <c r="F11" s="169"/>
      <c r="G11" s="36"/>
      <c r="H11" s="36"/>
      <c r="I11" s="36"/>
      <c r="J11" s="170"/>
      <c r="K11" s="170"/>
    </row>
    <row r="12" s="156" customFormat="1" ht="15.75" customHeight="1" spans="1:11">
      <c r="A12" s="166"/>
      <c r="B12" s="167"/>
      <c r="C12" s="168"/>
      <c r="D12" s="166"/>
      <c r="E12" s="168"/>
      <c r="F12" s="169"/>
      <c r="G12" s="36"/>
      <c r="H12" s="36"/>
      <c r="I12" s="36"/>
      <c r="J12" s="170"/>
      <c r="K12" s="170"/>
    </row>
    <row r="13" s="156" customFormat="1" ht="15.75" customHeight="1" spans="1:11">
      <c r="A13" s="166"/>
      <c r="B13" s="167"/>
      <c r="C13" s="168"/>
      <c r="D13" s="166"/>
      <c r="E13" s="168"/>
      <c r="F13" s="169"/>
      <c r="G13" s="36"/>
      <c r="H13" s="36">
        <v>0</v>
      </c>
      <c r="I13" s="36"/>
      <c r="J13" s="170"/>
      <c r="K13" s="170"/>
    </row>
    <row r="14" s="156" customFormat="1" ht="15.75" customHeight="1" spans="1:11">
      <c r="A14" s="166"/>
      <c r="B14" s="167"/>
      <c r="C14" s="168"/>
      <c r="D14" s="166"/>
      <c r="E14" s="168"/>
      <c r="F14" s="169"/>
      <c r="G14" s="36"/>
      <c r="H14" s="36">
        <v>0</v>
      </c>
      <c r="I14" s="36"/>
      <c r="J14" s="170"/>
      <c r="K14" s="170"/>
    </row>
    <row r="15" s="156" customFormat="1" ht="15.75" customHeight="1" spans="1:11">
      <c r="A15" s="166"/>
      <c r="B15" s="167"/>
      <c r="C15" s="168"/>
      <c r="D15" s="166"/>
      <c r="E15" s="168"/>
      <c r="F15" s="169"/>
      <c r="G15" s="36"/>
      <c r="H15" s="36"/>
      <c r="I15" s="36"/>
      <c r="J15" s="170"/>
      <c r="K15" s="170"/>
    </row>
    <row r="16" s="156" customFormat="1" ht="15.75" customHeight="1" spans="1:11">
      <c r="A16" s="166"/>
      <c r="B16" s="167"/>
      <c r="C16" s="168"/>
      <c r="D16" s="166"/>
      <c r="E16" s="168"/>
      <c r="F16" s="169"/>
      <c r="G16" s="36"/>
      <c r="H16" s="36"/>
      <c r="I16" s="36"/>
      <c r="J16" s="170"/>
      <c r="K16" s="170"/>
    </row>
    <row r="17" s="156" customFormat="1" ht="15.75" customHeight="1" spans="1:11">
      <c r="A17" s="166"/>
      <c r="B17" s="167"/>
      <c r="C17" s="168"/>
      <c r="D17" s="166"/>
      <c r="E17" s="168"/>
      <c r="F17" s="169"/>
      <c r="G17" s="36"/>
      <c r="H17" s="36"/>
      <c r="I17" s="36"/>
      <c r="J17" s="170"/>
      <c r="K17" s="170"/>
    </row>
    <row r="18" s="156" customFormat="1" ht="15.75" customHeight="1" spans="1:11">
      <c r="A18" s="166"/>
      <c r="B18" s="167"/>
      <c r="C18" s="168"/>
      <c r="D18" s="166"/>
      <c r="E18" s="168"/>
      <c r="F18" s="169"/>
      <c r="G18" s="36"/>
      <c r="H18" s="36"/>
      <c r="I18" s="36"/>
      <c r="J18" s="170"/>
      <c r="K18" s="170"/>
    </row>
    <row r="19" s="156" customFormat="1" ht="15.75" customHeight="1" spans="1:11">
      <c r="A19" s="166"/>
      <c r="B19" s="167"/>
      <c r="C19" s="168"/>
      <c r="D19" s="166"/>
      <c r="E19" s="168"/>
      <c r="F19" s="169"/>
      <c r="G19" s="36"/>
      <c r="H19" s="36"/>
      <c r="I19" s="36"/>
      <c r="J19" s="170"/>
      <c r="K19" s="170"/>
    </row>
    <row r="20" s="156" customFormat="1" ht="15.75" customHeight="1" spans="1:11">
      <c r="A20" s="166"/>
      <c r="B20" s="167"/>
      <c r="C20" s="168"/>
      <c r="D20" s="166"/>
      <c r="E20" s="168"/>
      <c r="F20" s="169"/>
      <c r="G20" s="36"/>
      <c r="H20" s="36"/>
      <c r="I20" s="36"/>
      <c r="J20" s="170"/>
      <c r="K20" s="170"/>
    </row>
    <row r="21" s="156" customFormat="1" ht="15.75" customHeight="1" spans="1:11">
      <c r="A21" s="166"/>
      <c r="B21" s="167"/>
      <c r="C21" s="168"/>
      <c r="D21" s="166"/>
      <c r="E21" s="168"/>
      <c r="F21" s="169"/>
      <c r="G21" s="36"/>
      <c r="H21" s="36"/>
      <c r="I21" s="36"/>
      <c r="J21" s="170"/>
      <c r="K21" s="170"/>
    </row>
    <row r="22" s="156" customFormat="1" ht="15.75" customHeight="1" spans="1:11">
      <c r="A22" s="166"/>
      <c r="B22" s="167"/>
      <c r="C22" s="168"/>
      <c r="D22" s="166"/>
      <c r="E22" s="168"/>
      <c r="F22" s="169"/>
      <c r="G22" s="36"/>
      <c r="H22" s="36"/>
      <c r="I22" s="36"/>
      <c r="J22" s="170"/>
      <c r="K22" s="170"/>
    </row>
    <row r="23" s="156" customFormat="1" ht="15.75" customHeight="1" spans="1:11">
      <c r="A23" s="166"/>
      <c r="B23" s="167"/>
      <c r="C23" s="168"/>
      <c r="D23" s="166"/>
      <c r="E23" s="168"/>
      <c r="F23" s="169"/>
      <c r="G23" s="36"/>
      <c r="H23" s="36"/>
      <c r="I23" s="36"/>
      <c r="J23" s="170"/>
      <c r="K23" s="170"/>
    </row>
    <row r="24" s="156" customFormat="1" ht="15.75" customHeight="1" spans="1:11">
      <c r="A24" s="166"/>
      <c r="B24" s="167"/>
      <c r="C24" s="168"/>
      <c r="D24" s="166"/>
      <c r="E24" s="168"/>
      <c r="F24" s="169"/>
      <c r="G24" s="36"/>
      <c r="H24" s="36"/>
      <c r="I24" s="36"/>
      <c r="J24" s="170"/>
      <c r="K24" s="170"/>
    </row>
    <row r="25" s="156" customFormat="1" ht="15.75" customHeight="1" spans="1:11">
      <c r="A25" s="166"/>
      <c r="B25" s="167"/>
      <c r="C25" s="168"/>
      <c r="D25" s="166"/>
      <c r="E25" s="168"/>
      <c r="F25" s="169"/>
      <c r="G25" s="36"/>
      <c r="H25" s="36"/>
      <c r="I25" s="36"/>
      <c r="J25" s="170"/>
      <c r="K25" s="170"/>
    </row>
    <row r="26" s="156" customFormat="1" ht="15.75" customHeight="1" spans="1:11">
      <c r="A26" s="166"/>
      <c r="B26" s="167"/>
      <c r="C26" s="168"/>
      <c r="D26" s="166"/>
      <c r="E26" s="168"/>
      <c r="F26" s="169"/>
      <c r="G26" s="36"/>
      <c r="H26" s="36"/>
      <c r="I26" s="36"/>
      <c r="J26" s="170"/>
      <c r="K26" s="170"/>
    </row>
    <row r="27" s="156" customFormat="1" ht="15.75" customHeight="1" spans="1:11">
      <c r="A27" s="166"/>
      <c r="B27" s="167"/>
      <c r="C27" s="168"/>
      <c r="D27" s="166"/>
      <c r="E27" s="168"/>
      <c r="F27" s="169"/>
      <c r="G27" s="36"/>
      <c r="H27" s="36"/>
      <c r="I27" s="36"/>
      <c r="J27" s="170"/>
      <c r="K27" s="170"/>
    </row>
    <row r="28" s="156" customFormat="1" ht="15.75" customHeight="1" spans="1:11">
      <c r="A28" s="166"/>
      <c r="B28" s="167"/>
      <c r="C28" s="168"/>
      <c r="D28" s="166"/>
      <c r="E28" s="168"/>
      <c r="F28" s="169"/>
      <c r="G28" s="36"/>
      <c r="H28" s="36"/>
      <c r="I28" s="36"/>
      <c r="J28" s="170"/>
      <c r="K28" s="170"/>
    </row>
    <row r="29" s="156" customFormat="1" ht="15.75" customHeight="1" spans="1:11">
      <c r="A29" s="166"/>
      <c r="B29" s="167"/>
      <c r="C29" s="168"/>
      <c r="D29" s="166"/>
      <c r="E29" s="168"/>
      <c r="F29" s="169"/>
      <c r="G29" s="36"/>
      <c r="H29" s="36"/>
      <c r="I29" s="36"/>
      <c r="J29" s="170"/>
      <c r="K29" s="170"/>
    </row>
    <row r="30" s="156" customFormat="1" ht="15.75" customHeight="1" spans="1:11">
      <c r="A30" s="166"/>
      <c r="B30" s="167"/>
      <c r="C30" s="168"/>
      <c r="D30" s="166"/>
      <c r="E30" s="168"/>
      <c r="F30" s="169"/>
      <c r="G30" s="36"/>
      <c r="H30" s="36"/>
      <c r="I30" s="36"/>
      <c r="J30" s="170"/>
      <c r="K30" s="170"/>
    </row>
    <row r="31" s="156" customFormat="1" ht="15.75" customHeight="1" spans="1:11">
      <c r="A31" s="171" t="s">
        <v>377</v>
      </c>
      <c r="B31" s="172"/>
      <c r="C31" s="173"/>
      <c r="D31" s="173"/>
      <c r="E31" s="170"/>
      <c r="F31" s="169"/>
      <c r="G31" s="36"/>
      <c r="H31" s="36">
        <f>SUM(H8:H30)</f>
        <v>0</v>
      </c>
      <c r="I31" s="36">
        <f>SUM(I8:I30)</f>
        <v>0</v>
      </c>
      <c r="J31" s="170"/>
      <c r="K31" s="170"/>
    </row>
    <row r="32" s="156" customFormat="1" ht="15.75" customHeight="1" spans="1:11">
      <c r="A32" s="154" t="e">
        <f>'3-2-2交易性-债券'!A30</f>
        <v>#REF!</v>
      </c>
      <c r="B32" s="174"/>
      <c r="C32" s="175"/>
      <c r="D32" s="175"/>
      <c r="E32" s="175"/>
      <c r="F32" s="175"/>
      <c r="H32" s="14"/>
      <c r="I32" s="176" t="e">
        <f>'5-2交易性金融负债'!I34</f>
        <v>#REF!</v>
      </c>
      <c r="J32" s="177"/>
    </row>
    <row r="33" s="156" customFormat="1" ht="15.75" customHeight="1" spans="1:9">
      <c r="A33" s="154" t="e">
        <f>'3-2-2交易性-债券'!A31</f>
        <v>#REF!</v>
      </c>
      <c r="B33" s="178"/>
      <c r="C33" s="179"/>
      <c r="D33" s="179"/>
      <c r="E33" s="179"/>
      <c r="F33" s="179"/>
      <c r="H33" s="14"/>
      <c r="I33" s="14"/>
    </row>
    <row r="34" s="156" customFormat="1" ht="15.75" customHeight="1" spans="1:9">
      <c r="H34" s="14"/>
      <c r="I34" s="14"/>
    </row>
  </sheetData>
  <sheetProtection formatCells="0" formatColumns="0" formatRows="0" insertRows="0" insertColumns="0" insertHyperlinks="0" deleteColumns="0" deleteRows="0" sort="0" autoFilter="0" pivotTables="0"/>
  <mergeCells count="3">
    <mergeCell ref="A2:J2"/>
    <mergeCell ref="A4:J4"/>
    <mergeCell ref="A31:B31"/>
  </mergeCells>
  <dataValidations count="1">
    <dataValidation type="list" allowBlank="1" showInputMessage="1" showErrorMessage="1" sqref="B8:B30">
      <formula1>"期货合约,期权合约,远期合同,互换合同,其他工具"</formula1>
    </dataValidation>
  </dataValidations>
  <hyperlinks>
    <hyperlink ref="A1" location="索引目录!A1" display="返回索引目录"/>
  </hyperlinks>
  <printOptions horizontalCentered="1"/>
  <pageMargins left="0.708661417322835" right="0.708661417322835" top="0.78740157480315" bottom="0.196850393700787" header="1.14173228346457" footer="0.15748031496063"/>
  <pageSetup paperSize="9" fitToHeight="0" orientation="landscape"/>
  <headerFooter>
    <oddHeader>&amp;R&amp;"-,常规"&amp;10表5-3
共&amp;N页第&amp;P页
单位：人民币元</oddHeader>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171">
    <tabColor indexed="35"/>
  </sheetPr>
  <dimension ref="A1:L35"/>
  <sheetViews>
    <sheetView showZeros="0" workbookViewId="0">
      <pane ySplit="7" topLeftCell="A8" activePane="bottomLeft" state="frozen"/>
      <selection/>
      <selection pane="bottomLeft" activeCell="B9" sqref="B9"/>
    </sheetView>
  </sheetViews>
  <sheetFormatPr defaultColWidth="9" defaultRowHeight="15.75" customHeight="1"/>
  <cols>
    <col min="1" max="1" width="6.2" style="15" customWidth="1"/>
    <col min="2" max="2" width="26.7" style="15" customWidth="1"/>
    <col min="3" max="4" width="12.8" style="15" customWidth="1"/>
    <col min="5" max="5" width="11" style="15" customWidth="1"/>
    <col min="6" max="6" width="12.5" style="15" customWidth="1"/>
    <col min="7" max="7" width="11.8" style="43" customWidth="1"/>
    <col min="8" max="8" width="18.5" style="43" customWidth="1"/>
    <col min="9" max="9" width="19.3" style="43" hidden="1" customWidth="1" outlineLevel="1"/>
    <col min="10" max="10" width="13.2" style="15" customWidth="1" collapsed="1"/>
    <col min="11" max="16384" width="9" style="15"/>
  </cols>
  <sheetData>
    <row r="1" customHeight="1" spans="1:12">
      <c r="A1" s="17" t="s">
        <v>257</v>
      </c>
    </row>
    <row r="2" s="11" customFormat="1" ht="30" customHeight="1" spans="1:12">
      <c r="A2" s="18" t="e">
        <f>"应付票据评估"&amp;#REF!</f>
        <v>#REF!</v>
      </c>
      <c r="B2" s="19"/>
      <c r="C2" s="19"/>
      <c r="D2" s="19"/>
      <c r="E2" s="19"/>
      <c r="F2" s="19"/>
      <c r="G2" s="19"/>
      <c r="H2" s="19"/>
      <c r="I2" s="19"/>
      <c r="J2" s="19"/>
    </row>
    <row r="3" s="11" customFormat="1" ht="5.55" customHeight="1" spans="1:12">
      <c r="A3" s="18"/>
      <c r="B3" s="19"/>
      <c r="C3" s="19"/>
      <c r="D3" s="19"/>
      <c r="E3" s="19"/>
      <c r="F3" s="19"/>
      <c r="G3" s="51"/>
      <c r="H3" s="51"/>
      <c r="I3" s="51"/>
      <c r="J3" s="19"/>
    </row>
    <row r="4" s="12" customFormat="1" ht="14.1" customHeight="1" spans="1:12">
      <c r="A4" s="21" t="e">
        <f>'5-2交易性金融负债'!A4:J4</f>
        <v>#REF!</v>
      </c>
      <c r="B4" s="21"/>
      <c r="C4" s="21"/>
      <c r="D4" s="21"/>
      <c r="E4" s="21"/>
      <c r="F4" s="21"/>
      <c r="G4" s="21"/>
      <c r="H4" s="21"/>
      <c r="I4" s="22"/>
      <c r="J4" s="22"/>
    </row>
    <row r="5" s="12" customFormat="1" ht="14.1" customHeight="1" spans="1:12">
      <c r="A5" s="21"/>
      <c r="B5" s="21"/>
      <c r="C5" s="21"/>
      <c r="D5" s="21"/>
      <c r="E5" s="21"/>
      <c r="F5" s="21"/>
      <c r="G5" s="23"/>
      <c r="H5" s="23"/>
      <c r="I5" s="23"/>
      <c r="J5" s="24"/>
    </row>
    <row r="6" s="12" customFormat="1" customHeight="1" spans="1:12">
      <c r="A6" s="25" t="e">
        <f>'5-2交易性金融负债'!A6</f>
        <v>#REF!</v>
      </c>
      <c r="B6" s="25"/>
      <c r="C6" s="25"/>
      <c r="D6" s="25"/>
      <c r="E6" s="25"/>
      <c r="G6" s="26"/>
      <c r="H6" s="26"/>
      <c r="I6" s="26"/>
      <c r="J6" s="27"/>
    </row>
    <row r="7" s="44" customFormat="1" customHeight="1" spans="1:12">
      <c r="A7" s="28" t="s">
        <v>293</v>
      </c>
      <c r="B7" s="28" t="s">
        <v>394</v>
      </c>
      <c r="C7" s="28" t="s">
        <v>397</v>
      </c>
      <c r="D7" s="28" t="s">
        <v>398</v>
      </c>
      <c r="E7" s="28" t="s">
        <v>410</v>
      </c>
      <c r="F7" s="28" t="s">
        <v>2310</v>
      </c>
      <c r="G7" s="30" t="s">
        <v>380</v>
      </c>
      <c r="H7" s="29" t="s">
        <v>344</v>
      </c>
      <c r="I7" s="30" t="s">
        <v>345</v>
      </c>
      <c r="J7" s="28" t="s">
        <v>296</v>
      </c>
      <c r="K7" s="31" t="s">
        <v>348</v>
      </c>
    </row>
    <row r="8" s="14" customFormat="1" customHeight="1" spans="1:12">
      <c r="A8" s="32">
        <v>1</v>
      </c>
      <c r="B8" s="33"/>
      <c r="C8" s="35"/>
      <c r="D8" s="32"/>
      <c r="E8" s="40">
        <v>43830</v>
      </c>
      <c r="F8" s="40">
        <v>44012</v>
      </c>
      <c r="G8" s="36"/>
      <c r="H8" s="36"/>
      <c r="I8" s="36"/>
      <c r="J8" s="37"/>
      <c r="K8" s="37"/>
      <c r="L8" s="12"/>
    </row>
    <row r="9" s="14" customFormat="1" customHeight="1" spans="1:12">
      <c r="A9" s="32"/>
      <c r="B9" s="33"/>
      <c r="C9" s="35"/>
      <c r="D9" s="32"/>
      <c r="E9" s="40"/>
      <c r="F9" s="40"/>
      <c r="G9" s="36"/>
      <c r="H9" s="36"/>
      <c r="I9" s="36"/>
      <c r="J9" s="37"/>
      <c r="K9" s="37"/>
      <c r="L9" s="12"/>
    </row>
    <row r="10" s="14" customFormat="1" customHeight="1" spans="1:12">
      <c r="A10" s="32"/>
      <c r="B10" s="33"/>
      <c r="C10" s="35"/>
      <c r="D10" s="32"/>
      <c r="E10" s="40"/>
      <c r="F10" s="40"/>
      <c r="G10" s="36"/>
      <c r="H10" s="36"/>
      <c r="I10" s="36"/>
      <c r="J10" s="37"/>
      <c r="K10" s="37"/>
      <c r="L10" s="12"/>
    </row>
    <row r="11" s="14" customFormat="1" customHeight="1" spans="1:12">
      <c r="A11" s="32"/>
      <c r="B11" s="33"/>
      <c r="C11" s="35"/>
      <c r="D11" s="32"/>
      <c r="E11" s="40"/>
      <c r="F11" s="40"/>
      <c r="G11" s="36"/>
      <c r="H11" s="36"/>
      <c r="I11" s="36"/>
      <c r="J11" s="37"/>
      <c r="K11" s="37"/>
      <c r="L11" s="12"/>
    </row>
    <row r="12" s="14" customFormat="1" customHeight="1" spans="1:12">
      <c r="A12" s="32"/>
      <c r="B12" s="33"/>
      <c r="C12" s="35"/>
      <c r="D12" s="32"/>
      <c r="E12" s="40"/>
      <c r="F12" s="40"/>
      <c r="G12" s="36"/>
      <c r="H12" s="36"/>
      <c r="I12" s="36"/>
      <c r="J12" s="37"/>
      <c r="K12" s="37"/>
      <c r="L12" s="12"/>
    </row>
    <row r="13" s="14" customFormat="1" customHeight="1" spans="1:12">
      <c r="A13" s="32"/>
      <c r="B13" s="33"/>
      <c r="C13" s="35"/>
      <c r="D13" s="32"/>
      <c r="E13" s="40"/>
      <c r="F13" s="40"/>
      <c r="G13" s="36"/>
      <c r="H13" s="36">
        <v>0</v>
      </c>
      <c r="I13" s="36"/>
      <c r="J13" s="37"/>
      <c r="K13" s="37"/>
      <c r="L13" s="12"/>
    </row>
    <row r="14" s="14" customFormat="1" customHeight="1" spans="1:12">
      <c r="A14" s="32"/>
      <c r="B14" s="33"/>
      <c r="C14" s="35"/>
      <c r="D14" s="32"/>
      <c r="E14" s="40"/>
      <c r="F14" s="40"/>
      <c r="G14" s="36"/>
      <c r="H14" s="36">
        <v>0</v>
      </c>
      <c r="I14" s="36"/>
      <c r="J14" s="37"/>
      <c r="K14" s="37"/>
      <c r="L14" s="12"/>
    </row>
    <row r="15" s="14" customFormat="1" customHeight="1" spans="1:12">
      <c r="A15" s="32"/>
      <c r="B15" s="33"/>
      <c r="C15" s="35"/>
      <c r="D15" s="32"/>
      <c r="E15" s="40"/>
      <c r="F15" s="40"/>
      <c r="G15" s="36"/>
      <c r="H15" s="36"/>
      <c r="I15" s="36"/>
      <c r="J15" s="37"/>
      <c r="K15" s="37"/>
      <c r="L15" s="12"/>
    </row>
    <row r="16" s="14" customFormat="1" customHeight="1" spans="1:12">
      <c r="A16" s="32"/>
      <c r="B16" s="33"/>
      <c r="C16" s="35"/>
      <c r="D16" s="32"/>
      <c r="E16" s="40"/>
      <c r="F16" s="40"/>
      <c r="G16" s="36"/>
      <c r="H16" s="36"/>
      <c r="I16" s="36"/>
      <c r="J16" s="37"/>
      <c r="K16" s="37"/>
      <c r="L16" s="12"/>
    </row>
    <row r="17" s="14" customFormat="1" customHeight="1" spans="1:12">
      <c r="A17" s="32"/>
      <c r="B17" s="33"/>
      <c r="C17" s="35"/>
      <c r="D17" s="32"/>
      <c r="E17" s="40"/>
      <c r="F17" s="40"/>
      <c r="G17" s="36"/>
      <c r="H17" s="36"/>
      <c r="I17" s="36"/>
      <c r="J17" s="37"/>
      <c r="K17" s="37"/>
      <c r="L17" s="12"/>
    </row>
    <row r="18" s="14" customFormat="1" customHeight="1" spans="1:12">
      <c r="A18" s="32"/>
      <c r="B18" s="33"/>
      <c r="C18" s="35"/>
      <c r="D18" s="32"/>
      <c r="E18" s="40"/>
      <c r="F18" s="40"/>
      <c r="G18" s="36"/>
      <c r="H18" s="36"/>
      <c r="I18" s="36"/>
      <c r="J18" s="37"/>
      <c r="K18" s="37"/>
      <c r="L18" s="12"/>
    </row>
    <row r="19" s="14" customFormat="1" customHeight="1" spans="1:12">
      <c r="A19" s="32"/>
      <c r="B19" s="33"/>
      <c r="C19" s="35"/>
      <c r="D19" s="32"/>
      <c r="E19" s="40"/>
      <c r="F19" s="40"/>
      <c r="G19" s="36"/>
      <c r="H19" s="36"/>
      <c r="I19" s="36"/>
      <c r="J19" s="37"/>
      <c r="K19" s="37"/>
      <c r="L19" s="12"/>
    </row>
    <row r="20" s="14" customFormat="1" customHeight="1" spans="1:12">
      <c r="A20" s="32"/>
      <c r="B20" s="33"/>
      <c r="C20" s="35"/>
      <c r="D20" s="32"/>
      <c r="E20" s="40"/>
      <c r="F20" s="40"/>
      <c r="G20" s="36"/>
      <c r="H20" s="36"/>
      <c r="I20" s="36"/>
      <c r="J20" s="37"/>
      <c r="K20" s="37"/>
      <c r="L20" s="12"/>
    </row>
    <row r="21" s="14" customFormat="1" customHeight="1" spans="1:12">
      <c r="A21" s="32"/>
      <c r="B21" s="33"/>
      <c r="C21" s="35"/>
      <c r="D21" s="32"/>
      <c r="E21" s="40"/>
      <c r="F21" s="40"/>
      <c r="G21" s="36"/>
      <c r="H21" s="36"/>
      <c r="I21" s="36"/>
      <c r="J21" s="37"/>
      <c r="K21" s="37"/>
      <c r="L21" s="12"/>
    </row>
    <row r="22" s="14" customFormat="1" customHeight="1" spans="1:12">
      <c r="A22" s="32"/>
      <c r="B22" s="33"/>
      <c r="C22" s="35"/>
      <c r="D22" s="32"/>
      <c r="E22" s="40"/>
      <c r="F22" s="40"/>
      <c r="G22" s="36"/>
      <c r="H22" s="36"/>
      <c r="I22" s="36"/>
      <c r="J22" s="37"/>
      <c r="K22" s="37"/>
      <c r="L22" s="12"/>
    </row>
    <row r="23" s="14" customFormat="1" customHeight="1" spans="1:12">
      <c r="A23" s="32"/>
      <c r="B23" s="33"/>
      <c r="C23" s="35"/>
      <c r="D23" s="32"/>
      <c r="E23" s="40"/>
      <c r="F23" s="40"/>
      <c r="G23" s="36"/>
      <c r="H23" s="36"/>
      <c r="I23" s="36"/>
      <c r="J23" s="37"/>
      <c r="K23" s="37"/>
      <c r="L23" s="12"/>
    </row>
    <row r="24" s="14" customFormat="1" customHeight="1" spans="1:12">
      <c r="A24" s="32"/>
      <c r="B24" s="33"/>
      <c r="C24" s="35"/>
      <c r="D24" s="32"/>
      <c r="E24" s="40"/>
      <c r="F24" s="40"/>
      <c r="G24" s="36"/>
      <c r="H24" s="36"/>
      <c r="I24" s="36"/>
      <c r="J24" s="37"/>
      <c r="K24" s="37"/>
      <c r="L24" s="12"/>
    </row>
    <row r="25" s="14" customFormat="1" customHeight="1" spans="1:12">
      <c r="A25" s="32"/>
      <c r="B25" s="33"/>
      <c r="C25" s="35"/>
      <c r="D25" s="32"/>
      <c r="E25" s="40"/>
      <c r="F25" s="40"/>
      <c r="G25" s="36"/>
      <c r="H25" s="36"/>
      <c r="I25" s="36"/>
      <c r="J25" s="37"/>
      <c r="K25" s="37"/>
      <c r="L25" s="12"/>
    </row>
    <row r="26" s="14" customFormat="1" customHeight="1" spans="1:12">
      <c r="A26" s="32"/>
      <c r="B26" s="33"/>
      <c r="C26" s="35"/>
      <c r="D26" s="32"/>
      <c r="E26" s="40"/>
      <c r="F26" s="40"/>
      <c r="G26" s="36"/>
      <c r="H26" s="36"/>
      <c r="I26" s="36"/>
      <c r="J26" s="37"/>
      <c r="K26" s="37"/>
      <c r="L26" s="12"/>
    </row>
    <row r="27" s="14" customFormat="1" customHeight="1" spans="1:12">
      <c r="A27" s="32"/>
      <c r="B27" s="33"/>
      <c r="C27" s="35"/>
      <c r="D27" s="32"/>
      <c r="E27" s="40"/>
      <c r="F27" s="40"/>
      <c r="G27" s="36"/>
      <c r="H27" s="36"/>
      <c r="I27" s="36"/>
      <c r="J27" s="37"/>
      <c r="K27" s="37"/>
      <c r="L27" s="12"/>
    </row>
    <row r="28" s="14" customFormat="1" customHeight="1" spans="1:12">
      <c r="A28" s="32"/>
      <c r="B28" s="33"/>
      <c r="C28" s="35"/>
      <c r="D28" s="32"/>
      <c r="E28" s="40"/>
      <c r="F28" s="40"/>
      <c r="G28" s="36"/>
      <c r="H28" s="36"/>
      <c r="I28" s="36"/>
      <c r="J28" s="37"/>
      <c r="K28" s="37"/>
      <c r="L28" s="12"/>
    </row>
    <row r="29" s="14" customFormat="1" customHeight="1" spans="1:12">
      <c r="A29" s="32"/>
      <c r="B29" s="33"/>
      <c r="C29" s="35"/>
      <c r="D29" s="32"/>
      <c r="E29" s="40"/>
      <c r="F29" s="40"/>
      <c r="G29" s="36"/>
      <c r="H29" s="36"/>
      <c r="I29" s="36"/>
      <c r="J29" s="37"/>
      <c r="K29" s="37"/>
      <c r="L29" s="12"/>
    </row>
    <row r="30" s="14" customFormat="1" customHeight="1" spans="1:12">
      <c r="A30" s="32"/>
      <c r="B30" s="33"/>
      <c r="C30" s="35"/>
      <c r="D30" s="32"/>
      <c r="E30" s="40"/>
      <c r="F30" s="40"/>
      <c r="G30" s="36"/>
      <c r="H30" s="36"/>
      <c r="I30" s="36"/>
      <c r="J30" s="37"/>
      <c r="K30" s="37"/>
      <c r="L30" s="12"/>
    </row>
    <row r="31" s="14" customFormat="1" customHeight="1" spans="1:12">
      <c r="A31" s="32"/>
      <c r="B31" s="33"/>
      <c r="C31" s="35"/>
      <c r="D31" s="32"/>
      <c r="E31" s="40"/>
      <c r="F31" s="40"/>
      <c r="G31" s="36"/>
      <c r="H31" s="36"/>
      <c r="I31" s="36"/>
      <c r="J31" s="37"/>
      <c r="K31" s="37"/>
      <c r="L31" s="12"/>
    </row>
    <row r="32" s="14" customFormat="1" customHeight="1" spans="1:12">
      <c r="A32" s="38" t="s">
        <v>405</v>
      </c>
      <c r="B32" s="39"/>
      <c r="C32" s="72"/>
      <c r="D32" s="72"/>
      <c r="E32" s="40"/>
      <c r="F32" s="40"/>
      <c r="G32" s="36"/>
      <c r="H32" s="36">
        <f>SUM(H8:H31)</f>
        <v>0</v>
      </c>
      <c r="I32" s="36">
        <f>SUM(I8:I31)</f>
        <v>0</v>
      </c>
      <c r="J32" s="37"/>
      <c r="K32" s="37"/>
      <c r="L32" s="12"/>
    </row>
    <row r="33" s="14" customFormat="1" customHeight="1" spans="1:10">
      <c r="A33" s="12" t="e">
        <f>'5-2交易性金融负债'!A34</f>
        <v>#REF!</v>
      </c>
      <c r="B33" s="41"/>
      <c r="C33" s="136"/>
      <c r="D33" s="136"/>
      <c r="E33" s="136"/>
      <c r="F33" s="136"/>
      <c r="G33" s="43"/>
      <c r="H33" s="43"/>
      <c r="I33" s="42" t="e">
        <f>'5-2交易性金融负债'!I34</f>
        <v>#REF!</v>
      </c>
      <c r="J33" s="138"/>
    </row>
    <row r="34" s="14" customFormat="1" customHeight="1" spans="1:10">
      <c r="A34" s="12" t="e">
        <f>'5-2交易性金融负债'!A35</f>
        <v>#REF!</v>
      </c>
      <c r="B34" s="87"/>
      <c r="C34" s="125"/>
      <c r="D34" s="125"/>
      <c r="E34" s="125"/>
      <c r="F34" s="125"/>
      <c r="G34" s="43"/>
      <c r="H34" s="43"/>
      <c r="I34" s="43"/>
    </row>
    <row r="35" s="14" customFormat="1" customHeight="1" spans="1:10">
      <c r="G35" s="43"/>
      <c r="H35" s="43"/>
      <c r="I35" s="43"/>
    </row>
  </sheetData>
  <sheetProtection formatCells="0" formatColumns="0" formatRows="0" insertRows="0" insertColumns="0" insertHyperlinks="0" deleteColumns="0" deleteRows="0" sort="0" autoFilter="0" pivotTables="0"/>
  <mergeCells count="3">
    <mergeCell ref="A2:J2"/>
    <mergeCell ref="A4:J4"/>
    <mergeCell ref="A32:B32"/>
  </mergeCells>
  <hyperlinks>
    <hyperlink ref="A1" location="索引目录!A1" display="返回索引目录"/>
  </hyperlinks>
  <printOptions horizontalCentered="1"/>
  <pageMargins left="0.393700787401575" right="0.393700787401575" top="0.78740157480315" bottom="0.15748031496063" header="1.14173228346457" footer="0.196850393700787"/>
  <pageSetup paperSize="9" scale="90" fitToHeight="0" orientation="landscape"/>
  <headerFooter scaleWithDoc="0">
    <oddHeader>&amp;R&amp;"宋体,常规"&amp;10表5-4
共&amp;N页第&amp;P页
 单位：人民币元</oddHeader>
  </headerFooter>
  <legacyDrawing r:id="rId2"/>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272">
    <tabColor indexed="35"/>
  </sheetPr>
  <dimension ref="A1:I34"/>
  <sheetViews>
    <sheetView showZeros="0" workbookViewId="0">
      <pane ySplit="7" topLeftCell="A8" activePane="bottomLeft" state="frozen"/>
      <selection/>
      <selection pane="bottomLeft" activeCell="B9" sqref="B9"/>
    </sheetView>
  </sheetViews>
  <sheetFormatPr defaultColWidth="9" defaultRowHeight="15.75" customHeight="1"/>
  <cols>
    <col min="1" max="1" width="4.2" style="15" customWidth="1"/>
    <col min="2" max="2" width="27.6" style="15" customWidth="1"/>
    <col min="3" max="4" width="11.8" style="15" customWidth="1"/>
    <col min="5" max="5" width="18.5" style="15" customWidth="1"/>
    <col min="6" max="6" width="22.7" style="43" customWidth="1"/>
    <col min="7" max="7" width="20.5" style="43" hidden="1" customWidth="1" outlineLevel="1"/>
    <col min="8" max="8" width="15.5" style="15" customWidth="1" collapsed="1"/>
    <col min="9" max="16384" width="9" style="15"/>
  </cols>
  <sheetData>
    <row r="1" customHeight="1" spans="1:9">
      <c r="A1" s="17" t="s">
        <v>257</v>
      </c>
    </row>
    <row r="2" s="11" customFormat="1" ht="30" customHeight="1" spans="1:9">
      <c r="A2" s="18" t="e">
        <f>"应付账款评估"&amp;#REF!</f>
        <v>#REF!</v>
      </c>
      <c r="B2" s="19"/>
      <c r="C2" s="19"/>
      <c r="D2" s="19"/>
      <c r="E2" s="19"/>
      <c r="F2" s="19"/>
      <c r="G2" s="19"/>
      <c r="H2" s="19"/>
    </row>
    <row r="3" s="11" customFormat="1" ht="7.95" customHeight="1" spans="1:9">
      <c r="A3" s="18"/>
      <c r="B3" s="19"/>
      <c r="C3" s="19"/>
      <c r="D3" s="19"/>
      <c r="E3" s="19"/>
      <c r="F3" s="51"/>
      <c r="G3" s="51"/>
      <c r="H3" s="19"/>
    </row>
    <row r="4" s="12" customFormat="1" ht="14.1" customHeight="1" spans="1:9">
      <c r="A4" s="21" t="e">
        <f>'5-4应付票据'!A4:J4</f>
        <v>#REF!</v>
      </c>
      <c r="B4" s="21"/>
      <c r="C4" s="21"/>
      <c r="D4" s="21"/>
      <c r="E4" s="21"/>
      <c r="F4" s="21"/>
      <c r="G4" s="21"/>
      <c r="H4" s="22"/>
    </row>
    <row r="5" s="12" customFormat="1" ht="14.1" customHeight="1" spans="1:9">
      <c r="A5" s="21"/>
      <c r="B5" s="151" t="e">
        <f>'3-5应收账款'!B5</f>
        <v>#REF!</v>
      </c>
      <c r="C5" s="21"/>
      <c r="D5" s="21"/>
      <c r="E5" s="21"/>
      <c r="F5" s="23"/>
      <c r="G5" s="23"/>
      <c r="H5" s="24"/>
    </row>
    <row r="6" s="12" customFormat="1" customHeight="1" spans="1:9">
      <c r="A6" s="25" t="e">
        <f>'5-4应付票据'!A6</f>
        <v>#REF!</v>
      </c>
      <c r="B6" s="25"/>
      <c r="C6" s="25"/>
      <c r="D6" s="25"/>
      <c r="E6" s="25"/>
      <c r="F6" s="26"/>
      <c r="G6" s="26"/>
      <c r="H6" s="27"/>
    </row>
    <row r="7" s="44" customFormat="1" customHeight="1" spans="1:9">
      <c r="A7" s="28" t="s">
        <v>293</v>
      </c>
      <c r="B7" s="28" t="s">
        <v>394</v>
      </c>
      <c r="C7" s="28" t="s">
        <v>410</v>
      </c>
      <c r="D7" s="28" t="s">
        <v>411</v>
      </c>
      <c r="E7" s="28" t="s">
        <v>409</v>
      </c>
      <c r="F7" s="29" t="s">
        <v>344</v>
      </c>
      <c r="G7" s="30" t="s">
        <v>345</v>
      </c>
      <c r="H7" s="28" t="s">
        <v>296</v>
      </c>
      <c r="I7" s="31" t="s">
        <v>348</v>
      </c>
    </row>
    <row r="8" s="14" customFormat="1" customHeight="1" spans="1:9">
      <c r="A8" s="32">
        <v>1</v>
      </c>
      <c r="B8" s="33"/>
      <c r="C8" s="34">
        <v>43435</v>
      </c>
      <c r="D8" s="152" t="e">
        <f>IF(C8=0,"",(IF(($B$5-C8)&lt;366,"1年以内",IF(($B$5-C8)&lt;731,"1-2年",IF(($B$5-C8)&lt;1096,"2-3年",IF(($B$5-C8)&lt;1461,"3-4年",IF(($B$5-C8)&lt;1826,"4-5年","5年以上")))))))</f>
        <v>#REF!</v>
      </c>
      <c r="E8" s="35"/>
      <c r="F8" s="36"/>
      <c r="G8" s="36"/>
      <c r="H8" s="37"/>
      <c r="I8" s="37"/>
    </row>
    <row r="9" s="14" customFormat="1" customHeight="1" spans="1:9">
      <c r="A9" s="32"/>
      <c r="B9" s="33"/>
      <c r="C9" s="34"/>
      <c r="D9" s="152" t="str">
        <f t="shared" ref="D9:D30" si="0">IF(C9=0,"",(IF(($B$5-C9)&lt;366,"1年以内",IF(($B$5-C9)&lt;731,"1-2年",IF(($B$5-C9)&lt;1096,"2-3年",IF(($B$5-C9)&lt;1461,"3-4年",IF(($B$5-C9)&lt;1826,"4-5年","5年以上")))))))</f>
        <v/>
      </c>
      <c r="E9" s="35"/>
      <c r="F9" s="36"/>
      <c r="G9" s="36"/>
      <c r="H9" s="37"/>
      <c r="I9" s="37"/>
    </row>
    <row r="10" s="14" customFormat="1" customHeight="1" spans="1:9">
      <c r="A10" s="32"/>
      <c r="B10" s="33"/>
      <c r="C10" s="34"/>
      <c r="D10" s="152" t="str">
        <f t="shared" si="0"/>
        <v/>
      </c>
      <c r="E10" s="35"/>
      <c r="F10" s="36"/>
      <c r="G10" s="36"/>
      <c r="H10" s="37"/>
      <c r="I10" s="37"/>
    </row>
    <row r="11" s="14" customFormat="1" customHeight="1" spans="1:9">
      <c r="A11" s="32"/>
      <c r="B11" s="33"/>
      <c r="C11" s="34"/>
      <c r="D11" s="152" t="str">
        <f t="shared" si="0"/>
        <v/>
      </c>
      <c r="E11" s="35"/>
      <c r="F11" s="36"/>
      <c r="G11" s="36"/>
      <c r="H11" s="37"/>
      <c r="I11" s="37"/>
    </row>
    <row r="12" s="14" customFormat="1" customHeight="1" spans="1:9">
      <c r="A12" s="32"/>
      <c r="B12" s="33"/>
      <c r="C12" s="34"/>
      <c r="D12" s="152" t="str">
        <f t="shared" si="0"/>
        <v/>
      </c>
      <c r="E12" s="35"/>
      <c r="F12" s="36"/>
      <c r="G12" s="36"/>
      <c r="H12" s="37"/>
      <c r="I12" s="37"/>
    </row>
    <row r="13" s="14" customFormat="1" customHeight="1" spans="1:9">
      <c r="A13" s="32"/>
      <c r="B13" s="33"/>
      <c r="C13" s="34"/>
      <c r="D13" s="152" t="str">
        <f t="shared" si="0"/>
        <v/>
      </c>
      <c r="E13" s="35"/>
      <c r="F13" s="36"/>
      <c r="G13" s="36"/>
      <c r="H13" s="37">
        <v>0</v>
      </c>
      <c r="I13" s="37"/>
    </row>
    <row r="14" s="14" customFormat="1" customHeight="1" spans="1:9">
      <c r="A14" s="32"/>
      <c r="B14" s="33"/>
      <c r="C14" s="34"/>
      <c r="D14" s="152" t="str">
        <f t="shared" si="0"/>
        <v/>
      </c>
      <c r="E14" s="35"/>
      <c r="F14" s="36"/>
      <c r="G14" s="36"/>
      <c r="H14" s="37">
        <v>0</v>
      </c>
      <c r="I14" s="37"/>
    </row>
    <row r="15" s="14" customFormat="1" customHeight="1" spans="1:9">
      <c r="A15" s="32"/>
      <c r="B15" s="33"/>
      <c r="C15" s="34"/>
      <c r="D15" s="152" t="str">
        <f t="shared" si="0"/>
        <v/>
      </c>
      <c r="E15" s="35"/>
      <c r="F15" s="36"/>
      <c r="G15" s="36"/>
      <c r="H15" s="37"/>
      <c r="I15" s="37"/>
    </row>
    <row r="16" s="14" customFormat="1" customHeight="1" spans="1:9">
      <c r="A16" s="32"/>
      <c r="B16" s="33"/>
      <c r="C16" s="34"/>
      <c r="D16" s="152" t="str">
        <f t="shared" si="0"/>
        <v/>
      </c>
      <c r="E16" s="35"/>
      <c r="F16" s="36"/>
      <c r="G16" s="36"/>
      <c r="H16" s="37"/>
      <c r="I16" s="37"/>
    </row>
    <row r="17" s="14" customFormat="1" customHeight="1" spans="1:9">
      <c r="A17" s="32"/>
      <c r="B17" s="33"/>
      <c r="C17" s="34"/>
      <c r="D17" s="152" t="str">
        <f t="shared" si="0"/>
        <v/>
      </c>
      <c r="E17" s="35"/>
      <c r="F17" s="36"/>
      <c r="G17" s="36"/>
      <c r="H17" s="37"/>
      <c r="I17" s="37"/>
    </row>
    <row r="18" s="14" customFormat="1" customHeight="1" spans="1:9">
      <c r="A18" s="32"/>
      <c r="B18" s="33"/>
      <c r="C18" s="34"/>
      <c r="D18" s="152" t="str">
        <f t="shared" si="0"/>
        <v/>
      </c>
      <c r="E18" s="35"/>
      <c r="F18" s="36"/>
      <c r="G18" s="36"/>
      <c r="H18" s="37"/>
      <c r="I18" s="37"/>
    </row>
    <row r="19" s="14" customFormat="1" customHeight="1" spans="1:9">
      <c r="A19" s="32"/>
      <c r="B19" s="33"/>
      <c r="C19" s="34"/>
      <c r="D19" s="152" t="str">
        <f t="shared" si="0"/>
        <v/>
      </c>
      <c r="E19" s="35"/>
      <c r="F19" s="36"/>
      <c r="G19" s="36"/>
      <c r="H19" s="37"/>
      <c r="I19" s="37"/>
    </row>
    <row r="20" s="14" customFormat="1" customHeight="1" spans="1:9">
      <c r="A20" s="32"/>
      <c r="B20" s="33"/>
      <c r="C20" s="34"/>
      <c r="D20" s="152" t="str">
        <f t="shared" si="0"/>
        <v/>
      </c>
      <c r="E20" s="35"/>
      <c r="F20" s="36"/>
      <c r="G20" s="36"/>
      <c r="H20" s="37"/>
      <c r="I20" s="37"/>
    </row>
    <row r="21" s="14" customFormat="1" customHeight="1" spans="1:9">
      <c r="A21" s="32"/>
      <c r="B21" s="33"/>
      <c r="C21" s="34"/>
      <c r="D21" s="152" t="str">
        <f t="shared" si="0"/>
        <v/>
      </c>
      <c r="E21" s="35"/>
      <c r="F21" s="36"/>
      <c r="G21" s="36"/>
      <c r="H21" s="37"/>
      <c r="I21" s="37"/>
    </row>
    <row r="22" s="14" customFormat="1" customHeight="1" spans="1:9">
      <c r="A22" s="32"/>
      <c r="B22" s="33"/>
      <c r="C22" s="34"/>
      <c r="D22" s="152" t="str">
        <f t="shared" si="0"/>
        <v/>
      </c>
      <c r="E22" s="35"/>
      <c r="F22" s="36"/>
      <c r="G22" s="36"/>
      <c r="H22" s="37"/>
      <c r="I22" s="37"/>
    </row>
    <row r="23" s="14" customFormat="1" customHeight="1" spans="1:9">
      <c r="A23" s="32"/>
      <c r="B23" s="33"/>
      <c r="C23" s="34"/>
      <c r="D23" s="152" t="str">
        <f t="shared" si="0"/>
        <v/>
      </c>
      <c r="E23" s="35"/>
      <c r="F23" s="36"/>
      <c r="G23" s="36"/>
      <c r="H23" s="37"/>
      <c r="I23" s="37"/>
    </row>
    <row r="24" s="14" customFormat="1" customHeight="1" spans="1:9">
      <c r="A24" s="32"/>
      <c r="B24" s="33"/>
      <c r="C24" s="34"/>
      <c r="D24" s="152" t="str">
        <f t="shared" si="0"/>
        <v/>
      </c>
      <c r="E24" s="35"/>
      <c r="F24" s="36"/>
      <c r="G24" s="36"/>
      <c r="H24" s="37"/>
      <c r="I24" s="37"/>
    </row>
    <row r="25" s="14" customFormat="1" customHeight="1" spans="1:9">
      <c r="A25" s="32"/>
      <c r="B25" s="33"/>
      <c r="C25" s="34"/>
      <c r="D25" s="152" t="str">
        <f t="shared" si="0"/>
        <v/>
      </c>
      <c r="E25" s="35"/>
      <c r="F25" s="36"/>
      <c r="G25" s="36"/>
      <c r="H25" s="37"/>
      <c r="I25" s="37"/>
    </row>
    <row r="26" s="14" customFormat="1" customHeight="1" spans="1:9">
      <c r="A26" s="32"/>
      <c r="B26" s="33"/>
      <c r="C26" s="34"/>
      <c r="D26" s="152" t="str">
        <f t="shared" si="0"/>
        <v/>
      </c>
      <c r="E26" s="35"/>
      <c r="F26" s="36"/>
      <c r="G26" s="36"/>
      <c r="H26" s="37"/>
      <c r="I26" s="37"/>
    </row>
    <row r="27" s="14" customFormat="1" customHeight="1" spans="1:9">
      <c r="A27" s="32"/>
      <c r="B27" s="33"/>
      <c r="C27" s="34"/>
      <c r="D27" s="152" t="str">
        <f t="shared" si="0"/>
        <v/>
      </c>
      <c r="E27" s="35"/>
      <c r="F27" s="36"/>
      <c r="G27" s="36"/>
      <c r="H27" s="37"/>
      <c r="I27" s="37"/>
    </row>
    <row r="28" s="14" customFormat="1" customHeight="1" spans="1:9">
      <c r="A28" s="32"/>
      <c r="B28" s="33"/>
      <c r="C28" s="34"/>
      <c r="D28" s="152" t="str">
        <f t="shared" si="0"/>
        <v/>
      </c>
      <c r="E28" s="35"/>
      <c r="F28" s="36"/>
      <c r="G28" s="36"/>
      <c r="H28" s="37"/>
      <c r="I28" s="37"/>
    </row>
    <row r="29" s="14" customFormat="1" customHeight="1" spans="1:9">
      <c r="A29" s="32"/>
      <c r="B29" s="33"/>
      <c r="C29" s="34"/>
      <c r="D29" s="152" t="str">
        <f t="shared" si="0"/>
        <v/>
      </c>
      <c r="E29" s="35"/>
      <c r="F29" s="36"/>
      <c r="G29" s="36"/>
      <c r="H29" s="37"/>
      <c r="I29" s="37"/>
    </row>
    <row r="30" s="14" customFormat="1" customHeight="1" spans="1:9">
      <c r="A30" s="32"/>
      <c r="B30" s="33"/>
      <c r="C30" s="34"/>
      <c r="D30" s="152" t="str">
        <f t="shared" si="0"/>
        <v/>
      </c>
      <c r="E30" s="35"/>
      <c r="F30" s="36"/>
      <c r="G30" s="36"/>
      <c r="H30" s="37"/>
      <c r="I30" s="37"/>
    </row>
    <row r="31" s="14" customFormat="1" customHeight="1" spans="1:9">
      <c r="A31" s="38" t="s">
        <v>405</v>
      </c>
      <c r="B31" s="39"/>
      <c r="C31" s="40"/>
      <c r="D31" s="40"/>
      <c r="E31" s="32"/>
      <c r="F31" s="36">
        <f>SUM(F8:F30)</f>
        <v>0</v>
      </c>
      <c r="G31" s="36">
        <f>SUM(G8:G30)</f>
        <v>0</v>
      </c>
      <c r="H31" s="37"/>
      <c r="I31" s="37"/>
    </row>
    <row r="32" s="14" customFormat="1" customHeight="1" spans="1:9">
      <c r="A32" s="12" t="e">
        <f>'5-4应付票据'!A33</f>
        <v>#REF!</v>
      </c>
      <c r="B32" s="41"/>
      <c r="C32" s="136"/>
      <c r="D32" s="136"/>
      <c r="E32" s="136"/>
      <c r="F32" s="43"/>
      <c r="G32" s="42" t="e">
        <f>'5-4应付票据'!I33</f>
        <v>#REF!</v>
      </c>
      <c r="H32" s="138"/>
    </row>
    <row r="33" s="14" customFormat="1" customHeight="1" spans="1:7">
      <c r="A33" s="12" t="e">
        <f>'5-4应付票据'!A34</f>
        <v>#REF!</v>
      </c>
      <c r="B33" s="87"/>
      <c r="C33" s="125"/>
      <c r="D33" s="125"/>
      <c r="E33" s="125"/>
      <c r="F33" s="43"/>
      <c r="G33" s="43"/>
    </row>
    <row r="34" s="14" customFormat="1" customHeight="1" spans="1:7">
      <c r="F34" s="43"/>
      <c r="G34" s="43"/>
    </row>
  </sheetData>
  <sheetProtection formatCells="0" formatColumns="0" formatRows="0" insertRows="0" insertColumns="0" insertHyperlinks="0" deleteColumns="0" deleteRows="0" sort="0" autoFilter="0" pivotTables="0"/>
  <mergeCells count="3">
    <mergeCell ref="A2:H2"/>
    <mergeCell ref="A4:H4"/>
    <mergeCell ref="A31:B31"/>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&amp;R&amp;"宋体,常规"&amp;10表5-5
共&amp;N页第&amp;P页
 单位：人民币元</oddHeader>
  </headerFooter>
  <legacyDrawing r:id="rId2"/>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373">
    <tabColor indexed="35"/>
  </sheetPr>
  <dimension ref="A1:I35"/>
  <sheetViews>
    <sheetView showZeros="0" workbookViewId="0">
      <pane ySplit="7" topLeftCell="A8" activePane="bottomLeft" state="frozen"/>
      <selection/>
      <selection pane="bottomLeft" activeCell="B9" sqref="B9"/>
    </sheetView>
  </sheetViews>
  <sheetFormatPr defaultColWidth="9" defaultRowHeight="15.75" customHeight="1"/>
  <cols>
    <col min="1" max="1" width="5.3" style="15" customWidth="1"/>
    <col min="2" max="2" width="24.2" style="15" customWidth="1"/>
    <col min="3" max="4" width="14" style="15" customWidth="1"/>
    <col min="5" max="5" width="16" style="15" customWidth="1"/>
    <col min="6" max="6" width="22.3" style="43" customWidth="1"/>
    <col min="7" max="7" width="17.5" style="43" hidden="1" customWidth="1" outlineLevel="1"/>
    <col min="8" max="8" width="13.7" style="15" customWidth="1" collapsed="1"/>
    <col min="9" max="16384" width="9" style="15"/>
  </cols>
  <sheetData>
    <row r="1" customHeight="1" spans="1:9">
      <c r="A1" s="17" t="s">
        <v>257</v>
      </c>
    </row>
    <row r="2" s="11" customFormat="1" ht="30" customHeight="1" spans="1:9">
      <c r="A2" s="18" t="e">
        <f>"预收账款评估"&amp;#REF!</f>
        <v>#REF!</v>
      </c>
      <c r="B2" s="19"/>
      <c r="C2" s="19"/>
      <c r="D2" s="19"/>
      <c r="E2" s="19"/>
      <c r="F2" s="19"/>
      <c r="G2" s="19"/>
      <c r="H2" s="19"/>
    </row>
    <row r="3" s="11" customFormat="1" ht="6" customHeight="1" spans="1:9">
      <c r="A3" s="18"/>
      <c r="B3" s="19"/>
      <c r="C3" s="19"/>
      <c r="D3" s="19"/>
      <c r="E3" s="19"/>
      <c r="F3" s="51"/>
      <c r="G3" s="51"/>
      <c r="H3" s="19"/>
    </row>
    <row r="4" s="12" customFormat="1" ht="14.1" customHeight="1" spans="1:9">
      <c r="A4" s="21" t="e">
        <f>'5-5应付账款'!A4:H4</f>
        <v>#REF!</v>
      </c>
      <c r="B4" s="21"/>
      <c r="C4" s="21"/>
      <c r="D4" s="21"/>
      <c r="E4" s="21"/>
      <c r="F4" s="21"/>
      <c r="G4" s="21"/>
      <c r="H4" s="22"/>
    </row>
    <row r="5" s="12" customFormat="1" ht="14.1" customHeight="1" spans="1:9">
      <c r="A5" s="21"/>
      <c r="B5" s="151" t="e">
        <f>'5-5应付账款'!B5</f>
        <v>#REF!</v>
      </c>
      <c r="C5" s="21"/>
      <c r="D5" s="21"/>
      <c r="E5" s="21"/>
      <c r="F5" s="23"/>
      <c r="G5" s="23"/>
      <c r="H5" s="24"/>
    </row>
    <row r="6" s="12" customFormat="1" customHeight="1" spans="1:9">
      <c r="A6" s="25" t="e">
        <f>'5-5应付账款'!A6</f>
        <v>#REF!</v>
      </c>
      <c r="B6" s="25"/>
      <c r="C6" s="25"/>
      <c r="D6" s="25"/>
      <c r="E6" s="25"/>
      <c r="F6" s="26"/>
      <c r="G6" s="26"/>
      <c r="H6" s="27"/>
    </row>
    <row r="7" s="44" customFormat="1" customHeight="1" spans="1:9">
      <c r="A7" s="28" t="s">
        <v>293</v>
      </c>
      <c r="B7" s="28" t="s">
        <v>394</v>
      </c>
      <c r="C7" s="28" t="s">
        <v>410</v>
      </c>
      <c r="D7" s="28" t="s">
        <v>411</v>
      </c>
      <c r="E7" s="28" t="s">
        <v>409</v>
      </c>
      <c r="F7" s="29" t="s">
        <v>344</v>
      </c>
      <c r="G7" s="30" t="s">
        <v>345</v>
      </c>
      <c r="H7" s="28" t="s">
        <v>296</v>
      </c>
      <c r="I7" s="31" t="s">
        <v>348</v>
      </c>
    </row>
    <row r="8" s="14" customFormat="1" customHeight="1" spans="1:9">
      <c r="A8" s="32">
        <v>1</v>
      </c>
      <c r="B8" s="33"/>
      <c r="C8" s="34">
        <v>43800</v>
      </c>
      <c r="D8" s="152" t="e">
        <f>IF(C8=0,"",(IF(($B$5-C8)&lt;366,"1年以内",IF(($B$5-C8)&lt;731,"1-2年",IF(($B$5-C8)&lt;1096,"2-3年",IF(($B$5-C8)&lt;1461,"3-4年",IF(($B$5-C8)&lt;1826,"4-5年","5年以上")))))))</f>
        <v>#REF!</v>
      </c>
      <c r="E8" s="35"/>
      <c r="F8" s="36"/>
      <c r="G8" s="36"/>
      <c r="H8" s="37"/>
      <c r="I8" s="37"/>
    </row>
    <row r="9" s="14" customFormat="1" customHeight="1" spans="1:9">
      <c r="A9" s="32"/>
      <c r="B9" s="33"/>
      <c r="C9" s="34"/>
      <c r="D9" s="152" t="str">
        <f t="shared" ref="D9:D31" si="0">IF(C9=0,"",(IF(($B$5-C9)&lt;366,"1年以内",IF(($B$5-C9)&lt;731,"1-2年",IF(($B$5-C9)&lt;1096,"2-3年",IF(($B$5-C9)&lt;1461,"3-4年",IF(($B$5-C9)&lt;1826,"4-5年","5年以上")))))))</f>
        <v/>
      </c>
      <c r="E9" s="35"/>
      <c r="F9" s="36"/>
      <c r="G9" s="36"/>
      <c r="H9" s="37"/>
      <c r="I9" s="37"/>
    </row>
    <row r="10" s="14" customFormat="1" customHeight="1" spans="1:9">
      <c r="A10" s="32"/>
      <c r="B10" s="33"/>
      <c r="C10" s="34"/>
      <c r="D10" s="152" t="str">
        <f t="shared" si="0"/>
        <v/>
      </c>
      <c r="E10" s="35"/>
      <c r="F10" s="36"/>
      <c r="G10" s="36"/>
      <c r="H10" s="37"/>
      <c r="I10" s="37"/>
    </row>
    <row r="11" s="14" customFormat="1" customHeight="1" spans="1:9">
      <c r="A11" s="32"/>
      <c r="B11" s="33"/>
      <c r="C11" s="34"/>
      <c r="D11" s="152" t="str">
        <f t="shared" si="0"/>
        <v/>
      </c>
      <c r="E11" s="35"/>
      <c r="F11" s="36"/>
      <c r="G11" s="36"/>
      <c r="H11" s="37"/>
      <c r="I11" s="37"/>
    </row>
    <row r="12" s="14" customFormat="1" customHeight="1" spans="1:9">
      <c r="A12" s="32"/>
      <c r="B12" s="33"/>
      <c r="C12" s="34"/>
      <c r="D12" s="152" t="str">
        <f t="shared" si="0"/>
        <v/>
      </c>
      <c r="E12" s="35"/>
      <c r="F12" s="36"/>
      <c r="G12" s="36"/>
      <c r="H12" s="37"/>
      <c r="I12" s="37"/>
    </row>
    <row r="13" s="14" customFormat="1" customHeight="1" spans="1:9">
      <c r="A13" s="32"/>
      <c r="B13" s="33"/>
      <c r="C13" s="34"/>
      <c r="D13" s="152" t="str">
        <f t="shared" si="0"/>
        <v/>
      </c>
      <c r="E13" s="35"/>
      <c r="F13" s="36"/>
      <c r="G13" s="36"/>
      <c r="H13" s="37">
        <v>0</v>
      </c>
      <c r="I13" s="37"/>
    </row>
    <row r="14" s="14" customFormat="1" customHeight="1" spans="1:9">
      <c r="A14" s="32"/>
      <c r="B14" s="33"/>
      <c r="C14" s="34"/>
      <c r="D14" s="152" t="str">
        <f t="shared" si="0"/>
        <v/>
      </c>
      <c r="E14" s="35"/>
      <c r="F14" s="36"/>
      <c r="G14" s="36"/>
      <c r="H14" s="37">
        <v>0</v>
      </c>
      <c r="I14" s="37"/>
    </row>
    <row r="15" s="14" customFormat="1" customHeight="1" spans="1:9">
      <c r="A15" s="32"/>
      <c r="B15" s="33"/>
      <c r="C15" s="34"/>
      <c r="D15" s="152" t="str">
        <f t="shared" si="0"/>
        <v/>
      </c>
      <c r="E15" s="35"/>
      <c r="F15" s="36"/>
      <c r="G15" s="36"/>
      <c r="H15" s="37"/>
      <c r="I15" s="37"/>
    </row>
    <row r="16" s="14" customFormat="1" customHeight="1" spans="1:9">
      <c r="A16" s="32"/>
      <c r="B16" s="33"/>
      <c r="C16" s="34"/>
      <c r="D16" s="152" t="str">
        <f t="shared" si="0"/>
        <v/>
      </c>
      <c r="E16" s="35"/>
      <c r="F16" s="36"/>
      <c r="G16" s="36"/>
      <c r="H16" s="37"/>
      <c r="I16" s="37"/>
    </row>
    <row r="17" s="14" customFormat="1" customHeight="1" spans="1:9">
      <c r="A17" s="32"/>
      <c r="B17" s="33"/>
      <c r="C17" s="34"/>
      <c r="D17" s="152" t="str">
        <f t="shared" si="0"/>
        <v/>
      </c>
      <c r="E17" s="35"/>
      <c r="F17" s="36"/>
      <c r="G17" s="36"/>
      <c r="H17" s="37"/>
      <c r="I17" s="37"/>
    </row>
    <row r="18" s="14" customFormat="1" customHeight="1" spans="1:9">
      <c r="A18" s="32"/>
      <c r="B18" s="33"/>
      <c r="C18" s="34"/>
      <c r="D18" s="152" t="str">
        <f t="shared" si="0"/>
        <v/>
      </c>
      <c r="E18" s="35"/>
      <c r="F18" s="36"/>
      <c r="G18" s="36"/>
      <c r="H18" s="37"/>
      <c r="I18" s="37"/>
    </row>
    <row r="19" s="14" customFormat="1" customHeight="1" spans="1:9">
      <c r="A19" s="32"/>
      <c r="B19" s="33"/>
      <c r="C19" s="34"/>
      <c r="D19" s="152" t="str">
        <f t="shared" si="0"/>
        <v/>
      </c>
      <c r="E19" s="35"/>
      <c r="F19" s="36"/>
      <c r="G19" s="36"/>
      <c r="H19" s="37"/>
      <c r="I19" s="37"/>
    </row>
    <row r="20" s="14" customFormat="1" customHeight="1" spans="1:9">
      <c r="A20" s="32"/>
      <c r="B20" s="33"/>
      <c r="C20" s="34"/>
      <c r="D20" s="152" t="str">
        <f t="shared" si="0"/>
        <v/>
      </c>
      <c r="E20" s="35"/>
      <c r="F20" s="36"/>
      <c r="G20" s="36"/>
      <c r="H20" s="37"/>
      <c r="I20" s="37"/>
    </row>
    <row r="21" s="14" customFormat="1" customHeight="1" spans="1:9">
      <c r="A21" s="32"/>
      <c r="B21" s="33"/>
      <c r="C21" s="34"/>
      <c r="D21" s="152" t="str">
        <f t="shared" si="0"/>
        <v/>
      </c>
      <c r="E21" s="35"/>
      <c r="F21" s="36"/>
      <c r="G21" s="36"/>
      <c r="H21" s="37"/>
      <c r="I21" s="37"/>
    </row>
    <row r="22" s="14" customFormat="1" customHeight="1" spans="1:9">
      <c r="A22" s="32"/>
      <c r="B22" s="33"/>
      <c r="C22" s="34"/>
      <c r="D22" s="152" t="str">
        <f t="shared" si="0"/>
        <v/>
      </c>
      <c r="E22" s="35"/>
      <c r="F22" s="36"/>
      <c r="G22" s="36"/>
      <c r="H22" s="37"/>
      <c r="I22" s="37"/>
    </row>
    <row r="23" s="14" customFormat="1" customHeight="1" spans="1:9">
      <c r="A23" s="32"/>
      <c r="B23" s="33"/>
      <c r="C23" s="34"/>
      <c r="D23" s="152" t="str">
        <f t="shared" si="0"/>
        <v/>
      </c>
      <c r="E23" s="35"/>
      <c r="F23" s="36"/>
      <c r="G23" s="36"/>
      <c r="H23" s="37"/>
      <c r="I23" s="37"/>
    </row>
    <row r="24" s="14" customFormat="1" customHeight="1" spans="1:9">
      <c r="A24" s="32"/>
      <c r="B24" s="33"/>
      <c r="C24" s="34"/>
      <c r="D24" s="152" t="str">
        <f t="shared" si="0"/>
        <v/>
      </c>
      <c r="E24" s="35"/>
      <c r="F24" s="36"/>
      <c r="G24" s="36"/>
      <c r="H24" s="37"/>
      <c r="I24" s="37"/>
    </row>
    <row r="25" s="14" customFormat="1" customHeight="1" spans="1:9">
      <c r="A25" s="32"/>
      <c r="B25" s="33"/>
      <c r="C25" s="34"/>
      <c r="D25" s="152" t="str">
        <f t="shared" si="0"/>
        <v/>
      </c>
      <c r="E25" s="35"/>
      <c r="F25" s="36"/>
      <c r="G25" s="36"/>
      <c r="H25" s="37"/>
      <c r="I25" s="37"/>
    </row>
    <row r="26" s="14" customFormat="1" customHeight="1" spans="1:9">
      <c r="A26" s="32"/>
      <c r="B26" s="33"/>
      <c r="C26" s="34"/>
      <c r="D26" s="152" t="str">
        <f t="shared" si="0"/>
        <v/>
      </c>
      <c r="E26" s="35"/>
      <c r="F26" s="36"/>
      <c r="G26" s="36"/>
      <c r="H26" s="37"/>
      <c r="I26" s="37"/>
    </row>
    <row r="27" s="14" customFormat="1" customHeight="1" spans="1:9">
      <c r="A27" s="32"/>
      <c r="B27" s="33"/>
      <c r="C27" s="34"/>
      <c r="D27" s="152" t="str">
        <f t="shared" si="0"/>
        <v/>
      </c>
      <c r="E27" s="35"/>
      <c r="F27" s="36"/>
      <c r="G27" s="36"/>
      <c r="H27" s="37"/>
      <c r="I27" s="37"/>
    </row>
    <row r="28" s="14" customFormat="1" customHeight="1" spans="1:9">
      <c r="A28" s="32"/>
      <c r="B28" s="33"/>
      <c r="C28" s="34"/>
      <c r="D28" s="152" t="str">
        <f t="shared" si="0"/>
        <v/>
      </c>
      <c r="E28" s="35"/>
      <c r="F28" s="36"/>
      <c r="G28" s="36"/>
      <c r="H28" s="37"/>
      <c r="I28" s="37"/>
    </row>
    <row r="29" s="14" customFormat="1" customHeight="1" spans="1:9">
      <c r="A29" s="32"/>
      <c r="B29" s="33"/>
      <c r="C29" s="34"/>
      <c r="D29" s="152" t="str">
        <f t="shared" si="0"/>
        <v/>
      </c>
      <c r="E29" s="35"/>
      <c r="F29" s="36"/>
      <c r="G29" s="36"/>
      <c r="H29" s="37"/>
      <c r="I29" s="37"/>
    </row>
    <row r="30" s="14" customFormat="1" customHeight="1" spans="1:9">
      <c r="A30" s="32"/>
      <c r="B30" s="33"/>
      <c r="C30" s="34"/>
      <c r="D30" s="152" t="str">
        <f t="shared" si="0"/>
        <v/>
      </c>
      <c r="E30" s="35"/>
      <c r="F30" s="36"/>
      <c r="G30" s="36"/>
      <c r="H30" s="37"/>
      <c r="I30" s="37"/>
    </row>
    <row r="31" s="14" customFormat="1" customHeight="1" spans="1:9">
      <c r="A31" s="32"/>
      <c r="B31" s="33"/>
      <c r="C31" s="34"/>
      <c r="D31" s="152" t="str">
        <f t="shared" si="0"/>
        <v/>
      </c>
      <c r="E31" s="35"/>
      <c r="F31" s="36"/>
      <c r="G31" s="36"/>
      <c r="H31" s="37"/>
      <c r="I31" s="37"/>
    </row>
    <row r="32" s="14" customFormat="1" customHeight="1" spans="1:9">
      <c r="A32" s="38" t="s">
        <v>405</v>
      </c>
      <c r="B32" s="39"/>
      <c r="C32" s="40"/>
      <c r="D32" s="40"/>
      <c r="E32" s="35"/>
      <c r="F32" s="36">
        <f>SUM(F8:F31)</f>
        <v>0</v>
      </c>
      <c r="G32" s="36">
        <f>SUM(G8:G31)</f>
        <v>0</v>
      </c>
      <c r="H32" s="37"/>
      <c r="I32" s="37"/>
    </row>
    <row r="33" s="14" customFormat="1" customHeight="1" spans="1:8">
      <c r="A33" s="12" t="e">
        <f>'5-5应付账款'!A32</f>
        <v>#REF!</v>
      </c>
      <c r="B33" s="41"/>
      <c r="C33" s="136"/>
      <c r="D33" s="136"/>
      <c r="E33" s="136"/>
      <c r="F33" s="43"/>
      <c r="G33" s="42" t="e">
        <f>'5-5应付账款'!G32:H32</f>
        <v>#REF!</v>
      </c>
      <c r="H33" s="138"/>
    </row>
    <row r="34" s="14" customFormat="1" customHeight="1" spans="1:8">
      <c r="A34" s="12" t="e">
        <f>'5-5应付账款'!A33</f>
        <v>#REF!</v>
      </c>
      <c r="B34" s="87"/>
      <c r="C34" s="125"/>
      <c r="D34" s="125"/>
      <c r="E34" s="125"/>
      <c r="F34" s="43"/>
      <c r="G34" s="43"/>
    </row>
    <row r="35" s="14" customFormat="1" customHeight="1" spans="1:8">
      <c r="F35" s="43"/>
      <c r="G35" s="43"/>
    </row>
  </sheetData>
  <sheetProtection formatCells="0" formatColumns="0" formatRows="0" insertRows="0" insertColumns="0" insertHyperlinks="0" deleteColumns="0" deleteRows="0" sort="0" autoFilter="0" pivotTables="0"/>
  <mergeCells count="3">
    <mergeCell ref="A2:H2"/>
    <mergeCell ref="A4:H4"/>
    <mergeCell ref="A32:B32"/>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&amp;R&amp;"宋体,常规"&amp;10表5-6
共&amp;N页第&amp;P页
 单位：人民币元</oddHeader>
  </headerFooter>
  <legacyDrawing r:id="rId2"/>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2">
    <tabColor indexed="35"/>
    <pageSetUpPr fitToPage="1"/>
  </sheetPr>
  <dimension ref="A1:O40"/>
  <sheetViews>
    <sheetView showZeros="0" workbookViewId="0">
      <pane ySplit="7" topLeftCell="A8" activePane="bottomLeft" state="frozen"/>
      <selection/>
      <selection pane="bottomLeft" activeCell="B9" sqref="B9"/>
    </sheetView>
  </sheetViews>
  <sheetFormatPr defaultColWidth="9" defaultRowHeight="15.2"/>
  <cols>
    <col min="1" max="1" width="5.7" style="15" customWidth="1"/>
    <col min="2" max="2" width="16.6" style="15" customWidth="1"/>
    <col min="3" max="3" width="13.1" style="15" customWidth="1"/>
    <col min="4" max="7" width="13.7" style="15" customWidth="1" outlineLevel="1"/>
    <col min="8" max="11" width="13.7" style="15" customWidth="1"/>
    <col min="12" max="12" width="13.1" style="14" customWidth="1"/>
    <col min="13" max="13" width="13.1" style="14" hidden="1" customWidth="1" outlineLevel="1"/>
    <col min="14" max="14" width="15.8" style="15" customWidth="1" collapsed="1"/>
    <col min="15" max="16384" width="9" style="15"/>
  </cols>
  <sheetData>
    <row r="1" ht="15.75" customHeight="1" spans="1:15">
      <c r="A1" s="17" t="s">
        <v>257</v>
      </c>
    </row>
    <row r="2" s="11" customFormat="1" ht="30" customHeight="1" spans="1:15">
      <c r="A2" s="18" t="e">
        <f>"合同负债评估"&amp;#REF!</f>
        <v>#REF!</v>
      </c>
      <c r="B2" s="19"/>
      <c r="C2" s="19"/>
      <c r="D2" s="19"/>
      <c r="E2" s="19"/>
      <c r="F2" s="19"/>
      <c r="G2" s="19"/>
      <c r="H2" s="19"/>
      <c r="I2" s="19"/>
      <c r="J2" s="19"/>
      <c r="K2" s="19"/>
      <c r="L2" s="19"/>
      <c r="M2" s="19"/>
      <c r="N2" s="19"/>
    </row>
    <row r="3" s="11" customFormat="1" ht="6.75" customHeight="1" spans="1:15">
      <c r="A3" s="18"/>
      <c r="B3" s="19"/>
      <c r="C3" s="19"/>
      <c r="D3" s="19"/>
      <c r="E3" s="19"/>
      <c r="F3" s="19"/>
      <c r="G3" s="19"/>
      <c r="H3" s="19"/>
      <c r="I3" s="19"/>
      <c r="J3" s="19"/>
      <c r="K3" s="19"/>
      <c r="L3" s="105"/>
      <c r="M3" s="105"/>
      <c r="N3" s="19"/>
    </row>
    <row r="4" s="12" customFormat="1" ht="15.75" customHeight="1" spans="1:15">
      <c r="A4" s="21" t="e">
        <f>'3-9-10消耗性生物资产'!A4:U4</f>
        <v>#REF!</v>
      </c>
      <c r="B4" s="21"/>
      <c r="C4" s="21"/>
      <c r="D4" s="21"/>
      <c r="E4" s="21"/>
      <c r="F4" s="21"/>
      <c r="G4" s="21"/>
      <c r="H4" s="21"/>
      <c r="I4" s="21"/>
      <c r="J4" s="21"/>
      <c r="K4" s="21"/>
      <c r="L4" s="21"/>
      <c r="M4" s="22"/>
      <c r="N4" s="22"/>
    </row>
    <row r="5" s="12" customFormat="1" ht="14.1" customHeight="1" spans="1:15">
      <c r="A5" s="21"/>
      <c r="B5" s="21"/>
      <c r="C5" s="21"/>
      <c r="D5" s="21"/>
      <c r="E5" s="21"/>
      <c r="F5" s="21"/>
      <c r="G5" s="21"/>
      <c r="H5" s="21"/>
      <c r="I5" s="21"/>
      <c r="J5" s="21"/>
      <c r="K5" s="21"/>
      <c r="L5" s="21"/>
      <c r="M5" s="22"/>
      <c r="N5" s="24"/>
    </row>
    <row r="6" s="12" customFormat="1" ht="15.75" customHeight="1" spans="1:15">
      <c r="A6" s="75" t="e">
        <f>'3-9-10消耗性生物资产'!A6</f>
        <v>#REF!</v>
      </c>
      <c r="N6" s="27"/>
    </row>
    <row r="7" s="44" customFormat="1" ht="15.75" customHeight="1" spans="1:15">
      <c r="A7" s="28" t="s">
        <v>293</v>
      </c>
      <c r="B7" s="28" t="s">
        <v>2282</v>
      </c>
      <c r="C7" s="28" t="s">
        <v>2294</v>
      </c>
      <c r="D7" s="28" t="s">
        <v>389</v>
      </c>
      <c r="E7" s="28" t="s">
        <v>2295</v>
      </c>
      <c r="F7" s="28" t="s">
        <v>2296</v>
      </c>
      <c r="G7" s="28" t="s">
        <v>2297</v>
      </c>
      <c r="H7" s="28" t="s">
        <v>410</v>
      </c>
      <c r="I7" s="28" t="s">
        <v>409</v>
      </c>
      <c r="J7" s="28" t="s">
        <v>341</v>
      </c>
      <c r="K7" s="28" t="s">
        <v>2299</v>
      </c>
      <c r="L7" s="128" t="s">
        <v>344</v>
      </c>
      <c r="M7" s="28" t="s">
        <v>345</v>
      </c>
      <c r="N7" s="28" t="s">
        <v>296</v>
      </c>
      <c r="O7" s="31" t="s">
        <v>348</v>
      </c>
    </row>
    <row r="8" s="14" customFormat="1" ht="15.75" customHeight="1" spans="1:15">
      <c r="A8" s="32">
        <v>1</v>
      </c>
      <c r="B8" s="33"/>
      <c r="C8" s="35"/>
      <c r="D8" s="32"/>
      <c r="E8" s="32"/>
      <c r="F8" s="32"/>
      <c r="G8" s="32"/>
      <c r="H8" s="34">
        <v>43800</v>
      </c>
      <c r="I8" s="35"/>
      <c r="J8" s="35"/>
      <c r="K8" s="140"/>
      <c r="L8" s="36"/>
      <c r="M8" s="36"/>
      <c r="N8" s="37"/>
      <c r="O8" s="37"/>
    </row>
    <row r="9" s="14" customFormat="1" ht="15.75" customHeight="1" spans="1:15">
      <c r="A9" s="53"/>
      <c r="B9" s="33"/>
      <c r="C9" s="85"/>
      <c r="D9" s="40"/>
      <c r="E9" s="40"/>
      <c r="F9" s="40"/>
      <c r="G9" s="40"/>
      <c r="H9" s="34"/>
      <c r="I9" s="85"/>
      <c r="J9" s="85"/>
      <c r="K9" s="149"/>
      <c r="L9" s="36"/>
      <c r="M9" s="36"/>
      <c r="N9" s="37"/>
      <c r="O9" s="37"/>
    </row>
    <row r="10" s="14" customFormat="1" ht="15.75" customHeight="1" spans="1:15">
      <c r="A10" s="53"/>
      <c r="B10" s="33"/>
      <c r="C10" s="85"/>
      <c r="D10" s="40"/>
      <c r="E10" s="40"/>
      <c r="F10" s="40"/>
      <c r="G10" s="40"/>
      <c r="H10" s="34"/>
      <c r="I10" s="85"/>
      <c r="J10" s="85"/>
      <c r="K10" s="149"/>
      <c r="L10" s="36"/>
      <c r="M10" s="36"/>
      <c r="N10" s="37"/>
      <c r="O10" s="37"/>
    </row>
    <row r="11" s="14" customFormat="1" ht="15.75" customHeight="1" spans="1:15">
      <c r="A11" s="53"/>
      <c r="B11" s="33"/>
      <c r="C11" s="85"/>
      <c r="D11" s="40"/>
      <c r="E11" s="40"/>
      <c r="F11" s="40"/>
      <c r="G11" s="40"/>
      <c r="H11" s="34"/>
      <c r="I11" s="85"/>
      <c r="J11" s="85"/>
      <c r="K11" s="149"/>
      <c r="L11" s="36"/>
      <c r="M11" s="36"/>
      <c r="N11" s="37"/>
      <c r="O11" s="37"/>
    </row>
    <row r="12" s="14" customFormat="1" ht="15.75" customHeight="1" spans="1:15">
      <c r="A12" s="53"/>
      <c r="B12" s="33"/>
      <c r="C12" s="85"/>
      <c r="D12" s="40"/>
      <c r="E12" s="40"/>
      <c r="F12" s="40"/>
      <c r="G12" s="40"/>
      <c r="H12" s="34"/>
      <c r="I12" s="85"/>
      <c r="J12" s="85"/>
      <c r="K12" s="149"/>
      <c r="L12" s="36"/>
      <c r="M12" s="36"/>
      <c r="N12" s="37"/>
      <c r="O12" s="37"/>
    </row>
    <row r="13" s="14" customFormat="1" ht="15.75" customHeight="1" spans="1:15">
      <c r="A13" s="53"/>
      <c r="B13" s="33"/>
      <c r="C13" s="85"/>
      <c r="D13" s="40"/>
      <c r="E13" s="40"/>
      <c r="F13" s="40"/>
      <c r="G13" s="40"/>
      <c r="H13" s="34"/>
      <c r="I13" s="85"/>
      <c r="J13" s="85"/>
      <c r="K13" s="149"/>
      <c r="L13" s="36">
        <v>0</v>
      </c>
      <c r="M13" s="36"/>
      <c r="N13" s="37"/>
      <c r="O13" s="37"/>
    </row>
    <row r="14" s="14" customFormat="1" ht="15.75" customHeight="1" spans="1:15">
      <c r="A14" s="53"/>
      <c r="B14" s="33"/>
      <c r="C14" s="85"/>
      <c r="D14" s="40"/>
      <c r="E14" s="40"/>
      <c r="F14" s="40"/>
      <c r="G14" s="40"/>
      <c r="H14" s="34"/>
      <c r="I14" s="85"/>
      <c r="J14" s="85"/>
      <c r="K14" s="149"/>
      <c r="L14" s="36">
        <v>0</v>
      </c>
      <c r="M14" s="36"/>
      <c r="N14" s="37"/>
      <c r="O14" s="37"/>
    </row>
    <row r="15" s="14" customFormat="1" ht="15.75" customHeight="1" spans="1:15">
      <c r="A15" s="53"/>
      <c r="B15" s="33"/>
      <c r="C15" s="85"/>
      <c r="D15" s="40"/>
      <c r="E15" s="40"/>
      <c r="F15" s="40"/>
      <c r="G15" s="40"/>
      <c r="H15" s="34"/>
      <c r="I15" s="85"/>
      <c r="J15" s="85"/>
      <c r="K15" s="149"/>
      <c r="L15" s="36"/>
      <c r="M15" s="36"/>
      <c r="N15" s="37"/>
      <c r="O15" s="37"/>
    </row>
    <row r="16" s="14" customFormat="1" ht="15.75" customHeight="1" spans="1:15">
      <c r="A16" s="53"/>
      <c r="B16" s="33"/>
      <c r="C16" s="85"/>
      <c r="D16" s="40"/>
      <c r="E16" s="40"/>
      <c r="F16" s="40"/>
      <c r="G16" s="40"/>
      <c r="H16" s="34"/>
      <c r="I16" s="85"/>
      <c r="J16" s="85"/>
      <c r="K16" s="149"/>
      <c r="L16" s="36"/>
      <c r="M16" s="36"/>
      <c r="N16" s="37"/>
      <c r="O16" s="37"/>
    </row>
    <row r="17" s="14" customFormat="1" ht="15.75" customHeight="1" spans="1:15">
      <c r="A17" s="53"/>
      <c r="B17" s="33"/>
      <c r="C17" s="85"/>
      <c r="D17" s="40"/>
      <c r="E17" s="40"/>
      <c r="F17" s="40"/>
      <c r="G17" s="40"/>
      <c r="H17" s="34"/>
      <c r="I17" s="85"/>
      <c r="J17" s="85"/>
      <c r="K17" s="149"/>
      <c r="L17" s="36"/>
      <c r="M17" s="36"/>
      <c r="N17" s="37"/>
      <c r="O17" s="37"/>
    </row>
    <row r="18" s="14" customFormat="1" ht="15.75" customHeight="1" spans="1:15">
      <c r="A18" s="53"/>
      <c r="B18" s="33"/>
      <c r="C18" s="85"/>
      <c r="D18" s="40"/>
      <c r="E18" s="40"/>
      <c r="F18" s="40"/>
      <c r="G18" s="40"/>
      <c r="H18" s="34"/>
      <c r="I18" s="85"/>
      <c r="J18" s="85"/>
      <c r="K18" s="149"/>
      <c r="L18" s="36"/>
      <c r="M18" s="36"/>
      <c r="N18" s="37"/>
      <c r="O18" s="37"/>
    </row>
    <row r="19" s="14" customFormat="1" ht="15.75" customHeight="1" spans="1:15">
      <c r="A19" s="53"/>
      <c r="B19" s="33"/>
      <c r="C19" s="85"/>
      <c r="D19" s="40"/>
      <c r="E19" s="40"/>
      <c r="F19" s="40"/>
      <c r="G19" s="40"/>
      <c r="H19" s="34"/>
      <c r="I19" s="85"/>
      <c r="J19" s="85"/>
      <c r="K19" s="149"/>
      <c r="L19" s="36"/>
      <c r="M19" s="36"/>
      <c r="N19" s="37"/>
      <c r="O19" s="37"/>
    </row>
    <row r="20" s="14" customFormat="1" ht="15.75" customHeight="1" spans="1:15">
      <c r="A20" s="53"/>
      <c r="B20" s="33"/>
      <c r="C20" s="85"/>
      <c r="D20" s="40"/>
      <c r="E20" s="40"/>
      <c r="F20" s="40"/>
      <c r="G20" s="40"/>
      <c r="H20" s="34"/>
      <c r="I20" s="85"/>
      <c r="J20" s="85"/>
      <c r="K20" s="149"/>
      <c r="L20" s="36"/>
      <c r="M20" s="36"/>
      <c r="N20" s="37"/>
      <c r="O20" s="37"/>
    </row>
    <row r="21" s="14" customFormat="1" ht="15.75" customHeight="1" spans="1:15">
      <c r="A21" s="53"/>
      <c r="B21" s="33"/>
      <c r="C21" s="85"/>
      <c r="D21" s="40"/>
      <c r="E21" s="40"/>
      <c r="F21" s="40"/>
      <c r="G21" s="40"/>
      <c r="H21" s="34"/>
      <c r="I21" s="85"/>
      <c r="J21" s="85"/>
      <c r="K21" s="149"/>
      <c r="L21" s="36"/>
      <c r="M21" s="36"/>
      <c r="N21" s="37"/>
      <c r="O21" s="37"/>
    </row>
    <row r="22" s="14" customFormat="1" ht="15.75" customHeight="1" spans="1:15">
      <c r="A22" s="53"/>
      <c r="B22" s="33"/>
      <c r="C22" s="85"/>
      <c r="D22" s="40"/>
      <c r="E22" s="40"/>
      <c r="F22" s="40"/>
      <c r="G22" s="40"/>
      <c r="H22" s="34"/>
      <c r="I22" s="85"/>
      <c r="J22" s="85"/>
      <c r="K22" s="149"/>
      <c r="L22" s="36"/>
      <c r="M22" s="36"/>
      <c r="N22" s="37"/>
      <c r="O22" s="37"/>
    </row>
    <row r="23" s="14" customFormat="1" ht="15.75" customHeight="1" spans="1:15">
      <c r="A23" s="53"/>
      <c r="B23" s="33"/>
      <c r="C23" s="85"/>
      <c r="D23" s="40"/>
      <c r="E23" s="40"/>
      <c r="F23" s="40"/>
      <c r="G23" s="40"/>
      <c r="H23" s="34"/>
      <c r="I23" s="85"/>
      <c r="J23" s="85"/>
      <c r="K23" s="149"/>
      <c r="L23" s="36"/>
      <c r="M23" s="36"/>
      <c r="N23" s="37"/>
      <c r="O23" s="37"/>
    </row>
    <row r="24" s="14" customFormat="1" ht="15.75" customHeight="1" spans="1:15">
      <c r="A24" s="53"/>
      <c r="B24" s="33"/>
      <c r="C24" s="85"/>
      <c r="D24" s="40"/>
      <c r="E24" s="40"/>
      <c r="F24" s="40"/>
      <c r="G24" s="40"/>
      <c r="H24" s="34"/>
      <c r="I24" s="85"/>
      <c r="J24" s="85"/>
      <c r="K24" s="149"/>
      <c r="L24" s="36"/>
      <c r="M24" s="36"/>
      <c r="N24" s="37"/>
      <c r="O24" s="37"/>
    </row>
    <row r="25" s="14" customFormat="1" ht="15.75" customHeight="1" spans="1:15">
      <c r="A25" s="53"/>
      <c r="B25" s="33"/>
      <c r="C25" s="85"/>
      <c r="D25" s="40"/>
      <c r="E25" s="40"/>
      <c r="F25" s="40"/>
      <c r="G25" s="40"/>
      <c r="H25" s="34"/>
      <c r="I25" s="85"/>
      <c r="J25" s="85"/>
      <c r="K25" s="149"/>
      <c r="L25" s="36"/>
      <c r="M25" s="36"/>
      <c r="N25" s="37"/>
      <c r="O25" s="37"/>
    </row>
    <row r="26" s="14" customFormat="1" ht="15.75" customHeight="1" spans="1:15">
      <c r="A26" s="53"/>
      <c r="B26" s="33"/>
      <c r="C26" s="85"/>
      <c r="D26" s="40"/>
      <c r="E26" s="40"/>
      <c r="F26" s="40"/>
      <c r="G26" s="40"/>
      <c r="H26" s="34"/>
      <c r="I26" s="85"/>
      <c r="J26" s="85"/>
      <c r="K26" s="149"/>
      <c r="L26" s="36"/>
      <c r="M26" s="36"/>
      <c r="N26" s="37"/>
      <c r="O26" s="37"/>
    </row>
    <row r="27" s="14" customFormat="1" ht="15.75" customHeight="1" spans="1:15">
      <c r="A27" s="53"/>
      <c r="B27" s="33"/>
      <c r="C27" s="85"/>
      <c r="D27" s="40"/>
      <c r="E27" s="40"/>
      <c r="F27" s="40"/>
      <c r="G27" s="40"/>
      <c r="H27" s="34"/>
      <c r="I27" s="85"/>
      <c r="J27" s="85"/>
      <c r="K27" s="149"/>
      <c r="L27" s="36"/>
      <c r="M27" s="36"/>
      <c r="N27" s="37"/>
      <c r="O27" s="37"/>
    </row>
    <row r="28" s="14" customFormat="1" ht="15.75" customHeight="1" spans="1:15">
      <c r="A28" s="38" t="s">
        <v>405</v>
      </c>
      <c r="B28" s="84"/>
      <c r="C28" s="84"/>
      <c r="D28" s="84"/>
      <c r="E28" s="40"/>
      <c r="F28" s="40"/>
      <c r="G28" s="40"/>
      <c r="H28" s="40"/>
      <c r="I28" s="85"/>
      <c r="J28" s="85"/>
      <c r="K28" s="149"/>
      <c r="L28" s="36">
        <f>SUM(L8:L27)</f>
        <v>0</v>
      </c>
      <c r="M28" s="36">
        <f>SUM(M8:M27)</f>
        <v>0</v>
      </c>
      <c r="N28" s="37"/>
      <c r="O28" s="37"/>
    </row>
    <row r="29" s="14" customFormat="1" ht="15.75" customHeight="1" spans="1:15">
      <c r="A29" s="12" t="e">
        <f>'3-9-10消耗性生物资产'!A36</f>
        <v>#REF!</v>
      </c>
      <c r="B29" s="41"/>
      <c r="C29" s="41"/>
      <c r="D29" s="41"/>
      <c r="E29" s="150"/>
      <c r="F29" s="150"/>
      <c r="G29" s="150"/>
      <c r="H29" s="150"/>
      <c r="I29" s="150"/>
      <c r="J29" s="150"/>
      <c r="K29" s="150"/>
      <c r="M29" s="133" t="e">
        <f>'5-6预收账款'!G33</f>
        <v>#REF!</v>
      </c>
      <c r="N29" s="138"/>
    </row>
    <row r="30" s="14" customFormat="1" ht="15.75" customHeight="1" spans="1:15">
      <c r="A30" s="12" t="e">
        <f>'3-9-10消耗性生物资产'!A37</f>
        <v>#REF!</v>
      </c>
      <c r="B30" s="12"/>
      <c r="C30" s="12"/>
      <c r="D30" s="12"/>
    </row>
    <row r="31" s="14" customFormat="1" ht="15.75" customHeight="1"/>
    <row r="32" s="14" customFormat="1" ht="15.75" customHeight="1"/>
    <row r="33" s="14" customFormat="1" ht="15.75" customHeight="1"/>
    <row r="34" s="14" customFormat="1" ht="15.75" customHeight="1"/>
    <row r="35" s="14" customFormat="1" ht="15.75" customHeight="1"/>
    <row r="36" s="14" customFormat="1" ht="15.75" customHeight="1"/>
    <row r="37" s="14" customFormat="1" ht="15.75" customHeight="1"/>
    <row r="38" s="14" customFormat="1" ht="15.75" customHeight="1"/>
    <row r="39" s="14" customFormat="1" ht="15.75" customHeight="1"/>
    <row r="40" s="14" customFormat="1" ht="15.75" customHeight="1"/>
  </sheetData>
  <sheetProtection formatCells="0" formatColumns="0" formatRows="0" insertRows="0" insertColumns="0" insertHyperlinks="0" deleteColumns="0" deleteRows="0" sort="0" autoFilter="0" pivotTables="0"/>
  <mergeCells count="3">
    <mergeCell ref="A2:N2"/>
    <mergeCell ref="A4:N4"/>
    <mergeCell ref="A28:D28"/>
  </mergeCells>
  <hyperlinks>
    <hyperlink ref="A1" location="索引目录!A1" display="返回索引目录"/>
  </hyperlinks>
  <printOptions horizontalCentered="1"/>
  <pageMargins left="0.708661417322835" right="0.708661417322835" top="0.78740157480315" bottom="0.196850393700787" header="1.14173228346457" footer="0.15748031496063"/>
  <pageSetup paperSize="9" scale="70" fitToHeight="0" orientation="landscape"/>
  <headerFooter>
    <oddHeader>&amp;R&amp;"-,常规"&amp;10表5-7
共&amp;N页第&amp;P页
单位：人民币元</oddHeader>
  </headerFooter>
  <legacyDrawing r:id="rId2"/>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5">
    <tabColor indexed="35"/>
  </sheetPr>
  <dimension ref="A1:H34"/>
  <sheetViews>
    <sheetView showZeros="0" workbookViewId="0">
      <pane ySplit="7" topLeftCell="A8" activePane="bottomLeft" state="frozen"/>
      <selection/>
      <selection pane="bottomLeft" activeCell="B9" sqref="B9"/>
    </sheetView>
  </sheetViews>
  <sheetFormatPr defaultColWidth="9" defaultRowHeight="15.75" customHeight="1" outlineLevelCol="7"/>
  <cols>
    <col min="1" max="1" width="7.8" style="15" customWidth="1"/>
    <col min="2" max="2" width="30" style="15" customWidth="1"/>
    <col min="3" max="3" width="13.8" style="15" customWidth="1"/>
    <col min="4" max="4" width="25.6" style="43" customWidth="1"/>
    <col min="5" max="5" width="27.2" style="43" hidden="1" customWidth="1" outlineLevel="1"/>
    <col min="6" max="6" width="18.1" style="15" customWidth="1" collapsed="1"/>
    <col min="7" max="16384" width="9" style="15"/>
  </cols>
  <sheetData>
    <row r="1" customHeight="1" spans="1:8">
      <c r="A1" s="17" t="s">
        <v>257</v>
      </c>
    </row>
    <row r="2" s="11" customFormat="1" ht="30" customHeight="1" spans="1:8">
      <c r="A2" s="18" t="e">
        <f>"应付职工薪酬评估"&amp;#REF!</f>
        <v>#REF!</v>
      </c>
      <c r="B2" s="19"/>
      <c r="C2" s="19"/>
      <c r="D2" s="19"/>
      <c r="E2" s="19"/>
      <c r="F2" s="19"/>
    </row>
    <row r="3" s="11" customFormat="1" ht="7.95" customHeight="1" spans="1:8">
      <c r="A3" s="18"/>
      <c r="B3" s="19"/>
      <c r="C3" s="19"/>
      <c r="D3" s="51"/>
      <c r="E3" s="51"/>
      <c r="F3" s="19"/>
    </row>
    <row r="4" s="12" customFormat="1" ht="14.1" customHeight="1" spans="1:8">
      <c r="A4" s="21" t="e">
        <f>'5-6预收账款'!A4:H4</f>
        <v>#REF!</v>
      </c>
      <c r="B4" s="21"/>
      <c r="C4" s="21"/>
      <c r="D4" s="21"/>
      <c r="E4" s="21"/>
      <c r="F4" s="21"/>
    </row>
    <row r="5" s="12" customFormat="1" ht="14.1" customHeight="1" spans="1:8">
      <c r="A5" s="21"/>
      <c r="B5" s="21"/>
      <c r="C5" s="21"/>
      <c r="D5" s="23"/>
      <c r="E5" s="23"/>
      <c r="F5" s="24"/>
    </row>
    <row r="6" s="12" customFormat="1" customHeight="1" spans="1:8">
      <c r="A6" s="75" t="e">
        <f>'5-6预收账款'!A6</f>
        <v>#REF!</v>
      </c>
      <c r="D6" s="26"/>
      <c r="E6" s="26"/>
      <c r="F6" s="27"/>
    </row>
    <row r="7" s="44" customFormat="1" customHeight="1" spans="1:8">
      <c r="A7" s="28" t="s">
        <v>293</v>
      </c>
      <c r="B7" s="28" t="s">
        <v>2309</v>
      </c>
      <c r="C7" s="28" t="s">
        <v>410</v>
      </c>
      <c r="D7" s="29" t="s">
        <v>344</v>
      </c>
      <c r="E7" s="30" t="s">
        <v>345</v>
      </c>
      <c r="F7" s="28" t="s">
        <v>296</v>
      </c>
      <c r="G7" s="31" t="s">
        <v>348</v>
      </c>
    </row>
    <row r="8" s="14" customFormat="1" customHeight="1" spans="1:8">
      <c r="A8" s="32">
        <v>1</v>
      </c>
      <c r="B8" s="33" t="s">
        <v>2614</v>
      </c>
      <c r="C8" s="34">
        <v>43800</v>
      </c>
      <c r="D8" s="36"/>
      <c r="E8" s="36"/>
      <c r="F8" s="37"/>
      <c r="G8" s="37"/>
    </row>
    <row r="9" s="14" customFormat="1" customHeight="1" spans="1:8">
      <c r="A9" s="32">
        <v>2</v>
      </c>
      <c r="B9" s="33" t="s">
        <v>2615</v>
      </c>
      <c r="C9" s="34"/>
      <c r="D9" s="36"/>
      <c r="E9" s="36"/>
      <c r="F9" s="37"/>
      <c r="G9" s="37"/>
    </row>
    <row r="10" s="14" customFormat="1" customHeight="1" spans="1:8">
      <c r="A10" s="32">
        <v>3</v>
      </c>
      <c r="B10" s="33" t="s">
        <v>2616</v>
      </c>
      <c r="C10" s="34"/>
      <c r="D10" s="36"/>
      <c r="E10" s="36"/>
      <c r="F10" s="37"/>
      <c r="G10" s="37"/>
    </row>
    <row r="11" s="14" customFormat="1" customHeight="1" spans="1:8">
      <c r="A11" s="32">
        <v>4</v>
      </c>
      <c r="B11" s="33" t="s">
        <v>2617</v>
      </c>
      <c r="C11" s="34"/>
      <c r="D11" s="36"/>
      <c r="E11" s="36"/>
      <c r="F11" s="37"/>
      <c r="G11" s="37"/>
    </row>
    <row r="12" s="14" customFormat="1" customHeight="1" spans="1:8">
      <c r="A12" s="32">
        <v>5</v>
      </c>
      <c r="B12" s="33" t="s">
        <v>2618</v>
      </c>
      <c r="C12" s="34"/>
      <c r="D12" s="36"/>
      <c r="E12" s="36"/>
      <c r="F12" s="37"/>
      <c r="G12" s="37"/>
    </row>
    <row r="13" s="14" customFormat="1" customHeight="1" spans="1:8">
      <c r="A13" s="32">
        <v>6</v>
      </c>
      <c r="B13" s="33" t="s">
        <v>2619</v>
      </c>
      <c r="C13" s="34"/>
      <c r="D13" s="36"/>
      <c r="E13" s="36"/>
      <c r="F13" s="37"/>
      <c r="G13" s="37"/>
      <c r="H13" s="14">
        <v>0</v>
      </c>
    </row>
    <row r="14" s="14" customFormat="1" customHeight="1" spans="1:8">
      <c r="A14" s="32">
        <v>7</v>
      </c>
      <c r="B14" s="33" t="s">
        <v>2620</v>
      </c>
      <c r="C14" s="34"/>
      <c r="D14" s="36"/>
      <c r="E14" s="36"/>
      <c r="F14" s="37"/>
      <c r="G14" s="37"/>
      <c r="H14" s="14">
        <v>0</v>
      </c>
    </row>
    <row r="15" s="14" customFormat="1" customHeight="1" spans="1:8">
      <c r="A15" s="32">
        <v>8</v>
      </c>
      <c r="B15" s="33" t="s">
        <v>2621</v>
      </c>
      <c r="C15" s="34"/>
      <c r="D15" s="36"/>
      <c r="E15" s="36"/>
      <c r="F15" s="37"/>
      <c r="G15" s="37"/>
    </row>
    <row r="16" s="14" customFormat="1" customHeight="1" spans="1:8">
      <c r="A16" s="32">
        <v>9</v>
      </c>
      <c r="B16" s="33" t="s">
        <v>2622</v>
      </c>
      <c r="C16" s="34"/>
      <c r="D16" s="36"/>
      <c r="E16" s="36"/>
      <c r="F16" s="37"/>
      <c r="G16" s="37"/>
    </row>
    <row r="17" s="14" customFormat="1" customHeight="1" spans="1:7">
      <c r="A17" s="32">
        <v>10</v>
      </c>
      <c r="B17" s="33" t="s">
        <v>2623</v>
      </c>
      <c r="C17" s="34"/>
      <c r="D17" s="36"/>
      <c r="E17" s="36"/>
      <c r="F17" s="37"/>
      <c r="G17" s="37"/>
    </row>
    <row r="18" s="14" customFormat="1" customHeight="1" spans="1:7">
      <c r="A18" s="32">
        <v>11</v>
      </c>
      <c r="B18" s="33" t="s">
        <v>2624</v>
      </c>
      <c r="C18" s="34"/>
      <c r="D18" s="36"/>
      <c r="E18" s="36"/>
      <c r="F18" s="37"/>
      <c r="G18" s="37"/>
    </row>
    <row r="19" s="14" customFormat="1" customHeight="1" spans="1:7">
      <c r="A19" s="32">
        <v>12</v>
      </c>
      <c r="B19" s="33" t="s">
        <v>2625</v>
      </c>
      <c r="C19" s="34"/>
      <c r="D19" s="36"/>
      <c r="E19" s="36"/>
      <c r="F19" s="37"/>
      <c r="G19" s="37"/>
    </row>
    <row r="20" s="14" customFormat="1" customHeight="1" spans="1:7">
      <c r="A20" s="32">
        <v>13</v>
      </c>
      <c r="B20" s="33" t="s">
        <v>2626</v>
      </c>
      <c r="C20" s="34"/>
      <c r="D20" s="36"/>
      <c r="E20" s="36"/>
      <c r="F20" s="37"/>
      <c r="G20" s="37"/>
    </row>
    <row r="21" s="14" customFormat="1" customHeight="1" spans="1:7">
      <c r="A21" s="32">
        <v>14</v>
      </c>
      <c r="B21" s="33" t="s">
        <v>2627</v>
      </c>
      <c r="C21" s="34"/>
      <c r="D21" s="36"/>
      <c r="E21" s="36"/>
      <c r="F21" s="37"/>
      <c r="G21" s="37"/>
    </row>
    <row r="22" s="14" customFormat="1" customHeight="1" spans="1:7">
      <c r="A22" s="32">
        <v>15</v>
      </c>
      <c r="B22" s="33" t="s">
        <v>2628</v>
      </c>
      <c r="C22" s="34"/>
      <c r="D22" s="36"/>
      <c r="E22" s="36"/>
      <c r="F22" s="37"/>
      <c r="G22" s="37"/>
    </row>
    <row r="23" s="14" customFormat="1" customHeight="1" spans="1:7">
      <c r="A23" s="32"/>
      <c r="B23" s="83"/>
      <c r="C23" s="40"/>
      <c r="D23" s="36"/>
      <c r="E23" s="36"/>
      <c r="F23" s="37"/>
      <c r="G23" s="37"/>
    </row>
    <row r="24" s="14" customFormat="1" customHeight="1" spans="1:7">
      <c r="A24" s="32"/>
      <c r="B24" s="83"/>
      <c r="C24" s="40"/>
      <c r="D24" s="36"/>
      <c r="E24" s="36"/>
      <c r="F24" s="37"/>
      <c r="G24" s="37"/>
    </row>
    <row r="25" s="14" customFormat="1" customHeight="1" spans="1:7">
      <c r="A25" s="32"/>
      <c r="B25" s="83"/>
      <c r="C25" s="40"/>
      <c r="D25" s="36"/>
      <c r="E25" s="36"/>
      <c r="F25" s="37"/>
      <c r="G25" s="37"/>
    </row>
    <row r="26" s="14" customFormat="1" customHeight="1" spans="1:7">
      <c r="A26" s="32"/>
      <c r="B26" s="83"/>
      <c r="C26" s="40"/>
      <c r="D26" s="36"/>
      <c r="E26" s="36"/>
      <c r="F26" s="37"/>
      <c r="G26" s="37"/>
    </row>
    <row r="27" s="14" customFormat="1" customHeight="1" spans="1:7">
      <c r="A27" s="32"/>
      <c r="B27" s="83"/>
      <c r="C27" s="40"/>
      <c r="D27" s="36"/>
      <c r="E27" s="36"/>
      <c r="F27" s="37"/>
      <c r="G27" s="37"/>
    </row>
    <row r="28" s="14" customFormat="1" customHeight="1" spans="1:7">
      <c r="A28" s="32"/>
      <c r="B28" s="83"/>
      <c r="C28" s="40"/>
      <c r="D28" s="36"/>
      <c r="E28" s="36"/>
      <c r="F28" s="37"/>
      <c r="G28" s="37"/>
    </row>
    <row r="29" s="14" customFormat="1" customHeight="1" spans="1:7">
      <c r="A29" s="32"/>
      <c r="B29" s="83"/>
      <c r="C29" s="40"/>
      <c r="D29" s="36"/>
      <c r="E29" s="36"/>
      <c r="F29" s="37"/>
      <c r="G29" s="37"/>
    </row>
    <row r="30" s="14" customFormat="1" customHeight="1" spans="1:7">
      <c r="A30" s="32"/>
      <c r="B30" s="83"/>
      <c r="C30" s="40"/>
      <c r="D30" s="36"/>
      <c r="E30" s="36"/>
      <c r="F30" s="37"/>
      <c r="G30" s="37"/>
    </row>
    <row r="31" s="14" customFormat="1" customHeight="1" spans="1:7">
      <c r="A31" s="38" t="s">
        <v>405</v>
      </c>
      <c r="B31" s="39"/>
      <c r="C31" s="40"/>
      <c r="D31" s="36">
        <f>SUM(D8:D30)</f>
        <v>0</v>
      </c>
      <c r="E31" s="36">
        <f>SUM(E8:E30)</f>
        <v>0</v>
      </c>
      <c r="F31" s="37"/>
      <c r="G31" s="37"/>
    </row>
    <row r="32" s="14" customFormat="1" customHeight="1" spans="1:7">
      <c r="A32" s="12" t="e">
        <f>'5-6预收账款'!A33</f>
        <v>#REF!</v>
      </c>
      <c r="B32" s="41"/>
      <c r="C32" s="136"/>
      <c r="D32" s="126"/>
      <c r="E32" s="42" t="e">
        <f>'5-6预收账款'!G33</f>
        <v>#REF!</v>
      </c>
      <c r="F32" s="138"/>
    </row>
    <row r="33" s="14" customFormat="1" customHeight="1" spans="1:5">
      <c r="A33" s="12" t="e">
        <f>'5-6预收账款'!A34</f>
        <v>#REF!</v>
      </c>
      <c r="B33" s="87"/>
      <c r="C33" s="125"/>
      <c r="D33" s="43"/>
      <c r="E33" s="43"/>
    </row>
    <row r="34" s="14" customFormat="1" customHeight="1" spans="1:5">
      <c r="D34" s="43"/>
      <c r="E34" s="43"/>
    </row>
  </sheetData>
  <sheetProtection formatCells="0" formatColumns="0" formatRows="0" insertRows="0" insertColumns="0" insertHyperlinks="0" deleteColumns="0" deleteRows="0" sort="0" autoFilter="0" pivotTables="0"/>
  <mergeCells count="3">
    <mergeCell ref="A2:F2"/>
    <mergeCell ref="A4:F4"/>
    <mergeCell ref="A31:B31"/>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&amp;R&amp;"宋体,常规"&amp;10表5-8
共&amp;N页第&amp;P页
 单位：人民币元</oddHeader>
  </headerFooter>
  <legacyDrawing r:id="rId2"/>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7">
    <tabColor indexed="35"/>
  </sheetPr>
  <dimension ref="A1:I35"/>
  <sheetViews>
    <sheetView showZeros="0" workbookViewId="0">
      <pane ySplit="7" topLeftCell="A8" activePane="bottomLeft" state="frozen"/>
      <selection/>
      <selection pane="bottomLeft" activeCell="B9" sqref="B9"/>
    </sheetView>
  </sheetViews>
  <sheetFormatPr defaultColWidth="9" defaultRowHeight="15.75" customHeight="1"/>
  <cols>
    <col min="1" max="1" width="8.3" style="15" customWidth="1"/>
    <col min="2" max="2" width="24.5" style="15" customWidth="1"/>
    <col min="3" max="4" width="14" style="15" customWidth="1"/>
    <col min="5" max="5" width="14.1" style="15" customWidth="1"/>
    <col min="6" max="6" width="24.5" style="43" customWidth="1"/>
    <col min="7" max="7" width="22.3" style="43" hidden="1" customWidth="1" outlineLevel="1"/>
    <col min="8" max="8" width="15.5" style="15" customWidth="1" collapsed="1"/>
    <col min="9" max="16384" width="9" style="15"/>
  </cols>
  <sheetData>
    <row r="1" customHeight="1" spans="1:9">
      <c r="A1" s="17" t="s">
        <v>257</v>
      </c>
    </row>
    <row r="2" s="11" customFormat="1" ht="30" customHeight="1" spans="1:9">
      <c r="A2" s="18" t="e">
        <f>"应交税费评估"&amp;#REF!</f>
        <v>#REF!</v>
      </c>
      <c r="B2" s="19"/>
      <c r="C2" s="19"/>
      <c r="D2" s="19"/>
      <c r="E2" s="19"/>
      <c r="F2" s="19"/>
      <c r="G2" s="19"/>
      <c r="H2" s="19"/>
    </row>
    <row r="3" s="11" customFormat="1" ht="6.6" customHeight="1" spans="1:9">
      <c r="A3" s="18"/>
      <c r="B3" s="19"/>
      <c r="C3" s="19"/>
      <c r="D3" s="19"/>
      <c r="E3" s="19"/>
      <c r="F3" s="51"/>
      <c r="G3" s="51"/>
      <c r="H3" s="19"/>
    </row>
    <row r="4" s="12" customFormat="1" ht="14.1" customHeight="1" spans="1:9">
      <c r="A4" s="21" t="e">
        <f>'5-8职工薪酬'!A4:F4</f>
        <v>#REF!</v>
      </c>
      <c r="B4" s="21"/>
      <c r="C4" s="21"/>
      <c r="D4" s="21"/>
      <c r="E4" s="21"/>
      <c r="F4" s="21"/>
      <c r="G4" s="21"/>
      <c r="H4" s="22"/>
    </row>
    <row r="5" s="12" customFormat="1" ht="14.1" customHeight="1" spans="1:9">
      <c r="A5" s="21"/>
      <c r="B5" s="21"/>
      <c r="C5" s="21"/>
      <c r="D5" s="21"/>
      <c r="E5" s="21"/>
      <c r="F5" s="23"/>
      <c r="G5" s="23"/>
      <c r="H5" s="24"/>
    </row>
    <row r="6" s="12" customFormat="1" customHeight="1" spans="1:9">
      <c r="A6" s="75" t="e">
        <f>'5-8职工薪酬'!A6</f>
        <v>#REF!</v>
      </c>
      <c r="F6" s="26"/>
      <c r="G6" s="26"/>
      <c r="H6" s="27"/>
    </row>
    <row r="7" s="44" customFormat="1" customHeight="1" spans="1:9">
      <c r="A7" s="28" t="s">
        <v>293</v>
      </c>
      <c r="B7" s="28" t="s">
        <v>2629</v>
      </c>
      <c r="C7" s="28" t="s">
        <v>410</v>
      </c>
      <c r="D7" s="28" t="s">
        <v>2630</v>
      </c>
      <c r="E7" s="28" t="s">
        <v>2631</v>
      </c>
      <c r="F7" s="29" t="s">
        <v>344</v>
      </c>
      <c r="G7" s="30" t="s">
        <v>345</v>
      </c>
      <c r="H7" s="28" t="s">
        <v>296</v>
      </c>
      <c r="I7" s="31" t="s">
        <v>348</v>
      </c>
    </row>
    <row r="8" s="14" customFormat="1" customHeight="1" spans="1:9">
      <c r="A8" s="32">
        <v>1</v>
      </c>
      <c r="B8" s="33"/>
      <c r="C8" s="34">
        <v>43800</v>
      </c>
      <c r="D8" s="32" t="s">
        <v>2632</v>
      </c>
      <c r="E8" s="35"/>
      <c r="F8" s="36"/>
      <c r="G8" s="36"/>
      <c r="H8" s="37"/>
      <c r="I8" s="37"/>
    </row>
    <row r="9" s="14" customFormat="1" customHeight="1" spans="1:9">
      <c r="A9" s="32"/>
      <c r="B9" s="33"/>
      <c r="C9" s="34"/>
      <c r="D9" s="40"/>
      <c r="E9" s="35"/>
      <c r="F9" s="36"/>
      <c r="G9" s="36"/>
      <c r="H9" s="37"/>
      <c r="I9" s="37"/>
    </row>
    <row r="10" s="14" customFormat="1" customHeight="1" spans="1:9">
      <c r="A10" s="32"/>
      <c r="B10" s="33"/>
      <c r="C10" s="34"/>
      <c r="D10" s="40"/>
      <c r="E10" s="35"/>
      <c r="F10" s="36"/>
      <c r="G10" s="36"/>
      <c r="H10" s="37"/>
      <c r="I10" s="37"/>
    </row>
    <row r="11" s="14" customFormat="1" customHeight="1" spans="1:9">
      <c r="A11" s="32"/>
      <c r="B11" s="33"/>
      <c r="C11" s="34"/>
      <c r="D11" s="40"/>
      <c r="E11" s="35"/>
      <c r="F11" s="36"/>
      <c r="G11" s="36"/>
      <c r="H11" s="37"/>
      <c r="I11" s="37"/>
    </row>
    <row r="12" s="14" customFormat="1" customHeight="1" spans="1:9">
      <c r="A12" s="32"/>
      <c r="B12" s="33"/>
      <c r="C12" s="34"/>
      <c r="D12" s="40"/>
      <c r="E12" s="35"/>
      <c r="F12" s="36"/>
      <c r="G12" s="36"/>
      <c r="H12" s="37"/>
      <c r="I12" s="37"/>
    </row>
    <row r="13" s="14" customFormat="1" customHeight="1" spans="1:9">
      <c r="A13" s="32"/>
      <c r="B13" s="33"/>
      <c r="C13" s="34"/>
      <c r="D13" s="40"/>
      <c r="E13" s="35"/>
      <c r="F13" s="36"/>
      <c r="G13" s="36"/>
      <c r="H13" s="37">
        <v>0</v>
      </c>
      <c r="I13" s="37"/>
    </row>
    <row r="14" s="14" customFormat="1" customHeight="1" spans="1:9">
      <c r="A14" s="32"/>
      <c r="B14" s="33"/>
      <c r="C14" s="34"/>
      <c r="D14" s="40"/>
      <c r="E14" s="35"/>
      <c r="F14" s="36"/>
      <c r="G14" s="36"/>
      <c r="H14" s="37">
        <v>0</v>
      </c>
      <c r="I14" s="37"/>
    </row>
    <row r="15" s="14" customFormat="1" customHeight="1" spans="1:9">
      <c r="A15" s="32"/>
      <c r="B15" s="33"/>
      <c r="C15" s="34"/>
      <c r="D15" s="40"/>
      <c r="E15" s="35"/>
      <c r="F15" s="36"/>
      <c r="G15" s="36"/>
      <c r="H15" s="37"/>
      <c r="I15" s="37"/>
    </row>
    <row r="16" s="14" customFormat="1" customHeight="1" spans="1:9">
      <c r="A16" s="32"/>
      <c r="B16" s="33"/>
      <c r="C16" s="34"/>
      <c r="D16" s="40"/>
      <c r="E16" s="35"/>
      <c r="F16" s="36"/>
      <c r="G16" s="36"/>
      <c r="H16" s="37"/>
      <c r="I16" s="37"/>
    </row>
    <row r="17" s="14" customFormat="1" customHeight="1" spans="1:9">
      <c r="A17" s="32"/>
      <c r="B17" s="33"/>
      <c r="C17" s="34"/>
      <c r="D17" s="40"/>
      <c r="E17" s="35"/>
      <c r="F17" s="36"/>
      <c r="G17" s="36"/>
      <c r="H17" s="37"/>
      <c r="I17" s="37"/>
    </row>
    <row r="18" s="14" customFormat="1" customHeight="1" spans="1:9">
      <c r="A18" s="32"/>
      <c r="B18" s="33"/>
      <c r="C18" s="34"/>
      <c r="D18" s="40"/>
      <c r="E18" s="35"/>
      <c r="F18" s="36"/>
      <c r="G18" s="36"/>
      <c r="H18" s="37"/>
      <c r="I18" s="37"/>
    </row>
    <row r="19" s="14" customFormat="1" customHeight="1" spans="1:9">
      <c r="A19" s="32"/>
      <c r="B19" s="33"/>
      <c r="C19" s="34"/>
      <c r="D19" s="40"/>
      <c r="E19" s="35"/>
      <c r="F19" s="36"/>
      <c r="G19" s="36"/>
      <c r="H19" s="37"/>
      <c r="I19" s="37"/>
    </row>
    <row r="20" s="14" customFormat="1" customHeight="1" spans="1:9">
      <c r="A20" s="32"/>
      <c r="B20" s="33"/>
      <c r="C20" s="34"/>
      <c r="D20" s="40"/>
      <c r="E20" s="35"/>
      <c r="F20" s="36"/>
      <c r="G20" s="36"/>
      <c r="H20" s="37"/>
      <c r="I20" s="37"/>
    </row>
    <row r="21" s="14" customFormat="1" customHeight="1" spans="1:9">
      <c r="A21" s="32"/>
      <c r="B21" s="33"/>
      <c r="C21" s="34"/>
      <c r="D21" s="40"/>
      <c r="E21" s="35"/>
      <c r="F21" s="36"/>
      <c r="G21" s="36"/>
      <c r="H21" s="37"/>
      <c r="I21" s="37"/>
    </row>
    <row r="22" s="14" customFormat="1" customHeight="1" spans="1:9">
      <c r="A22" s="32"/>
      <c r="B22" s="33"/>
      <c r="C22" s="34"/>
      <c r="D22" s="40"/>
      <c r="E22" s="35"/>
      <c r="F22" s="36"/>
      <c r="G22" s="36"/>
      <c r="H22" s="37"/>
      <c r="I22" s="37"/>
    </row>
    <row r="23" s="14" customFormat="1" customHeight="1" spans="1:9">
      <c r="A23" s="32"/>
      <c r="B23" s="33"/>
      <c r="C23" s="34"/>
      <c r="D23" s="40"/>
      <c r="E23" s="35"/>
      <c r="F23" s="36"/>
      <c r="G23" s="36"/>
      <c r="H23" s="37"/>
      <c r="I23" s="37"/>
    </row>
    <row r="24" s="14" customFormat="1" customHeight="1" spans="1:9">
      <c r="A24" s="32"/>
      <c r="B24" s="33"/>
      <c r="C24" s="34"/>
      <c r="D24" s="40"/>
      <c r="E24" s="35"/>
      <c r="F24" s="36"/>
      <c r="G24" s="36"/>
      <c r="H24" s="37"/>
      <c r="I24" s="37"/>
    </row>
    <row r="25" s="14" customFormat="1" customHeight="1" spans="1:9">
      <c r="A25" s="32"/>
      <c r="B25" s="33"/>
      <c r="C25" s="34"/>
      <c r="D25" s="40"/>
      <c r="E25" s="35"/>
      <c r="F25" s="36"/>
      <c r="G25" s="36"/>
      <c r="H25" s="37"/>
      <c r="I25" s="37"/>
    </row>
    <row r="26" s="14" customFormat="1" customHeight="1" spans="1:9">
      <c r="A26" s="32"/>
      <c r="B26" s="33"/>
      <c r="C26" s="34"/>
      <c r="D26" s="40"/>
      <c r="E26" s="35"/>
      <c r="F26" s="36"/>
      <c r="G26" s="36"/>
      <c r="H26" s="37"/>
      <c r="I26" s="37"/>
    </row>
    <row r="27" s="14" customFormat="1" customHeight="1" spans="1:9">
      <c r="A27" s="32"/>
      <c r="B27" s="33"/>
      <c r="C27" s="34"/>
      <c r="D27" s="40"/>
      <c r="E27" s="35"/>
      <c r="F27" s="36"/>
      <c r="G27" s="36"/>
      <c r="H27" s="37"/>
      <c r="I27" s="37"/>
    </row>
    <row r="28" s="14" customFormat="1" customHeight="1" spans="1:9">
      <c r="A28" s="32"/>
      <c r="B28" s="33"/>
      <c r="C28" s="34"/>
      <c r="D28" s="40"/>
      <c r="E28" s="35"/>
      <c r="F28" s="36"/>
      <c r="G28" s="36"/>
      <c r="H28" s="37"/>
      <c r="I28" s="37"/>
    </row>
    <row r="29" s="14" customFormat="1" customHeight="1" spans="1:9">
      <c r="A29" s="32"/>
      <c r="B29" s="33"/>
      <c r="C29" s="34"/>
      <c r="D29" s="40"/>
      <c r="E29" s="35"/>
      <c r="F29" s="36"/>
      <c r="G29" s="36"/>
      <c r="H29" s="37"/>
      <c r="I29" s="37"/>
    </row>
    <row r="30" s="14" customFormat="1" customHeight="1" spans="1:9">
      <c r="A30" s="32"/>
      <c r="B30" s="33"/>
      <c r="C30" s="34"/>
      <c r="D30" s="40"/>
      <c r="E30" s="35"/>
      <c r="F30" s="36"/>
      <c r="G30" s="36"/>
      <c r="H30" s="37"/>
      <c r="I30" s="37"/>
    </row>
    <row r="31" s="14" customFormat="1" customHeight="1" spans="1:9">
      <c r="A31" s="32"/>
      <c r="B31" s="33"/>
      <c r="C31" s="34"/>
      <c r="D31" s="40"/>
      <c r="E31" s="35"/>
      <c r="F31" s="36"/>
      <c r="G31" s="36"/>
      <c r="H31" s="37"/>
      <c r="I31" s="37"/>
    </row>
    <row r="32" s="14" customFormat="1" customHeight="1" spans="1:9">
      <c r="A32" s="38" t="s">
        <v>405</v>
      </c>
      <c r="B32" s="39"/>
      <c r="C32" s="40"/>
      <c r="D32" s="40"/>
      <c r="E32" s="35"/>
      <c r="F32" s="36">
        <f>SUM(F8:F31)</f>
        <v>0</v>
      </c>
      <c r="G32" s="36">
        <f>SUM(G8:G31)</f>
        <v>0</v>
      </c>
      <c r="H32" s="37"/>
      <c r="I32" s="37"/>
    </row>
    <row r="33" s="14" customFormat="1" customHeight="1" spans="1:8">
      <c r="A33" s="12" t="e">
        <f>'5-8职工薪酬'!A32</f>
        <v>#REF!</v>
      </c>
      <c r="B33" s="41"/>
      <c r="C33" s="136"/>
      <c r="D33" s="136"/>
      <c r="E33" s="136"/>
      <c r="F33" s="43"/>
      <c r="G33" s="42" t="e">
        <f>'5-8职工薪酬'!E32</f>
        <v>#REF!</v>
      </c>
      <c r="H33" s="138"/>
    </row>
    <row r="34" s="14" customFormat="1" customHeight="1" spans="1:8">
      <c r="A34" s="12" t="e">
        <f>'5-8职工薪酬'!A33</f>
        <v>#REF!</v>
      </c>
      <c r="B34" s="12"/>
      <c r="F34" s="43"/>
      <c r="G34" s="43"/>
    </row>
    <row r="35" s="14" customFormat="1" customHeight="1" spans="1:8">
      <c r="F35" s="43"/>
      <c r="G35" s="43"/>
    </row>
  </sheetData>
  <sheetProtection formatCells="0" formatColumns="0" formatRows="0" insertRows="0" insertColumns="0" insertHyperlinks="0" deleteColumns="0" deleteRows="0" sort="0" autoFilter="0" pivotTables="0"/>
  <mergeCells count="3">
    <mergeCell ref="A2:H2"/>
    <mergeCell ref="A4:H4"/>
    <mergeCell ref="A32:B32"/>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&amp;R&amp;"宋体,常规"&amp;10表5-9
共&amp;N页第&amp;P页
 单位：人民币元</oddHeader>
  </headerFooter>
  <legacyDrawing r:id="rId2"/>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3">
    <tabColor theme="9"/>
    <pageSetUpPr fitToPage="1"/>
  </sheetPr>
  <dimension ref="A1:H23"/>
  <sheetViews>
    <sheetView showZeros="0" workbookViewId="0">
      <selection activeCell="B9" sqref="B9"/>
    </sheetView>
  </sheetViews>
  <sheetFormatPr defaultColWidth="9" defaultRowHeight="15.2" outlineLevelCol="7"/>
  <cols>
    <col min="1" max="1" width="8.3" style="15" customWidth="1"/>
    <col min="2" max="2" width="27.2" style="15" customWidth="1"/>
    <col min="3" max="3" width="25.2" style="43" customWidth="1"/>
    <col min="4" max="4" width="23.6" style="43" customWidth="1"/>
    <col min="5" max="5" width="19.1" style="43" customWidth="1"/>
    <col min="6" max="6" width="18.3" style="43" customWidth="1"/>
    <col min="7" max="16384" width="9" style="15"/>
  </cols>
  <sheetData>
    <row r="1" ht="15.75" customHeight="1" spans="1:8">
      <c r="A1" s="17" t="s">
        <v>257</v>
      </c>
    </row>
    <row r="2" s="11" customFormat="1" ht="30" customHeight="1" spans="1:8">
      <c r="A2" s="18" t="s">
        <v>2633</v>
      </c>
      <c r="B2" s="19"/>
      <c r="C2" s="19"/>
      <c r="D2" s="19"/>
      <c r="E2" s="19"/>
      <c r="F2" s="19"/>
    </row>
    <row r="3" s="11" customFormat="1" ht="11.25" customHeight="1" spans="1:8">
      <c r="A3" s="18"/>
      <c r="B3" s="19"/>
      <c r="C3" s="51"/>
      <c r="D3" s="51"/>
      <c r="E3" s="51"/>
      <c r="F3" s="51"/>
    </row>
    <row r="4" s="12" customFormat="1" ht="14.1" customHeight="1" spans="1:8">
      <c r="A4" s="21" t="e">
        <f>'4-18其他非流动资产'!A4:H4</f>
        <v>#REF!</v>
      </c>
      <c r="B4" s="21"/>
      <c r="C4" s="21"/>
      <c r="D4" s="21"/>
      <c r="E4" s="21"/>
      <c r="F4" s="21"/>
    </row>
    <row r="5" s="12" customFormat="1" ht="14.1" customHeight="1" spans="1:8">
      <c r="A5" s="21"/>
      <c r="B5" s="21"/>
      <c r="C5" s="23"/>
      <c r="D5" s="23"/>
      <c r="E5" s="23"/>
      <c r="F5" s="118"/>
    </row>
    <row r="6" s="12" customFormat="1" ht="15.75" customHeight="1" spans="1:8">
      <c r="A6" s="25" t="e">
        <f>'4-18其他非流动资产'!A6</f>
        <v>#REF!</v>
      </c>
      <c r="B6" s="25"/>
      <c r="C6" s="119"/>
      <c r="D6" s="26"/>
      <c r="E6" s="26"/>
      <c r="F6" s="120"/>
    </row>
    <row r="7" s="44" customFormat="1" ht="15.75" customHeight="1" spans="1:8">
      <c r="A7" s="121" t="s">
        <v>361</v>
      </c>
      <c r="B7" s="121" t="s">
        <v>362</v>
      </c>
      <c r="C7" s="30" t="s">
        <v>344</v>
      </c>
      <c r="D7" s="30" t="s">
        <v>345</v>
      </c>
      <c r="E7" s="142" t="s">
        <v>2288</v>
      </c>
      <c r="F7" s="30" t="s">
        <v>347</v>
      </c>
    </row>
    <row r="8" s="14" customFormat="1" ht="15.75" customHeight="1" spans="1:8">
      <c r="A8" s="122" t="s">
        <v>2634</v>
      </c>
      <c r="B8" s="143" t="s">
        <v>32</v>
      </c>
      <c r="C8" s="36">
        <f>'5-10-1应付利息'!G32</f>
        <v>0</v>
      </c>
      <c r="D8" s="36">
        <f>'5-10-1应付利息'!H32</f>
        <v>0</v>
      </c>
      <c r="E8" s="36">
        <f>D8-C8</f>
        <v>0</v>
      </c>
      <c r="F8" s="36" t="str">
        <f>IF(C8=0,"",E8/C8*100)</f>
        <v/>
      </c>
    </row>
    <row r="9" s="14" customFormat="1" ht="15.75" customHeight="1" spans="1:8">
      <c r="A9" s="122" t="s">
        <v>2635</v>
      </c>
      <c r="B9" s="143" t="s">
        <v>2636</v>
      </c>
      <c r="C9" s="36">
        <f>'5-10-2应付股利（利润）'!H32</f>
        <v>0</v>
      </c>
      <c r="D9" s="36">
        <f>'5-10-2应付股利（利润）'!I32</f>
        <v>0</v>
      </c>
      <c r="E9" s="36">
        <f>D9-C9</f>
        <v>0</v>
      </c>
      <c r="F9" s="36" t="str">
        <f>IF(C9=0,"",E9/C9*100)</f>
        <v/>
      </c>
    </row>
    <row r="10" s="14" customFormat="1" ht="15.75" customHeight="1" spans="1:8">
      <c r="A10" s="122" t="s">
        <v>2637</v>
      </c>
      <c r="B10" s="143" t="s">
        <v>35</v>
      </c>
      <c r="C10" s="36">
        <f>'5-10-3其他应付款'!E31</f>
        <v>0</v>
      </c>
      <c r="D10" s="36">
        <f>'5-10-3其他应付款'!F31</f>
        <v>0</v>
      </c>
      <c r="E10" s="36">
        <f>D10-C10</f>
        <v>0</v>
      </c>
      <c r="F10" s="36" t="str">
        <f>IF(C10=0,"",E10/C10*100)</f>
        <v/>
      </c>
    </row>
    <row r="11" s="14" customFormat="1" ht="15.75" customHeight="1" spans="1:8">
      <c r="A11" s="122"/>
      <c r="B11" s="144"/>
      <c r="C11" s="36"/>
      <c r="D11" s="36"/>
      <c r="E11" s="36"/>
      <c r="F11" s="36"/>
    </row>
    <row r="12" s="14" customFormat="1" ht="15.75" customHeight="1" spans="1:8">
      <c r="A12" s="32"/>
      <c r="B12" s="145"/>
      <c r="C12" s="36"/>
      <c r="D12" s="36"/>
      <c r="E12" s="36"/>
      <c r="F12" s="36"/>
    </row>
    <row r="13" s="14" customFormat="1" ht="15.75" customHeight="1" spans="1:8">
      <c r="A13" s="32"/>
      <c r="B13" s="145"/>
      <c r="C13" s="36"/>
      <c r="D13" s="36"/>
      <c r="E13" s="36"/>
      <c r="F13" s="36"/>
      <c r="H13" s="14">
        <v>0</v>
      </c>
    </row>
    <row r="14" s="14" customFormat="1" ht="15.75" customHeight="1" spans="1:8">
      <c r="A14" s="32"/>
      <c r="B14" s="145"/>
      <c r="C14" s="36"/>
      <c r="D14" s="36"/>
      <c r="E14" s="36"/>
      <c r="F14" s="36"/>
      <c r="H14" s="14">
        <v>0</v>
      </c>
    </row>
    <row r="15" s="14" customFormat="1" ht="15.75" customHeight="1" spans="1:8">
      <c r="A15" s="32"/>
      <c r="B15" s="145"/>
      <c r="C15" s="36"/>
      <c r="D15" s="36"/>
      <c r="E15" s="36"/>
      <c r="F15" s="36" t="s">
        <v>2269</v>
      </c>
    </row>
    <row r="16" s="14" customFormat="1" ht="15.75" customHeight="1" spans="1:8">
      <c r="A16" s="32"/>
      <c r="B16" s="145"/>
      <c r="C16" s="36"/>
      <c r="D16" s="36"/>
      <c r="E16" s="36"/>
      <c r="F16" s="36"/>
    </row>
    <row r="17" s="14" customFormat="1" ht="15.75" customHeight="1" spans="1:6">
      <c r="A17" s="32"/>
      <c r="B17" s="145"/>
      <c r="C17" s="36"/>
      <c r="D17" s="36"/>
      <c r="E17" s="36"/>
      <c r="F17" s="36" t="s">
        <v>2269</v>
      </c>
    </row>
    <row r="18" s="14" customFormat="1" ht="15.75" customHeight="1" spans="1:6">
      <c r="A18" s="32"/>
      <c r="B18" s="145"/>
      <c r="C18" s="36"/>
      <c r="D18" s="36"/>
      <c r="E18" s="36"/>
      <c r="F18" s="36" t="s">
        <v>2269</v>
      </c>
    </row>
    <row r="19" s="14" customFormat="1" ht="15.75" customHeight="1" spans="1:6">
      <c r="A19" s="122"/>
      <c r="B19" s="146"/>
      <c r="C19" s="36"/>
      <c r="D19" s="36"/>
      <c r="E19" s="36"/>
      <c r="F19" s="36" t="s">
        <v>2269</v>
      </c>
    </row>
    <row r="20" s="14" customFormat="1" ht="15.75" customHeight="1" spans="1:6">
      <c r="A20" s="122"/>
      <c r="B20" s="146"/>
      <c r="C20" s="36"/>
      <c r="D20" s="36"/>
      <c r="E20" s="36"/>
      <c r="F20" s="36" t="s">
        <v>2269</v>
      </c>
    </row>
    <row r="21" s="14" customFormat="1" ht="15.75" customHeight="1" spans="1:6">
      <c r="A21" s="147" t="s">
        <v>2638</v>
      </c>
      <c r="B21" s="148"/>
      <c r="C21" s="36">
        <f>SUM(C8:C20)</f>
        <v>0</v>
      </c>
      <c r="D21" s="36">
        <f>SUM(D8:D20)</f>
        <v>0</v>
      </c>
      <c r="E21" s="36">
        <f>SUM(E8:E20)</f>
        <v>0</v>
      </c>
      <c r="F21" s="36" t="str">
        <f>IF(C21=0,"",E21/C21*100)</f>
        <v/>
      </c>
    </row>
    <row r="22" s="14" customFormat="1" ht="15.75" customHeight="1" spans="1:6">
      <c r="A22" s="125"/>
      <c r="C22" s="43"/>
      <c r="D22" s="126"/>
      <c r="E22" s="126"/>
      <c r="F22" s="126"/>
    </row>
    <row r="23" ht="15.75" customHeight="1" spans="1:6">
      <c r="A23" s="127"/>
    </row>
  </sheetData>
  <sheetProtection formatCells="0" formatColumns="0" formatRows="0" insertRows="0" insertColumns="0" insertHyperlinks="0" deleteColumns="0" deleteRows="0" sort="0" autoFilter="0" pivotTables="0"/>
  <mergeCells count="3">
    <mergeCell ref="A2:F2"/>
    <mergeCell ref="A4:F4"/>
    <mergeCell ref="A21:B21"/>
  </mergeCells>
  <hyperlinks>
    <hyperlink ref="A1" location="索引目录!A1" display="返回索引目录"/>
  </hyperlinks>
  <printOptions horizontalCentered="1"/>
  <pageMargins left="0.708661417322835" right="0.708661417322835" top="0.78740157480315" bottom="0.15748031496063" header="1.14173228346457" footer="0.196850393700787"/>
  <pageSetup paperSize="9" fitToHeight="0" orientation="landscape"/>
  <headerFooter>
    <oddHeader>&amp;R&amp;"-,常规"&amp;10表5-10
总&amp;N页第&amp;P页
单位：人民币元</oddHeader>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4">
    <tabColor indexed="35"/>
  </sheetPr>
  <dimension ref="A1:J35"/>
  <sheetViews>
    <sheetView showZeros="0" workbookViewId="0">
      <pane ySplit="7" topLeftCell="A8" activePane="bottomLeft" state="frozen"/>
      <selection/>
      <selection pane="bottomLeft" activeCell="B9" sqref="B9"/>
    </sheetView>
  </sheetViews>
  <sheetFormatPr defaultColWidth="9" defaultRowHeight="15.75" customHeight="1"/>
  <cols>
    <col min="1" max="1" width="6.5" style="15" customWidth="1"/>
    <col min="2" max="2" width="24.8" style="15" customWidth="1"/>
    <col min="3" max="3" width="11" style="15" customWidth="1"/>
    <col min="4" max="4" width="14.3" style="15" customWidth="1"/>
    <col min="5" max="5" width="12.8" style="15" customWidth="1"/>
    <col min="6" max="6" width="8.7" style="14" customWidth="1"/>
    <col min="7" max="7" width="16.2" style="43" customWidth="1"/>
    <col min="8" max="8" width="16" style="43" hidden="1" customWidth="1" outlineLevel="1"/>
    <col min="9" max="9" width="11.2" style="15" customWidth="1" collapsed="1"/>
    <col min="10" max="16384" width="9" style="15"/>
  </cols>
  <sheetData>
    <row r="1" customHeight="1" spans="1:10">
      <c r="A1" s="17" t="s">
        <v>257</v>
      </c>
    </row>
    <row r="2" s="11" customFormat="1" ht="30" customHeight="1" spans="1:10">
      <c r="A2" s="18" t="e">
        <f>"应付利息评估"&amp;#REF!</f>
        <v>#REF!</v>
      </c>
      <c r="B2" s="19"/>
      <c r="C2" s="19"/>
      <c r="D2" s="19"/>
      <c r="E2" s="19"/>
      <c r="F2" s="19"/>
      <c r="G2" s="19"/>
      <c r="H2" s="19"/>
      <c r="I2" s="19"/>
    </row>
    <row r="3" s="104" customFormat="1" ht="12" customHeight="1" spans="1:10">
      <c r="A3" s="105"/>
      <c r="B3" s="105"/>
      <c r="C3" s="105"/>
      <c r="D3" s="105"/>
      <c r="E3" s="105"/>
      <c r="F3" s="105"/>
      <c r="G3" s="51"/>
      <c r="H3" s="51"/>
      <c r="I3" s="105"/>
    </row>
    <row r="4" s="12" customFormat="1" ht="14.1" customHeight="1" spans="1:10">
      <c r="A4" s="21" t="e">
        <f>'5-9应交税费'!A4:H4</f>
        <v>#REF!</v>
      </c>
      <c r="B4" s="21"/>
      <c r="C4" s="21"/>
      <c r="D4" s="21"/>
      <c r="E4" s="21"/>
      <c r="F4" s="21"/>
      <c r="G4" s="21"/>
      <c r="H4" s="22"/>
      <c r="I4" s="22"/>
    </row>
    <row r="5" s="12" customFormat="1" ht="14.1" customHeight="1" spans="1:10">
      <c r="A5" s="21"/>
      <c r="B5" s="21"/>
      <c r="C5" s="21"/>
      <c r="D5" s="21"/>
      <c r="E5" s="21"/>
      <c r="F5" s="21"/>
      <c r="G5" s="23"/>
      <c r="H5" s="23"/>
      <c r="I5" s="24"/>
    </row>
    <row r="6" s="12" customFormat="1" customHeight="1" spans="1:10">
      <c r="A6" s="25" t="e">
        <f>'5-9应交税费'!A6</f>
        <v>#REF!</v>
      </c>
      <c r="B6" s="25"/>
      <c r="C6" s="25"/>
      <c r="D6" s="25"/>
      <c r="G6" s="26"/>
      <c r="H6" s="26"/>
      <c r="I6" s="27"/>
    </row>
    <row r="7" s="44" customFormat="1" customHeight="1" spans="1:10">
      <c r="A7" s="28" t="s">
        <v>293</v>
      </c>
      <c r="B7" s="28" t="s">
        <v>394</v>
      </c>
      <c r="C7" s="28" t="s">
        <v>410</v>
      </c>
      <c r="D7" s="28" t="s">
        <v>438</v>
      </c>
      <c r="E7" s="28" t="s">
        <v>439</v>
      </c>
      <c r="F7" s="28" t="s">
        <v>440</v>
      </c>
      <c r="G7" s="139" t="s">
        <v>344</v>
      </c>
      <c r="H7" s="30" t="s">
        <v>345</v>
      </c>
      <c r="I7" s="28" t="s">
        <v>296</v>
      </c>
      <c r="J7" s="31" t="s">
        <v>348</v>
      </c>
    </row>
    <row r="8" s="14" customFormat="1" customHeight="1" spans="1:10">
      <c r="A8" s="32">
        <v>1</v>
      </c>
      <c r="B8" s="33"/>
      <c r="C8" s="40">
        <v>43830</v>
      </c>
      <c r="D8" s="86"/>
      <c r="E8" s="32"/>
      <c r="F8" s="140"/>
      <c r="G8" s="36"/>
      <c r="H8" s="36"/>
      <c r="I8" s="37"/>
      <c r="J8" s="37"/>
    </row>
    <row r="9" s="14" customFormat="1" customHeight="1" spans="1:10">
      <c r="A9" s="32"/>
      <c r="B9" s="33"/>
      <c r="C9" s="40"/>
      <c r="D9" s="86"/>
      <c r="E9" s="32"/>
      <c r="F9" s="140"/>
      <c r="G9" s="36"/>
      <c r="H9" s="36"/>
      <c r="I9" s="37"/>
      <c r="J9" s="37"/>
    </row>
    <row r="10" s="14" customFormat="1" customHeight="1" spans="1:10">
      <c r="A10" s="32"/>
      <c r="B10" s="33"/>
      <c r="C10" s="40"/>
      <c r="D10" s="86"/>
      <c r="E10" s="32"/>
      <c r="F10" s="140"/>
      <c r="G10" s="36"/>
      <c r="H10" s="36"/>
      <c r="I10" s="37"/>
      <c r="J10" s="37"/>
    </row>
    <row r="11" s="14" customFormat="1" customHeight="1" spans="1:10">
      <c r="A11" s="32"/>
      <c r="B11" s="33"/>
      <c r="C11" s="40"/>
      <c r="D11" s="86"/>
      <c r="E11" s="32"/>
      <c r="F11" s="140"/>
      <c r="G11" s="36"/>
      <c r="H11" s="36"/>
      <c r="I11" s="37"/>
      <c r="J11" s="37"/>
    </row>
    <row r="12" s="14" customFormat="1" customHeight="1" spans="1:10">
      <c r="A12" s="32"/>
      <c r="B12" s="33"/>
      <c r="C12" s="40"/>
      <c r="D12" s="86"/>
      <c r="E12" s="32"/>
      <c r="F12" s="140"/>
      <c r="G12" s="36"/>
      <c r="H12" s="36"/>
      <c r="I12" s="37"/>
      <c r="J12" s="37"/>
    </row>
    <row r="13" s="14" customFormat="1" customHeight="1" spans="1:10">
      <c r="A13" s="32"/>
      <c r="B13" s="33"/>
      <c r="C13" s="40"/>
      <c r="D13" s="86"/>
      <c r="E13" s="32"/>
      <c r="F13" s="140"/>
      <c r="G13" s="36"/>
      <c r="H13" s="36">
        <v>0</v>
      </c>
      <c r="I13" s="37"/>
      <c r="J13" s="37"/>
    </row>
    <row r="14" s="14" customFormat="1" customHeight="1" spans="1:10">
      <c r="A14" s="32"/>
      <c r="B14" s="33"/>
      <c r="C14" s="40"/>
      <c r="D14" s="86"/>
      <c r="E14" s="32"/>
      <c r="F14" s="140"/>
      <c r="G14" s="36"/>
      <c r="H14" s="36">
        <v>0</v>
      </c>
      <c r="I14" s="37"/>
      <c r="J14" s="37"/>
    </row>
    <row r="15" s="14" customFormat="1" customHeight="1" spans="1:10">
      <c r="A15" s="32"/>
      <c r="B15" s="33"/>
      <c r="C15" s="40"/>
      <c r="D15" s="86"/>
      <c r="E15" s="32"/>
      <c r="F15" s="140"/>
      <c r="G15" s="36"/>
      <c r="H15" s="36"/>
      <c r="I15" s="37"/>
      <c r="J15" s="37"/>
    </row>
    <row r="16" s="14" customFormat="1" customHeight="1" spans="1:10">
      <c r="A16" s="32"/>
      <c r="B16" s="33"/>
      <c r="C16" s="40"/>
      <c r="D16" s="86"/>
      <c r="E16" s="32"/>
      <c r="F16" s="140"/>
      <c r="G16" s="36"/>
      <c r="H16" s="36"/>
      <c r="I16" s="37"/>
      <c r="J16" s="37"/>
    </row>
    <row r="17" s="14" customFormat="1" customHeight="1" spans="1:10">
      <c r="A17" s="32"/>
      <c r="B17" s="33"/>
      <c r="C17" s="40"/>
      <c r="D17" s="86"/>
      <c r="E17" s="32"/>
      <c r="F17" s="140"/>
      <c r="G17" s="36"/>
      <c r="H17" s="36"/>
      <c r="I17" s="37"/>
      <c r="J17" s="37"/>
    </row>
    <row r="18" s="14" customFormat="1" customHeight="1" spans="1:10">
      <c r="A18" s="32"/>
      <c r="B18" s="33"/>
      <c r="C18" s="40"/>
      <c r="D18" s="86"/>
      <c r="E18" s="32"/>
      <c r="F18" s="140"/>
      <c r="G18" s="36"/>
      <c r="H18" s="36"/>
      <c r="I18" s="37"/>
      <c r="J18" s="37"/>
    </row>
    <row r="19" s="14" customFormat="1" customHeight="1" spans="1:10">
      <c r="A19" s="32"/>
      <c r="B19" s="33"/>
      <c r="C19" s="40"/>
      <c r="D19" s="86"/>
      <c r="E19" s="32"/>
      <c r="F19" s="140"/>
      <c r="G19" s="36"/>
      <c r="H19" s="36"/>
      <c r="I19" s="37"/>
      <c r="J19" s="37"/>
    </row>
    <row r="20" s="14" customFormat="1" customHeight="1" spans="1:10">
      <c r="A20" s="32"/>
      <c r="B20" s="33"/>
      <c r="C20" s="40"/>
      <c r="D20" s="86"/>
      <c r="E20" s="32"/>
      <c r="F20" s="140"/>
      <c r="G20" s="36"/>
      <c r="H20" s="36"/>
      <c r="I20" s="37"/>
      <c r="J20" s="37"/>
    </row>
    <row r="21" s="14" customFormat="1" customHeight="1" spans="1:10">
      <c r="A21" s="32"/>
      <c r="B21" s="33"/>
      <c r="C21" s="40"/>
      <c r="D21" s="86"/>
      <c r="E21" s="32"/>
      <c r="F21" s="140"/>
      <c r="G21" s="36"/>
      <c r="H21" s="36"/>
      <c r="I21" s="37"/>
      <c r="J21" s="37"/>
    </row>
    <row r="22" s="14" customFormat="1" customHeight="1" spans="1:10">
      <c r="A22" s="32"/>
      <c r="B22" s="33"/>
      <c r="C22" s="40"/>
      <c r="D22" s="86"/>
      <c r="E22" s="32"/>
      <c r="F22" s="140"/>
      <c r="G22" s="36"/>
      <c r="H22" s="36"/>
      <c r="I22" s="37"/>
      <c r="J22" s="37"/>
    </row>
    <row r="23" s="14" customFormat="1" customHeight="1" spans="1:10">
      <c r="A23" s="32"/>
      <c r="B23" s="33"/>
      <c r="C23" s="40"/>
      <c r="D23" s="86"/>
      <c r="E23" s="32"/>
      <c r="F23" s="140"/>
      <c r="G23" s="36"/>
      <c r="H23" s="36"/>
      <c r="I23" s="37"/>
      <c r="J23" s="37"/>
    </row>
    <row r="24" s="14" customFormat="1" customHeight="1" spans="1:10">
      <c r="A24" s="32"/>
      <c r="B24" s="33"/>
      <c r="C24" s="40"/>
      <c r="D24" s="86"/>
      <c r="E24" s="32"/>
      <c r="F24" s="140"/>
      <c r="G24" s="36"/>
      <c r="H24" s="36"/>
      <c r="I24" s="37"/>
      <c r="J24" s="37"/>
    </row>
    <row r="25" s="14" customFormat="1" customHeight="1" spans="1:10">
      <c r="A25" s="32"/>
      <c r="B25" s="33"/>
      <c r="C25" s="40"/>
      <c r="D25" s="86"/>
      <c r="E25" s="32"/>
      <c r="F25" s="140"/>
      <c r="G25" s="36"/>
      <c r="H25" s="36"/>
      <c r="I25" s="37"/>
      <c r="J25" s="37"/>
    </row>
    <row r="26" s="14" customFormat="1" customHeight="1" spans="1:10">
      <c r="A26" s="32"/>
      <c r="B26" s="33"/>
      <c r="C26" s="40"/>
      <c r="D26" s="86"/>
      <c r="E26" s="32"/>
      <c r="F26" s="140"/>
      <c r="G26" s="36"/>
      <c r="H26" s="36"/>
      <c r="I26" s="37"/>
      <c r="J26" s="37"/>
    </row>
    <row r="27" s="14" customFormat="1" customHeight="1" spans="1:10">
      <c r="A27" s="32"/>
      <c r="B27" s="33"/>
      <c r="C27" s="40"/>
      <c r="D27" s="86"/>
      <c r="E27" s="32"/>
      <c r="F27" s="140"/>
      <c r="G27" s="36"/>
      <c r="H27" s="36"/>
      <c r="I27" s="37"/>
      <c r="J27" s="37"/>
    </row>
    <row r="28" s="14" customFormat="1" customHeight="1" spans="1:10">
      <c r="A28" s="32"/>
      <c r="B28" s="33"/>
      <c r="C28" s="40"/>
      <c r="D28" s="86"/>
      <c r="E28" s="32"/>
      <c r="F28" s="140"/>
      <c r="G28" s="36"/>
      <c r="H28" s="36"/>
      <c r="I28" s="37"/>
      <c r="J28" s="37"/>
    </row>
    <row r="29" s="14" customFormat="1" customHeight="1" spans="1:10">
      <c r="A29" s="32"/>
      <c r="B29" s="33"/>
      <c r="C29" s="40"/>
      <c r="D29" s="86"/>
      <c r="E29" s="32"/>
      <c r="F29" s="140"/>
      <c r="G29" s="36"/>
      <c r="H29" s="36"/>
      <c r="I29" s="37"/>
      <c r="J29" s="37"/>
    </row>
    <row r="30" s="14" customFormat="1" customHeight="1" spans="1:10">
      <c r="A30" s="32"/>
      <c r="B30" s="33"/>
      <c r="C30" s="40"/>
      <c r="D30" s="86"/>
      <c r="E30" s="32"/>
      <c r="F30" s="140"/>
      <c r="G30" s="36"/>
      <c r="H30" s="36"/>
      <c r="I30" s="37"/>
      <c r="J30" s="37"/>
    </row>
    <row r="31" s="14" customFormat="1" customHeight="1" spans="1:10">
      <c r="A31" s="32"/>
      <c r="B31" s="33"/>
      <c r="C31" s="40"/>
      <c r="D31" s="86"/>
      <c r="E31" s="32"/>
      <c r="F31" s="140"/>
      <c r="G31" s="36"/>
      <c r="H31" s="36"/>
      <c r="I31" s="37"/>
      <c r="J31" s="37"/>
    </row>
    <row r="32" s="14" customFormat="1" customHeight="1" spans="1:10">
      <c r="A32" s="38" t="s">
        <v>405</v>
      </c>
      <c r="B32" s="39"/>
      <c r="C32" s="53"/>
      <c r="D32" s="86"/>
      <c r="E32" s="53"/>
      <c r="F32" s="140"/>
      <c r="G32" s="36">
        <f>SUM(G8:G31)</f>
        <v>0</v>
      </c>
      <c r="H32" s="36">
        <f>SUM(H8:H31)</f>
        <v>0</v>
      </c>
      <c r="I32" s="37"/>
      <c r="J32" s="37"/>
    </row>
    <row r="33" s="12" customFormat="1" customHeight="1" spans="1:9">
      <c r="A33" s="12" t="e">
        <f>'5-9应交税费'!A33</f>
        <v>#REF!</v>
      </c>
      <c r="B33" s="41"/>
      <c r="C33" s="41"/>
      <c r="D33" s="41"/>
      <c r="F33" s="141"/>
      <c r="G33" s="73"/>
      <c r="H33" s="42" t="e">
        <f>'5-9应交税费'!G33</f>
        <v>#REF!</v>
      </c>
      <c r="I33" s="42"/>
    </row>
    <row r="34" s="12" customFormat="1" customHeight="1" spans="1:9">
      <c r="A34" s="12" t="e">
        <f>'5-9应交税费'!A34</f>
        <v>#REF!</v>
      </c>
      <c r="G34" s="26"/>
      <c r="H34" s="26"/>
    </row>
    <row r="35" s="14" customFormat="1" customHeight="1" spans="1:9">
      <c r="G35" s="43"/>
      <c r="H35" s="43"/>
    </row>
  </sheetData>
  <sheetProtection formatCells="0" formatColumns="0" formatRows="0" insertRows="0" insertColumns="0" insertHyperlinks="0" deleteColumns="0" deleteRows="0" sort="0" autoFilter="0" pivotTables="0"/>
  <mergeCells count="3">
    <mergeCell ref="A2:I2"/>
    <mergeCell ref="A4:I4"/>
    <mergeCell ref="A32:B32"/>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&amp;R&amp;"宋体,常规"&amp;10表5-10-1
共&amp;N页第&amp;P页
 单位：人民币元</oddHeader>
  </headerFooter>
  <legacyDrawing r:id="rId2"/>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8">
    <tabColor indexed="35"/>
  </sheetPr>
  <dimension ref="A1:K35"/>
  <sheetViews>
    <sheetView showZeros="0" workbookViewId="0">
      <pane ySplit="7" topLeftCell="A8" activePane="bottomLeft" state="frozen"/>
      <selection/>
      <selection pane="bottomLeft" activeCell="B9" sqref="B9"/>
    </sheetView>
  </sheetViews>
  <sheetFormatPr defaultColWidth="9" defaultRowHeight="15.75" customHeight="1"/>
  <cols>
    <col min="1" max="1" width="6.8" style="15" customWidth="1"/>
    <col min="2" max="2" width="24.3" style="15" customWidth="1"/>
    <col min="3" max="3" width="13.7" style="15" customWidth="1"/>
    <col min="4" max="4" width="14.2" style="15" customWidth="1"/>
    <col min="5" max="5" width="15.2" style="15" customWidth="1" outlineLevel="1"/>
    <col min="6" max="6" width="11.7" style="14" customWidth="1" outlineLevel="1"/>
    <col min="7" max="7" width="9.8" style="14" customWidth="1" outlineLevel="1"/>
    <col min="8" max="8" width="16.7" style="43" customWidth="1"/>
    <col min="9" max="9" width="15.5" style="43" hidden="1" customWidth="1" outlineLevel="1"/>
    <col min="10" max="10" width="9.1" style="15" customWidth="1" collapsed="1"/>
    <col min="11" max="16384" width="9" style="15"/>
  </cols>
  <sheetData>
    <row r="1" customHeight="1" spans="1:11">
      <c r="A1" s="17" t="s">
        <v>257</v>
      </c>
    </row>
    <row r="2" s="11" customFormat="1" ht="30" customHeight="1" spans="1:11">
      <c r="A2" s="18" t="e">
        <f>"应付股利（利润）评估"&amp;#REF!</f>
        <v>#REF!</v>
      </c>
      <c r="B2" s="19"/>
      <c r="C2" s="19"/>
      <c r="D2" s="19"/>
      <c r="E2" s="19"/>
      <c r="F2" s="19"/>
      <c r="G2" s="19"/>
      <c r="H2" s="19"/>
      <c r="I2" s="19"/>
      <c r="J2" s="19"/>
    </row>
    <row r="3" s="11" customFormat="1" ht="9.75" customHeight="1" spans="1:11">
      <c r="A3" s="18"/>
      <c r="B3" s="19"/>
      <c r="C3" s="19"/>
      <c r="D3" s="19"/>
      <c r="E3" s="19"/>
      <c r="F3" s="105"/>
      <c r="G3" s="105"/>
      <c r="H3" s="51"/>
      <c r="I3" s="51"/>
      <c r="J3" s="19"/>
    </row>
    <row r="4" s="12" customFormat="1" ht="14.1" customHeight="1" spans="1:11">
      <c r="A4" s="21" t="e">
        <f>'5-10-1应付利息'!A4:I4</f>
        <v>#REF!</v>
      </c>
      <c r="B4" s="21"/>
      <c r="C4" s="21"/>
      <c r="D4" s="21"/>
      <c r="E4" s="21"/>
      <c r="F4" s="21"/>
      <c r="G4" s="21"/>
      <c r="H4" s="21"/>
      <c r="I4" s="21"/>
      <c r="J4" s="22"/>
    </row>
    <row r="5" s="12" customFormat="1" ht="14.1" customHeight="1" spans="1:11">
      <c r="A5" s="21"/>
      <c r="B5" s="21"/>
      <c r="C5" s="21"/>
      <c r="D5" s="21"/>
      <c r="E5" s="21"/>
      <c r="F5" s="21"/>
      <c r="G5" s="21"/>
      <c r="H5" s="23"/>
      <c r="I5" s="23"/>
      <c r="J5" s="24"/>
    </row>
    <row r="6" s="12" customFormat="1" customHeight="1" spans="1:11">
      <c r="A6" s="25" t="e">
        <f>'5-10-1应付利息'!A6</f>
        <v>#REF!</v>
      </c>
      <c r="B6" s="25"/>
      <c r="C6" s="25"/>
      <c r="D6" s="25"/>
      <c r="E6" s="52"/>
      <c r="F6" s="52"/>
      <c r="G6" s="52"/>
      <c r="H6" s="26"/>
      <c r="I6" s="26"/>
      <c r="J6" s="27"/>
    </row>
    <row r="7" s="44" customFormat="1" customHeight="1" spans="1:11">
      <c r="A7" s="28" t="s">
        <v>293</v>
      </c>
      <c r="B7" s="28" t="s">
        <v>2639</v>
      </c>
      <c r="C7" s="28" t="s">
        <v>410</v>
      </c>
      <c r="D7" s="28" t="s">
        <v>2640</v>
      </c>
      <c r="E7" s="134" t="s">
        <v>2641</v>
      </c>
      <c r="F7" s="135" t="s">
        <v>2642</v>
      </c>
      <c r="G7" s="135" t="s">
        <v>2643</v>
      </c>
      <c r="H7" s="29" t="s">
        <v>344</v>
      </c>
      <c r="I7" s="30" t="s">
        <v>345</v>
      </c>
      <c r="J7" s="28" t="s">
        <v>296</v>
      </c>
      <c r="K7" s="31" t="s">
        <v>348</v>
      </c>
    </row>
    <row r="8" s="14" customFormat="1" customHeight="1" spans="1:11">
      <c r="A8" s="32">
        <v>1</v>
      </c>
      <c r="B8" s="33"/>
      <c r="C8" s="34">
        <v>43800</v>
      </c>
      <c r="D8" s="32"/>
      <c r="E8" s="35"/>
      <c r="F8" s="36"/>
      <c r="G8" s="36"/>
      <c r="H8" s="36"/>
      <c r="I8" s="36"/>
      <c r="J8" s="37"/>
      <c r="K8" s="37"/>
    </row>
    <row r="9" s="14" customFormat="1" customHeight="1" spans="1:11">
      <c r="A9" s="32"/>
      <c r="B9" s="33"/>
      <c r="C9" s="34"/>
      <c r="D9" s="32"/>
      <c r="E9" s="35"/>
      <c r="F9" s="36"/>
      <c r="G9" s="36"/>
      <c r="H9" s="36"/>
      <c r="I9" s="36"/>
      <c r="J9" s="37"/>
      <c r="K9" s="37"/>
    </row>
    <row r="10" s="14" customFormat="1" customHeight="1" spans="1:11">
      <c r="A10" s="32"/>
      <c r="B10" s="33"/>
      <c r="C10" s="34"/>
      <c r="D10" s="32"/>
      <c r="E10" s="35"/>
      <c r="F10" s="36"/>
      <c r="G10" s="36"/>
      <c r="H10" s="36"/>
      <c r="I10" s="36"/>
      <c r="J10" s="37"/>
      <c r="K10" s="37"/>
    </row>
    <row r="11" s="14" customFormat="1" customHeight="1" spans="1:11">
      <c r="A11" s="32"/>
      <c r="B11" s="33"/>
      <c r="C11" s="34"/>
      <c r="D11" s="32"/>
      <c r="E11" s="35"/>
      <c r="F11" s="36"/>
      <c r="G11" s="36"/>
      <c r="H11" s="36"/>
      <c r="I11" s="36"/>
      <c r="J11" s="37"/>
      <c r="K11" s="37"/>
    </row>
    <row r="12" s="14" customFormat="1" customHeight="1" spans="1:11">
      <c r="A12" s="32"/>
      <c r="B12" s="33"/>
      <c r="C12" s="34"/>
      <c r="D12" s="32"/>
      <c r="E12" s="35"/>
      <c r="F12" s="36"/>
      <c r="G12" s="36"/>
      <c r="H12" s="36"/>
      <c r="I12" s="36"/>
      <c r="J12" s="37"/>
      <c r="K12" s="37"/>
    </row>
    <row r="13" s="14" customFormat="1" customHeight="1" spans="1:11">
      <c r="A13" s="32"/>
      <c r="B13" s="33"/>
      <c r="C13" s="34"/>
      <c r="D13" s="32"/>
      <c r="E13" s="35"/>
      <c r="F13" s="36"/>
      <c r="G13" s="36"/>
      <c r="H13" s="36">
        <v>0</v>
      </c>
      <c r="I13" s="36"/>
      <c r="J13" s="37"/>
      <c r="K13" s="37"/>
    </row>
    <row r="14" s="14" customFormat="1" customHeight="1" spans="1:11">
      <c r="A14" s="32"/>
      <c r="B14" s="33"/>
      <c r="C14" s="34"/>
      <c r="D14" s="32"/>
      <c r="E14" s="35"/>
      <c r="F14" s="36"/>
      <c r="G14" s="36"/>
      <c r="H14" s="36">
        <v>0</v>
      </c>
      <c r="I14" s="36"/>
      <c r="J14" s="37"/>
      <c r="K14" s="37"/>
    </row>
    <row r="15" s="14" customFormat="1" customHeight="1" spans="1:11">
      <c r="A15" s="32"/>
      <c r="B15" s="33"/>
      <c r="C15" s="34"/>
      <c r="D15" s="32"/>
      <c r="E15" s="35"/>
      <c r="F15" s="36"/>
      <c r="G15" s="36"/>
      <c r="H15" s="36"/>
      <c r="I15" s="36"/>
      <c r="J15" s="37"/>
      <c r="K15" s="37"/>
    </row>
    <row r="16" s="14" customFormat="1" customHeight="1" spans="1:11">
      <c r="A16" s="32"/>
      <c r="B16" s="33"/>
      <c r="C16" s="34"/>
      <c r="D16" s="32"/>
      <c r="E16" s="35"/>
      <c r="F16" s="36"/>
      <c r="G16" s="36"/>
      <c r="H16" s="36"/>
      <c r="I16" s="36"/>
      <c r="J16" s="37"/>
      <c r="K16" s="37"/>
    </row>
    <row r="17" s="14" customFormat="1" customHeight="1" spans="1:11">
      <c r="A17" s="32"/>
      <c r="B17" s="33"/>
      <c r="C17" s="34"/>
      <c r="D17" s="32"/>
      <c r="E17" s="35"/>
      <c r="F17" s="36"/>
      <c r="G17" s="36"/>
      <c r="H17" s="36"/>
      <c r="I17" s="36"/>
      <c r="J17" s="37"/>
      <c r="K17" s="37"/>
    </row>
    <row r="18" s="14" customFormat="1" customHeight="1" spans="1:11">
      <c r="A18" s="32"/>
      <c r="B18" s="33"/>
      <c r="C18" s="34"/>
      <c r="D18" s="32"/>
      <c r="E18" s="35"/>
      <c r="F18" s="36"/>
      <c r="G18" s="36"/>
      <c r="H18" s="36"/>
      <c r="I18" s="36"/>
      <c r="J18" s="37"/>
      <c r="K18" s="37"/>
    </row>
    <row r="19" s="14" customFormat="1" customHeight="1" spans="1:11">
      <c r="A19" s="32"/>
      <c r="B19" s="33"/>
      <c r="C19" s="34"/>
      <c r="D19" s="32"/>
      <c r="E19" s="35"/>
      <c r="F19" s="36"/>
      <c r="G19" s="36"/>
      <c r="H19" s="36"/>
      <c r="I19" s="36"/>
      <c r="J19" s="37"/>
      <c r="K19" s="37"/>
    </row>
    <row r="20" s="14" customFormat="1" customHeight="1" spans="1:11">
      <c r="A20" s="32"/>
      <c r="B20" s="33"/>
      <c r="C20" s="34"/>
      <c r="D20" s="32"/>
      <c r="E20" s="35"/>
      <c r="F20" s="36"/>
      <c r="G20" s="36"/>
      <c r="H20" s="36"/>
      <c r="I20" s="36"/>
      <c r="J20" s="37"/>
      <c r="K20" s="37"/>
    </row>
    <row r="21" s="14" customFormat="1" customHeight="1" spans="1:11">
      <c r="A21" s="32"/>
      <c r="B21" s="33"/>
      <c r="C21" s="34"/>
      <c r="D21" s="32"/>
      <c r="E21" s="35"/>
      <c r="F21" s="36"/>
      <c r="G21" s="36"/>
      <c r="H21" s="36"/>
      <c r="I21" s="36"/>
      <c r="J21" s="37"/>
      <c r="K21" s="37"/>
    </row>
    <row r="22" s="14" customFormat="1" customHeight="1" spans="1:11">
      <c r="A22" s="32"/>
      <c r="B22" s="33"/>
      <c r="C22" s="34"/>
      <c r="D22" s="32"/>
      <c r="E22" s="35"/>
      <c r="F22" s="36"/>
      <c r="G22" s="36"/>
      <c r="H22" s="36"/>
      <c r="I22" s="36"/>
      <c r="J22" s="37"/>
      <c r="K22" s="37"/>
    </row>
    <row r="23" s="14" customFormat="1" customHeight="1" spans="1:11">
      <c r="A23" s="32"/>
      <c r="B23" s="33"/>
      <c r="C23" s="34"/>
      <c r="D23" s="32"/>
      <c r="E23" s="35"/>
      <c r="F23" s="36"/>
      <c r="G23" s="36"/>
      <c r="H23" s="36"/>
      <c r="I23" s="36"/>
      <c r="J23" s="37"/>
      <c r="K23" s="37"/>
    </row>
    <row r="24" s="14" customFormat="1" customHeight="1" spans="1:11">
      <c r="A24" s="32"/>
      <c r="B24" s="33"/>
      <c r="C24" s="34"/>
      <c r="D24" s="32"/>
      <c r="E24" s="35"/>
      <c r="F24" s="36"/>
      <c r="G24" s="36"/>
      <c r="H24" s="36"/>
      <c r="I24" s="36"/>
      <c r="J24" s="37"/>
      <c r="K24" s="37"/>
    </row>
    <row r="25" s="14" customFormat="1" customHeight="1" spans="1:11">
      <c r="A25" s="32"/>
      <c r="B25" s="33"/>
      <c r="C25" s="34"/>
      <c r="D25" s="32"/>
      <c r="E25" s="35"/>
      <c r="F25" s="36"/>
      <c r="G25" s="36"/>
      <c r="H25" s="36"/>
      <c r="I25" s="36"/>
      <c r="J25" s="37"/>
      <c r="K25" s="37"/>
    </row>
    <row r="26" s="14" customFormat="1" customHeight="1" spans="1:11">
      <c r="A26" s="32"/>
      <c r="B26" s="33"/>
      <c r="C26" s="34"/>
      <c r="D26" s="32"/>
      <c r="E26" s="35"/>
      <c r="F26" s="36"/>
      <c r="G26" s="36"/>
      <c r="H26" s="36"/>
      <c r="I26" s="36"/>
      <c r="J26" s="37"/>
      <c r="K26" s="37"/>
    </row>
    <row r="27" s="14" customFormat="1" customHeight="1" spans="1:11">
      <c r="A27" s="32"/>
      <c r="B27" s="33"/>
      <c r="C27" s="34"/>
      <c r="D27" s="32"/>
      <c r="E27" s="35"/>
      <c r="F27" s="36"/>
      <c r="G27" s="36"/>
      <c r="H27" s="36"/>
      <c r="I27" s="36"/>
      <c r="J27" s="37"/>
      <c r="K27" s="37"/>
    </row>
    <row r="28" s="14" customFormat="1" customHeight="1" spans="1:11">
      <c r="A28" s="32"/>
      <c r="B28" s="33"/>
      <c r="C28" s="34"/>
      <c r="D28" s="32"/>
      <c r="E28" s="35"/>
      <c r="F28" s="36"/>
      <c r="G28" s="36"/>
      <c r="H28" s="36"/>
      <c r="I28" s="36"/>
      <c r="J28" s="37"/>
      <c r="K28" s="37"/>
    </row>
    <row r="29" s="14" customFormat="1" customHeight="1" spans="1:11">
      <c r="A29" s="32"/>
      <c r="B29" s="33"/>
      <c r="C29" s="34"/>
      <c r="D29" s="32"/>
      <c r="E29" s="35"/>
      <c r="F29" s="36"/>
      <c r="G29" s="36"/>
      <c r="H29" s="36"/>
      <c r="I29" s="36"/>
      <c r="J29" s="37"/>
      <c r="K29" s="37"/>
    </row>
    <row r="30" s="14" customFormat="1" customHeight="1" spans="1:11">
      <c r="A30" s="32"/>
      <c r="B30" s="33"/>
      <c r="C30" s="34"/>
      <c r="D30" s="32"/>
      <c r="E30" s="35"/>
      <c r="F30" s="36"/>
      <c r="G30" s="36"/>
      <c r="H30" s="36"/>
      <c r="I30" s="36"/>
      <c r="J30" s="37"/>
      <c r="K30" s="37"/>
    </row>
    <row r="31" s="14" customFormat="1" customHeight="1" spans="1:11">
      <c r="A31" s="32"/>
      <c r="B31" s="33"/>
      <c r="C31" s="34"/>
      <c r="D31" s="32"/>
      <c r="E31" s="35"/>
      <c r="F31" s="36"/>
      <c r="G31" s="36"/>
      <c r="H31" s="36"/>
      <c r="I31" s="36"/>
      <c r="J31" s="37"/>
      <c r="K31" s="37"/>
    </row>
    <row r="32" s="14" customFormat="1" customHeight="1" spans="1:11">
      <c r="A32" s="38" t="s">
        <v>405</v>
      </c>
      <c r="B32" s="39"/>
      <c r="C32" s="40"/>
      <c r="D32" s="32"/>
      <c r="E32" s="35"/>
      <c r="F32" s="36"/>
      <c r="G32" s="36"/>
      <c r="H32" s="36">
        <f>SUM(H8:H31)</f>
        <v>0</v>
      </c>
      <c r="I32" s="36">
        <f>SUM(I8:I31)</f>
        <v>0</v>
      </c>
      <c r="J32" s="37"/>
      <c r="K32" s="37"/>
    </row>
    <row r="33" s="14" customFormat="1" customHeight="1" spans="1:10">
      <c r="A33" s="12" t="e">
        <f>'5-10-1应付利息'!A33</f>
        <v>#REF!</v>
      </c>
      <c r="B33" s="41"/>
      <c r="C33" s="136"/>
      <c r="D33" s="136"/>
      <c r="E33" s="137"/>
      <c r="F33" s="137"/>
      <c r="G33" s="137"/>
      <c r="H33" s="43"/>
      <c r="I33" s="42" t="e">
        <f>'5-10-1应付利息'!H33</f>
        <v>#REF!</v>
      </c>
      <c r="J33" s="138"/>
    </row>
    <row r="34" s="14" customFormat="1" customHeight="1" spans="1:10">
      <c r="A34" s="12" t="e">
        <f>'5-10-1应付利息'!A34</f>
        <v>#REF!</v>
      </c>
      <c r="B34" s="12"/>
      <c r="H34" s="43"/>
      <c r="I34" s="43"/>
    </row>
    <row r="35" s="14" customFormat="1" customHeight="1" spans="1:10">
      <c r="H35" s="43"/>
      <c r="I35" s="43"/>
    </row>
  </sheetData>
  <sheetProtection formatCells="0" formatColumns="0" formatRows="0" insertRows="0" insertColumns="0" insertHyperlinks="0" deleteColumns="0" deleteRows="0" sort="0" autoFilter="0" pivotTables="0"/>
  <mergeCells count="3">
    <mergeCell ref="A2:J2"/>
    <mergeCell ref="A4:J4"/>
    <mergeCell ref="A32:B32"/>
  </mergeCells>
  <dataValidations count="1">
    <dataValidation type="list" allowBlank="1" showInputMessage="1" showErrorMessage="1" sqref="E8:E31">
      <formula1>"是,否"</formula1>
    </dataValidation>
  </dataValidation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&amp;R&amp;"宋体,常规"&amp;10表5-10-2
共&amp;N页第&amp;P页
 单位：人民币元</oddHeader>
  </headerFooter>
  <legacyDrawing r:id="rId2"/>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477">
    <tabColor indexed="35"/>
  </sheetPr>
  <dimension ref="A1:H34"/>
  <sheetViews>
    <sheetView showZeros="0" workbookViewId="0">
      <pane ySplit="7" topLeftCell="A8" activePane="bottomLeft" state="frozen"/>
      <selection/>
      <selection pane="bottomLeft" activeCell="B9" sqref="B9"/>
    </sheetView>
  </sheetViews>
  <sheetFormatPr defaultColWidth="9" defaultRowHeight="15.75" customHeight="1" outlineLevelCol="7"/>
  <cols>
    <col min="1" max="1" width="6" style="15" customWidth="1"/>
    <col min="2" max="2" width="32.6" style="15" customWidth="1"/>
    <col min="3" max="3" width="11.8" style="15" customWidth="1"/>
    <col min="4" max="4" width="17.7" style="15" customWidth="1"/>
    <col min="5" max="5" width="18.8" style="43" customWidth="1"/>
    <col min="6" max="6" width="17.7" style="43" hidden="1" customWidth="1" outlineLevel="1"/>
    <col min="7" max="7" width="16.7" style="15" customWidth="1" collapsed="1"/>
    <col min="8" max="16384" width="9" style="15"/>
  </cols>
  <sheetData>
    <row r="1" customHeight="1" spans="1:8">
      <c r="A1" s="17" t="s">
        <v>257</v>
      </c>
    </row>
    <row r="2" s="11" customFormat="1" ht="30" customHeight="1" spans="1:8">
      <c r="A2" s="18" t="e">
        <f>"其他应付款评估"&amp;#REF!</f>
        <v>#REF!</v>
      </c>
      <c r="B2" s="19"/>
      <c r="C2" s="19"/>
      <c r="D2" s="19"/>
      <c r="E2" s="19"/>
      <c r="F2" s="19"/>
      <c r="G2" s="19"/>
    </row>
    <row r="3" s="11" customFormat="1" ht="7.2" customHeight="1" spans="1:8">
      <c r="A3" s="18"/>
      <c r="B3" s="19"/>
      <c r="C3" s="19"/>
      <c r="D3" s="19"/>
      <c r="E3" s="51"/>
      <c r="F3" s="51"/>
      <c r="G3" s="19"/>
    </row>
    <row r="4" s="12" customFormat="1" ht="14.1" customHeight="1" spans="1:8">
      <c r="A4" s="21" t="e">
        <f>'5-10-2应付股利（利润）'!A4:J4</f>
        <v>#REF!</v>
      </c>
      <c r="B4" s="21"/>
      <c r="C4" s="21"/>
      <c r="D4" s="21"/>
      <c r="E4" s="21"/>
      <c r="F4" s="21"/>
      <c r="G4" s="22"/>
    </row>
    <row r="5" s="12" customFormat="1" ht="14.1" customHeight="1" spans="1:8">
      <c r="A5" s="21"/>
      <c r="B5" s="21"/>
      <c r="C5" s="21"/>
      <c r="D5" s="21"/>
      <c r="E5" s="23"/>
      <c r="F5" s="23"/>
      <c r="G5" s="24"/>
    </row>
    <row r="6" s="12" customFormat="1" customHeight="1" spans="1:8">
      <c r="A6" s="25" t="e">
        <f>'5-10-2应付股利（利润）'!A6</f>
        <v>#REF!</v>
      </c>
      <c r="B6" s="25"/>
      <c r="C6" s="25"/>
      <c r="D6" s="25"/>
      <c r="E6" s="26"/>
      <c r="F6" s="26"/>
      <c r="G6" s="27"/>
    </row>
    <row r="7" s="44" customFormat="1" customHeight="1" spans="1:8">
      <c r="A7" s="28" t="s">
        <v>293</v>
      </c>
      <c r="B7" s="28" t="s">
        <v>394</v>
      </c>
      <c r="C7" s="28" t="s">
        <v>410</v>
      </c>
      <c r="D7" s="28" t="s">
        <v>409</v>
      </c>
      <c r="E7" s="29" t="s">
        <v>344</v>
      </c>
      <c r="F7" s="30" t="s">
        <v>345</v>
      </c>
      <c r="G7" s="28" t="s">
        <v>296</v>
      </c>
      <c r="H7" s="31" t="s">
        <v>348</v>
      </c>
    </row>
    <row r="8" s="14" customFormat="1" customHeight="1" spans="1:8">
      <c r="A8" s="32">
        <v>1</v>
      </c>
      <c r="B8" s="33"/>
      <c r="C8" s="34">
        <v>43800</v>
      </c>
      <c r="D8" s="35"/>
      <c r="E8" s="36"/>
      <c r="F8" s="36"/>
      <c r="G8" s="37"/>
      <c r="H8" s="37"/>
    </row>
    <row r="9" s="14" customFormat="1" customHeight="1" spans="1:8">
      <c r="A9" s="32"/>
      <c r="B9" s="33"/>
      <c r="C9" s="34"/>
      <c r="D9" s="35"/>
      <c r="E9" s="36"/>
      <c r="F9" s="36"/>
      <c r="G9" s="37"/>
      <c r="H9" s="37"/>
    </row>
    <row r="10" s="14" customFormat="1" customHeight="1" spans="1:8">
      <c r="A10" s="32"/>
      <c r="B10" s="33"/>
      <c r="C10" s="34"/>
      <c r="D10" s="35"/>
      <c r="E10" s="36"/>
      <c r="F10" s="36"/>
      <c r="G10" s="37"/>
      <c r="H10" s="37"/>
    </row>
    <row r="11" s="14" customFormat="1" customHeight="1" spans="1:8">
      <c r="A11" s="32"/>
      <c r="B11" s="33"/>
      <c r="C11" s="34"/>
      <c r="D11" s="35"/>
      <c r="E11" s="36"/>
      <c r="F11" s="36"/>
      <c r="G11" s="37"/>
      <c r="H11" s="37"/>
    </row>
    <row r="12" s="14" customFormat="1" customHeight="1" spans="1:8">
      <c r="A12" s="32"/>
      <c r="B12" s="33"/>
      <c r="C12" s="34"/>
      <c r="D12" s="35"/>
      <c r="E12" s="36"/>
      <c r="F12" s="36"/>
      <c r="G12" s="37"/>
      <c r="H12" s="37"/>
    </row>
    <row r="13" s="14" customFormat="1" customHeight="1" spans="1:8">
      <c r="A13" s="32"/>
      <c r="B13" s="33"/>
      <c r="C13" s="34"/>
      <c r="D13" s="35"/>
      <c r="E13" s="36"/>
      <c r="F13" s="36"/>
      <c r="G13" s="37"/>
      <c r="H13" s="37">
        <v>0</v>
      </c>
    </row>
    <row r="14" s="14" customFormat="1" customHeight="1" spans="1:8">
      <c r="A14" s="32"/>
      <c r="B14" s="33"/>
      <c r="C14" s="34"/>
      <c r="D14" s="35"/>
      <c r="E14" s="36"/>
      <c r="F14" s="36"/>
      <c r="G14" s="37"/>
      <c r="H14" s="37">
        <v>0</v>
      </c>
    </row>
    <row r="15" s="14" customFormat="1" customHeight="1" spans="1:8">
      <c r="A15" s="32"/>
      <c r="B15" s="33"/>
      <c r="C15" s="34"/>
      <c r="D15" s="35"/>
      <c r="E15" s="36"/>
      <c r="F15" s="36"/>
      <c r="G15" s="37"/>
      <c r="H15" s="37"/>
    </row>
    <row r="16" s="14" customFormat="1" customHeight="1" spans="1:8">
      <c r="A16" s="32"/>
      <c r="B16" s="33"/>
      <c r="C16" s="34"/>
      <c r="D16" s="35"/>
      <c r="E16" s="36"/>
      <c r="F16" s="36"/>
      <c r="G16" s="37"/>
      <c r="H16" s="37"/>
    </row>
    <row r="17" s="14" customFormat="1" customHeight="1" spans="1:8">
      <c r="A17" s="32"/>
      <c r="B17" s="33"/>
      <c r="C17" s="34"/>
      <c r="D17" s="35"/>
      <c r="E17" s="36"/>
      <c r="F17" s="36"/>
      <c r="G17" s="37"/>
      <c r="H17" s="37"/>
    </row>
    <row r="18" s="14" customFormat="1" customHeight="1" spans="1:8">
      <c r="A18" s="32"/>
      <c r="B18" s="33"/>
      <c r="C18" s="34"/>
      <c r="D18" s="35"/>
      <c r="E18" s="36"/>
      <c r="F18" s="36"/>
      <c r="G18" s="37"/>
      <c r="H18" s="37"/>
    </row>
    <row r="19" s="14" customFormat="1" customHeight="1" spans="1:8">
      <c r="A19" s="32"/>
      <c r="B19" s="33"/>
      <c r="C19" s="34"/>
      <c r="D19" s="35"/>
      <c r="E19" s="36"/>
      <c r="F19" s="36"/>
      <c r="G19" s="37"/>
      <c r="H19" s="37"/>
    </row>
    <row r="20" s="14" customFormat="1" customHeight="1" spans="1:8">
      <c r="A20" s="32"/>
      <c r="B20" s="33"/>
      <c r="C20" s="34"/>
      <c r="D20" s="35"/>
      <c r="E20" s="36"/>
      <c r="F20" s="36"/>
      <c r="G20" s="37"/>
      <c r="H20" s="37"/>
    </row>
    <row r="21" s="14" customFormat="1" customHeight="1" spans="1:8">
      <c r="A21" s="32"/>
      <c r="B21" s="33"/>
      <c r="C21" s="34"/>
      <c r="D21" s="35"/>
      <c r="E21" s="36"/>
      <c r="F21" s="36"/>
      <c r="G21" s="37"/>
      <c r="H21" s="37"/>
    </row>
    <row r="22" s="14" customFormat="1" customHeight="1" spans="1:8">
      <c r="A22" s="32"/>
      <c r="B22" s="33"/>
      <c r="C22" s="34"/>
      <c r="D22" s="35"/>
      <c r="E22" s="36"/>
      <c r="F22" s="36"/>
      <c r="G22" s="37"/>
      <c r="H22" s="37"/>
    </row>
    <row r="23" s="14" customFormat="1" customHeight="1" spans="1:8">
      <c r="A23" s="32"/>
      <c r="B23" s="33"/>
      <c r="C23" s="34"/>
      <c r="D23" s="35"/>
      <c r="E23" s="36"/>
      <c r="F23" s="36"/>
      <c r="G23" s="37"/>
      <c r="H23" s="37"/>
    </row>
    <row r="24" s="14" customFormat="1" customHeight="1" spans="1:8">
      <c r="A24" s="32"/>
      <c r="B24" s="33"/>
      <c r="C24" s="34"/>
      <c r="D24" s="35"/>
      <c r="E24" s="36"/>
      <c r="F24" s="36"/>
      <c r="G24" s="37"/>
      <c r="H24" s="37"/>
    </row>
    <row r="25" s="14" customFormat="1" customHeight="1" spans="1:8">
      <c r="A25" s="32"/>
      <c r="B25" s="33"/>
      <c r="C25" s="34"/>
      <c r="D25" s="35"/>
      <c r="E25" s="36"/>
      <c r="F25" s="36"/>
      <c r="G25" s="37"/>
      <c r="H25" s="37"/>
    </row>
    <row r="26" s="14" customFormat="1" customHeight="1" spans="1:8">
      <c r="A26" s="32"/>
      <c r="B26" s="33"/>
      <c r="C26" s="34"/>
      <c r="D26" s="35"/>
      <c r="E26" s="36"/>
      <c r="F26" s="36"/>
      <c r="G26" s="37"/>
      <c r="H26" s="37"/>
    </row>
    <row r="27" s="14" customFormat="1" customHeight="1" spans="1:8">
      <c r="A27" s="32"/>
      <c r="B27" s="33"/>
      <c r="C27" s="34"/>
      <c r="D27" s="35"/>
      <c r="E27" s="36"/>
      <c r="F27" s="36"/>
      <c r="G27" s="37"/>
      <c r="H27" s="37"/>
    </row>
    <row r="28" s="14" customFormat="1" customHeight="1" spans="1:8">
      <c r="A28" s="32"/>
      <c r="B28" s="33"/>
      <c r="C28" s="34"/>
      <c r="D28" s="35"/>
      <c r="E28" s="36"/>
      <c r="F28" s="36"/>
      <c r="G28" s="37"/>
      <c r="H28" s="37"/>
    </row>
    <row r="29" s="14" customFormat="1" customHeight="1" spans="1:8">
      <c r="A29" s="32"/>
      <c r="B29" s="33"/>
      <c r="C29" s="34"/>
      <c r="D29" s="35"/>
      <c r="E29" s="36"/>
      <c r="F29" s="36"/>
      <c r="G29" s="37"/>
      <c r="H29" s="37"/>
    </row>
    <row r="30" s="14" customFormat="1" customHeight="1" spans="1:8">
      <c r="A30" s="32"/>
      <c r="B30" s="33"/>
      <c r="C30" s="34"/>
      <c r="D30" s="35"/>
      <c r="E30" s="36"/>
      <c r="F30" s="36"/>
      <c r="G30" s="37"/>
      <c r="H30" s="37"/>
    </row>
    <row r="31" s="14" customFormat="1" customHeight="1" spans="1:8">
      <c r="A31" s="38" t="s">
        <v>405</v>
      </c>
      <c r="B31" s="39"/>
      <c r="C31" s="40"/>
      <c r="D31" s="32"/>
      <c r="E31" s="36">
        <f>SUM(E8:E30)</f>
        <v>0</v>
      </c>
      <c r="F31" s="36">
        <f>SUM(F8:F30)</f>
        <v>0</v>
      </c>
      <c r="G31" s="37"/>
      <c r="H31" s="37"/>
    </row>
    <row r="32" s="12" customFormat="1" customHeight="1" spans="1:8">
      <c r="A32" s="12" t="e">
        <f>'5-10-2应付股利（利润）'!A33</f>
        <v>#REF!</v>
      </c>
      <c r="B32" s="41"/>
      <c r="C32" s="41"/>
      <c r="D32" s="41"/>
      <c r="E32" s="26"/>
      <c r="F32" s="42" t="e">
        <f>'5-10-2应付股利（利润）'!I33</f>
        <v>#REF!</v>
      </c>
      <c r="G32" s="42"/>
    </row>
    <row r="33" s="12" customFormat="1" customHeight="1" spans="1:6">
      <c r="A33" s="12" t="e">
        <f>'5-10-2应付股利（利润）'!A34</f>
        <v>#REF!</v>
      </c>
      <c r="E33" s="26"/>
      <c r="F33" s="26"/>
    </row>
    <row r="34" s="14" customFormat="1" customHeight="1" spans="1:6">
      <c r="E34" s="43"/>
      <c r="F34" s="43"/>
    </row>
  </sheetData>
  <sheetProtection formatCells="0" formatColumns="0" formatRows="0" insertRows="0" insertColumns="0" insertHyperlinks="0" deleteColumns="0" deleteRows="0" sort="0" autoFilter="0" pivotTables="0"/>
  <mergeCells count="3">
    <mergeCell ref="A2:G2"/>
    <mergeCell ref="A4:G4"/>
    <mergeCell ref="A31:B31"/>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&amp;R&amp;"宋体,常规"&amp;10表5-10-3
共&amp;N页第&amp;P页
 单位：人民币元</oddHeader>
  </headerFooter>
  <legacyDrawing r:id="rId2"/>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6">
    <tabColor indexed="35"/>
    <pageSetUpPr fitToPage="1"/>
  </sheetPr>
  <dimension ref="A1:H33"/>
  <sheetViews>
    <sheetView showZeros="0" workbookViewId="0">
      <pane ySplit="8" topLeftCell="A9" activePane="bottomLeft" state="frozen"/>
      <selection/>
      <selection pane="bottomLeft" activeCell="B9" sqref="B9"/>
    </sheetView>
  </sheetViews>
  <sheetFormatPr defaultColWidth="9" defaultRowHeight="15.2" outlineLevelCol="7"/>
  <cols>
    <col min="1" max="1" width="4.2" style="15" customWidth="1"/>
    <col min="2" max="4" width="20" style="15" customWidth="1"/>
    <col min="5" max="5" width="20" style="43" customWidth="1"/>
    <col min="6" max="6" width="20" style="43" hidden="1" customWidth="1" outlineLevel="1"/>
    <col min="7" max="7" width="20" style="15" customWidth="1" collapsed="1"/>
    <col min="8" max="16384" width="9" style="15"/>
  </cols>
  <sheetData>
    <row r="1" ht="15.75" customHeight="1" spans="1:8">
      <c r="A1" s="17" t="s">
        <v>257</v>
      </c>
    </row>
    <row r="2" s="11" customFormat="1" ht="30" customHeight="1" spans="1:8">
      <c r="A2" s="18" t="e">
        <f>"持有待售负债评估"&amp;#REF!</f>
        <v>#REF!</v>
      </c>
      <c r="B2" s="18"/>
      <c r="C2" s="19"/>
      <c r="D2" s="19"/>
      <c r="E2" s="19"/>
      <c r="F2" s="19"/>
      <c r="G2" s="19"/>
    </row>
    <row r="3" s="11" customFormat="1" ht="7.5" customHeight="1" spans="1:8">
      <c r="A3" s="18"/>
      <c r="B3" s="18"/>
      <c r="C3" s="19"/>
      <c r="D3" s="19"/>
      <c r="E3" s="51"/>
      <c r="F3" s="51"/>
      <c r="G3" s="19"/>
    </row>
    <row r="4" s="12" customFormat="1" ht="14.1" customHeight="1" spans="1:8">
      <c r="A4" s="21" t="e">
        <f>'4-8-4机器设备'!A4:AB4</f>
        <v>#REF!</v>
      </c>
      <c r="B4" s="21"/>
      <c r="C4" s="21"/>
      <c r="D4" s="21"/>
      <c r="E4" s="22"/>
      <c r="F4" s="22"/>
      <c r="G4" s="22"/>
    </row>
    <row r="5" s="12" customFormat="1" ht="14.1" customHeight="1" spans="1:8">
      <c r="A5" s="21"/>
      <c r="B5" s="21"/>
      <c r="C5" s="21"/>
      <c r="D5" s="21"/>
      <c r="E5" s="23"/>
      <c r="F5" s="23"/>
      <c r="G5" s="21"/>
    </row>
    <row r="6" s="12" customFormat="1" ht="15.75" customHeight="1" spans="1:8">
      <c r="A6" s="25" t="e">
        <f>'4-8-4机器设备'!A6</f>
        <v>#REF!</v>
      </c>
      <c r="B6" s="25"/>
      <c r="C6" s="25"/>
      <c r="D6" s="25"/>
      <c r="E6" s="26"/>
      <c r="F6" s="26"/>
      <c r="G6" s="27"/>
    </row>
    <row r="7" s="44" customFormat="1" ht="15.75" customHeight="1" spans="1:8">
      <c r="A7" s="28" t="s">
        <v>293</v>
      </c>
      <c r="B7" s="128" t="s">
        <v>2644</v>
      </c>
      <c r="C7" s="28" t="s">
        <v>2645</v>
      </c>
      <c r="D7" s="77" t="s">
        <v>410</v>
      </c>
      <c r="E7" s="79" t="s">
        <v>344</v>
      </c>
      <c r="F7" s="131" t="s">
        <v>345</v>
      </c>
      <c r="G7" s="128" t="s">
        <v>296</v>
      </c>
      <c r="H7" s="31" t="s">
        <v>348</v>
      </c>
    </row>
    <row r="8" s="44" customFormat="1" ht="15.75" customHeight="1" spans="1:8">
      <c r="A8" s="28"/>
      <c r="B8" s="28"/>
      <c r="C8" s="28"/>
      <c r="D8" s="80"/>
      <c r="E8" s="82"/>
      <c r="F8" s="132"/>
      <c r="G8" s="28"/>
      <c r="H8" s="31"/>
    </row>
    <row r="9" s="14" customFormat="1" ht="15.75" customHeight="1" spans="1:8">
      <c r="A9" s="32">
        <v>1</v>
      </c>
      <c r="B9" s="37"/>
      <c r="C9" s="35"/>
      <c r="D9" s="34">
        <v>43800</v>
      </c>
      <c r="E9" s="36"/>
      <c r="F9" s="36"/>
      <c r="G9" s="37"/>
      <c r="H9" s="37"/>
    </row>
    <row r="10" s="14" customFormat="1" ht="15.75" customHeight="1" spans="1:8">
      <c r="A10" s="32"/>
      <c r="B10" s="37"/>
      <c r="C10" s="35"/>
      <c r="D10" s="34"/>
      <c r="E10" s="36"/>
      <c r="F10" s="36"/>
      <c r="G10" s="37"/>
      <c r="H10" s="37"/>
    </row>
    <row r="11" s="14" customFormat="1" ht="15.75" customHeight="1" spans="1:8">
      <c r="A11" s="32"/>
      <c r="B11" s="37"/>
      <c r="C11" s="35"/>
      <c r="D11" s="34"/>
      <c r="E11" s="36"/>
      <c r="F11" s="36"/>
      <c r="G11" s="37"/>
      <c r="H11" s="37"/>
    </row>
    <row r="12" s="14" customFormat="1" ht="15.75" customHeight="1" spans="1:8">
      <c r="A12" s="32"/>
      <c r="B12" s="37"/>
      <c r="C12" s="35"/>
      <c r="D12" s="34"/>
      <c r="E12" s="36"/>
      <c r="F12" s="36"/>
      <c r="G12" s="37"/>
      <c r="H12" s="37"/>
    </row>
    <row r="13" s="14" customFormat="1" ht="15.75" customHeight="1" spans="1:8">
      <c r="A13" s="32"/>
      <c r="B13" s="37"/>
      <c r="C13" s="35"/>
      <c r="D13" s="34"/>
      <c r="E13" s="36"/>
      <c r="F13" s="36"/>
      <c r="G13" s="37"/>
      <c r="H13" s="37">
        <v>0</v>
      </c>
    </row>
    <row r="14" s="14" customFormat="1" ht="15.75" customHeight="1" spans="1:8">
      <c r="A14" s="32"/>
      <c r="B14" s="37"/>
      <c r="C14" s="35"/>
      <c r="D14" s="34"/>
      <c r="E14" s="36"/>
      <c r="F14" s="36"/>
      <c r="G14" s="37"/>
      <c r="H14" s="37">
        <v>0</v>
      </c>
    </row>
    <row r="15" s="14" customFormat="1" ht="15.75" customHeight="1" spans="1:8">
      <c r="A15" s="32"/>
      <c r="B15" s="37"/>
      <c r="C15" s="35"/>
      <c r="D15" s="34"/>
      <c r="E15" s="36"/>
      <c r="F15" s="36"/>
      <c r="G15" s="37"/>
      <c r="H15" s="37"/>
    </row>
    <row r="16" s="14" customFormat="1" ht="15.75" customHeight="1" spans="1:8">
      <c r="A16" s="32"/>
      <c r="B16" s="37"/>
      <c r="C16" s="35"/>
      <c r="D16" s="34"/>
      <c r="E16" s="36"/>
      <c r="F16" s="36"/>
      <c r="G16" s="37"/>
      <c r="H16" s="37"/>
    </row>
    <row r="17" s="14" customFormat="1" ht="15.75" customHeight="1" spans="1:8">
      <c r="A17" s="32"/>
      <c r="B17" s="37"/>
      <c r="C17" s="35"/>
      <c r="D17" s="34"/>
      <c r="E17" s="36"/>
      <c r="F17" s="36"/>
      <c r="G17" s="37"/>
      <c r="H17" s="37"/>
    </row>
    <row r="18" s="14" customFormat="1" ht="15.75" customHeight="1" spans="1:8">
      <c r="A18" s="32"/>
      <c r="B18" s="37"/>
      <c r="C18" s="35"/>
      <c r="D18" s="34"/>
      <c r="E18" s="36"/>
      <c r="F18" s="36"/>
      <c r="G18" s="37"/>
      <c r="H18" s="37"/>
    </row>
    <row r="19" s="14" customFormat="1" ht="15.75" customHeight="1" spans="1:8">
      <c r="A19" s="32"/>
      <c r="B19" s="37"/>
      <c r="C19" s="35"/>
      <c r="D19" s="34"/>
      <c r="E19" s="36"/>
      <c r="F19" s="36"/>
      <c r="G19" s="37"/>
      <c r="H19" s="37"/>
    </row>
    <row r="20" s="14" customFormat="1" ht="15.75" customHeight="1" spans="1:8">
      <c r="A20" s="32"/>
      <c r="B20" s="37"/>
      <c r="C20" s="35"/>
      <c r="D20" s="34"/>
      <c r="E20" s="36"/>
      <c r="F20" s="36"/>
      <c r="G20" s="37"/>
      <c r="H20" s="37"/>
    </row>
    <row r="21" s="14" customFormat="1" ht="15.75" customHeight="1" spans="1:8">
      <c r="A21" s="32"/>
      <c r="B21" s="37"/>
      <c r="C21" s="35"/>
      <c r="D21" s="34"/>
      <c r="E21" s="36"/>
      <c r="F21" s="36"/>
      <c r="G21" s="37"/>
      <c r="H21" s="37"/>
    </row>
    <row r="22" s="14" customFormat="1" ht="15.75" customHeight="1" spans="1:8">
      <c r="A22" s="32"/>
      <c r="B22" s="37"/>
      <c r="C22" s="35"/>
      <c r="D22" s="34"/>
      <c r="E22" s="36"/>
      <c r="F22" s="36"/>
      <c r="G22" s="37"/>
      <c r="H22" s="37"/>
    </row>
    <row r="23" s="14" customFormat="1" ht="15.75" customHeight="1" spans="1:8">
      <c r="A23" s="32"/>
      <c r="B23" s="37"/>
      <c r="C23" s="35"/>
      <c r="D23" s="34"/>
      <c r="E23" s="36"/>
      <c r="F23" s="36"/>
      <c r="G23" s="37"/>
      <c r="H23" s="37"/>
    </row>
    <row r="24" s="14" customFormat="1" ht="15.75" customHeight="1" spans="1:8">
      <c r="A24" s="32"/>
      <c r="B24" s="37"/>
      <c r="C24" s="35"/>
      <c r="D24" s="34"/>
      <c r="E24" s="36"/>
      <c r="F24" s="36"/>
      <c r="G24" s="37"/>
      <c r="H24" s="37"/>
    </row>
    <row r="25" s="14" customFormat="1" ht="15.75" customHeight="1" spans="1:8">
      <c r="A25" s="32"/>
      <c r="B25" s="37"/>
      <c r="C25" s="35"/>
      <c r="D25" s="34"/>
      <c r="E25" s="36"/>
      <c r="F25" s="36"/>
      <c r="G25" s="37"/>
      <c r="H25" s="37"/>
    </row>
    <row r="26" s="14" customFormat="1" ht="15.75" customHeight="1" spans="1:8">
      <c r="A26" s="32"/>
      <c r="B26" s="37"/>
      <c r="C26" s="35"/>
      <c r="D26" s="34"/>
      <c r="E26" s="36"/>
      <c r="F26" s="36"/>
      <c r="G26" s="37"/>
      <c r="H26" s="37"/>
    </row>
    <row r="27" s="14" customFormat="1" ht="15.75" customHeight="1" spans="1:8">
      <c r="A27" s="32"/>
      <c r="B27" s="37"/>
      <c r="C27" s="35"/>
      <c r="D27" s="34"/>
      <c r="E27" s="36"/>
      <c r="F27" s="36"/>
      <c r="G27" s="37"/>
      <c r="H27" s="37"/>
    </row>
    <row r="28" s="14" customFormat="1" ht="15.75" customHeight="1" spans="1:8">
      <c r="A28" s="32"/>
      <c r="B28" s="37"/>
      <c r="C28" s="35"/>
      <c r="D28" s="34"/>
      <c r="E28" s="36"/>
      <c r="F28" s="36"/>
      <c r="G28" s="37"/>
      <c r="H28" s="37"/>
    </row>
    <row r="29" s="14" customFormat="1" ht="15.75" customHeight="1" spans="1:8">
      <c r="A29" s="32"/>
      <c r="B29" s="37"/>
      <c r="C29" s="35"/>
      <c r="D29" s="34"/>
      <c r="E29" s="36"/>
      <c r="F29" s="36"/>
      <c r="G29" s="37"/>
      <c r="H29" s="37"/>
    </row>
    <row r="30" s="14" customFormat="1" ht="15.75" customHeight="1" spans="1:8">
      <c r="A30" s="35" t="s">
        <v>405</v>
      </c>
      <c r="B30" s="35"/>
      <c r="C30" s="35"/>
      <c r="D30" s="35"/>
      <c r="E30" s="36">
        <f>SUM(E9:E29)</f>
        <v>0</v>
      </c>
      <c r="F30" s="36">
        <f>SUM(F9:F29)</f>
        <v>0</v>
      </c>
      <c r="G30" s="33"/>
      <c r="H30" s="37"/>
    </row>
    <row r="31" s="12" customFormat="1" ht="15.75" customHeight="1" spans="1:8">
      <c r="A31" s="12" t="e">
        <f>'4-8-4机器设备'!A33</f>
        <v>#REF!</v>
      </c>
      <c r="B31" s="41"/>
      <c r="C31" s="41"/>
      <c r="D31" s="41"/>
      <c r="E31" s="47"/>
      <c r="F31" s="133" t="e">
        <f>'5-10-3其他应付款'!F32</f>
        <v>#REF!</v>
      </c>
      <c r="G31" s="42"/>
    </row>
    <row r="32" s="12" customFormat="1" ht="15.75" customHeight="1" spans="1:8">
      <c r="A32" s="12" t="e">
        <f>'4-8-4机器设备'!A34</f>
        <v>#REF!</v>
      </c>
      <c r="B32" s="87"/>
      <c r="E32" s="26"/>
      <c r="F32" s="26"/>
    </row>
    <row r="33" s="14" customFormat="1" ht="15.75" customHeight="1" spans="5:6">
      <c r="E33" s="43"/>
      <c r="F33" s="43"/>
    </row>
  </sheetData>
  <sheetProtection formatCells="0" formatColumns="0" formatRows="0" insertRows="0" insertColumns="0" insertHyperlinks="0" deleteColumns="0" deleteRows="0" sort="0" autoFilter="0" pivotTables="0"/>
  <mergeCells count="11">
    <mergeCell ref="A2:G2"/>
    <mergeCell ref="A4:G4"/>
    <mergeCell ref="A30:D30"/>
    <mergeCell ref="A7:A8"/>
    <mergeCell ref="B7:B8"/>
    <mergeCell ref="C7:C8"/>
    <mergeCell ref="D7:D8"/>
    <mergeCell ref="E7:E8"/>
    <mergeCell ref="F7:F8"/>
    <mergeCell ref="G7:G8"/>
    <mergeCell ref="H7:H8"/>
  </mergeCells>
  <hyperlinks>
    <hyperlink ref="A1" location="索引目录!A1" display="返回索引目录"/>
  </hyperlinks>
  <printOptions horizontalCentered="1"/>
  <pageMargins left="0.708661417322835" right="0.708661417322835" top="0.78740157480315" bottom="0.15748031496063" header="1.14173228346457" footer="0.196850393700787"/>
  <pageSetup paperSize="9" fitToHeight="0" orientation="landscape"/>
  <headerFooter>
    <oddHeader>&amp;R&amp;"-,常规"&amp;10表5-11
共&amp;N页第&amp;P页
单位：人民币元</oddHeader>
  </headerFooter>
  <legacyDrawing r:id="rId2"/>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1">
    <tabColor indexed="35"/>
  </sheetPr>
  <dimension ref="A1:M34"/>
  <sheetViews>
    <sheetView showZeros="0" zoomScale="95" zoomScaleNormal="95" workbookViewId="0">
      <pane ySplit="7" topLeftCell="A8" activePane="bottomLeft" state="frozen"/>
      <selection/>
      <selection pane="bottomLeft" activeCell="B9" sqref="B9"/>
    </sheetView>
  </sheetViews>
  <sheetFormatPr defaultColWidth="9" defaultRowHeight="15.75" customHeight="1"/>
  <cols>
    <col min="1" max="1" width="7.7" style="15" customWidth="1"/>
    <col min="2" max="2" width="23.1" style="15" customWidth="1"/>
    <col min="3" max="4" width="8.2" style="15" customWidth="1"/>
    <col min="5" max="5" width="11.3" style="15" customWidth="1"/>
    <col min="6" max="9" width="12.3" style="15" customWidth="1" outlineLevel="1"/>
    <col min="10" max="10" width="13.8" style="43" customWidth="1"/>
    <col min="11" max="11" width="13.2" style="43" hidden="1" customWidth="1" outlineLevel="1"/>
    <col min="12" max="12" width="9.2" style="15" customWidth="1" collapsed="1"/>
    <col min="13" max="16384" width="9" style="15"/>
  </cols>
  <sheetData>
    <row r="1" customHeight="1" spans="1:13">
      <c r="A1" s="17" t="s">
        <v>257</v>
      </c>
    </row>
    <row r="2" s="11" customFormat="1" ht="30" customHeight="1" spans="1:13">
      <c r="A2" s="18" t="e">
        <f>"一年内到期的非流动负债评估"&amp;#REF!</f>
        <v>#REF!</v>
      </c>
      <c r="B2" s="19"/>
      <c r="C2" s="19"/>
      <c r="D2" s="19"/>
      <c r="E2" s="19"/>
      <c r="F2" s="19"/>
      <c r="G2" s="19"/>
      <c r="H2" s="19"/>
      <c r="I2" s="19"/>
      <c r="J2" s="19"/>
      <c r="K2" s="19"/>
      <c r="L2" s="19"/>
    </row>
    <row r="3" s="11" customFormat="1" ht="5.55" customHeight="1" spans="1:13">
      <c r="A3" s="18"/>
      <c r="B3" s="19"/>
      <c r="C3" s="19"/>
      <c r="D3" s="19"/>
      <c r="E3" s="19"/>
      <c r="F3" s="19"/>
      <c r="G3" s="19"/>
      <c r="H3" s="19"/>
      <c r="I3" s="19"/>
      <c r="J3" s="51"/>
      <c r="K3" s="51"/>
      <c r="L3" s="19"/>
    </row>
    <row r="4" s="12" customFormat="1" ht="14.1" customHeight="1" spans="1:13">
      <c r="A4" s="21" t="e">
        <f>'5-10-3其他应付款'!A4:G4</f>
        <v>#REF!</v>
      </c>
      <c r="B4" s="21"/>
      <c r="C4" s="21"/>
      <c r="D4" s="21"/>
      <c r="E4" s="21"/>
      <c r="F4" s="21"/>
      <c r="G4" s="21"/>
      <c r="H4" s="21"/>
      <c r="I4" s="21"/>
      <c r="J4" s="21"/>
      <c r="K4" s="22"/>
      <c r="L4" s="22"/>
    </row>
    <row r="5" s="12" customFormat="1" ht="14.1" customHeight="1" spans="1:13">
      <c r="A5" s="21"/>
      <c r="B5" s="21"/>
      <c r="C5" s="21"/>
      <c r="D5" s="21"/>
      <c r="E5" s="21"/>
      <c r="F5" s="21"/>
      <c r="G5" s="21"/>
      <c r="H5" s="21"/>
      <c r="I5" s="21"/>
      <c r="J5" s="23"/>
      <c r="K5" s="23"/>
      <c r="L5" s="24"/>
    </row>
    <row r="6" s="12" customFormat="1" customHeight="1" spans="1:13">
      <c r="A6" s="25" t="e">
        <f>'5-10-3其他应付款'!A6</f>
        <v>#REF!</v>
      </c>
      <c r="B6" s="25"/>
      <c r="C6" s="25"/>
      <c r="J6" s="26"/>
      <c r="K6" s="26"/>
      <c r="L6" s="27"/>
    </row>
    <row r="7" s="44" customFormat="1" ht="31" spans="1:13">
      <c r="A7" s="28" t="s">
        <v>293</v>
      </c>
      <c r="B7" s="28" t="s">
        <v>2646</v>
      </c>
      <c r="C7" s="28" t="s">
        <v>410</v>
      </c>
      <c r="D7" s="28" t="s">
        <v>2310</v>
      </c>
      <c r="E7" s="28" t="s">
        <v>2609</v>
      </c>
      <c r="F7" s="128" t="s">
        <v>2608</v>
      </c>
      <c r="G7" s="128" t="s">
        <v>2611</v>
      </c>
      <c r="H7" s="128" t="s">
        <v>2612</v>
      </c>
      <c r="I7" s="128" t="s">
        <v>2613</v>
      </c>
      <c r="J7" s="29" t="s">
        <v>344</v>
      </c>
      <c r="K7" s="30" t="s">
        <v>345</v>
      </c>
      <c r="L7" s="28" t="s">
        <v>296</v>
      </c>
      <c r="M7" s="31" t="s">
        <v>348</v>
      </c>
    </row>
    <row r="8" s="14" customFormat="1" customHeight="1" spans="1:13">
      <c r="A8" s="32">
        <v>1</v>
      </c>
      <c r="B8" s="33"/>
      <c r="C8" s="40">
        <v>43830</v>
      </c>
      <c r="D8" s="40">
        <v>44195</v>
      </c>
      <c r="E8" s="32"/>
      <c r="F8" s="129"/>
      <c r="G8" s="130"/>
      <c r="H8" s="130"/>
      <c r="I8" s="129"/>
      <c r="J8" s="36"/>
      <c r="K8" s="36"/>
      <c r="L8" s="37"/>
      <c r="M8" s="37"/>
    </row>
    <row r="9" s="14" customFormat="1" customHeight="1" spans="1:13">
      <c r="A9" s="32"/>
      <c r="B9" s="33"/>
      <c r="C9" s="40"/>
      <c r="D9" s="40"/>
      <c r="E9" s="32"/>
      <c r="F9" s="129"/>
      <c r="G9" s="130"/>
      <c r="H9" s="130"/>
      <c r="I9" s="129"/>
      <c r="J9" s="36"/>
      <c r="K9" s="36"/>
      <c r="L9" s="37"/>
      <c r="M9" s="37"/>
    </row>
    <row r="10" s="14" customFormat="1" customHeight="1" spans="1:13">
      <c r="A10" s="32"/>
      <c r="B10" s="33"/>
      <c r="C10" s="40"/>
      <c r="D10" s="40"/>
      <c r="E10" s="32"/>
      <c r="F10" s="129"/>
      <c r="G10" s="130"/>
      <c r="H10" s="130"/>
      <c r="I10" s="129"/>
      <c r="J10" s="36"/>
      <c r="K10" s="36"/>
      <c r="L10" s="37"/>
      <c r="M10" s="37"/>
    </row>
    <row r="11" s="14" customFormat="1" customHeight="1" spans="1:13">
      <c r="A11" s="32"/>
      <c r="B11" s="33"/>
      <c r="C11" s="40"/>
      <c r="D11" s="40"/>
      <c r="E11" s="32"/>
      <c r="F11" s="129"/>
      <c r="G11" s="130"/>
      <c r="H11" s="130"/>
      <c r="I11" s="129"/>
      <c r="J11" s="36"/>
      <c r="K11" s="36"/>
      <c r="L11" s="37"/>
      <c r="M11" s="37"/>
    </row>
    <row r="12" s="14" customFormat="1" customHeight="1" spans="1:13">
      <c r="A12" s="32"/>
      <c r="B12" s="33"/>
      <c r="C12" s="40"/>
      <c r="D12" s="40"/>
      <c r="E12" s="32"/>
      <c r="F12" s="129"/>
      <c r="G12" s="130"/>
      <c r="H12" s="130"/>
      <c r="I12" s="129"/>
      <c r="J12" s="36"/>
      <c r="K12" s="36"/>
      <c r="L12" s="37"/>
      <c r="M12" s="37"/>
    </row>
    <row r="13" s="14" customFormat="1" customHeight="1" spans="1:13">
      <c r="A13" s="32"/>
      <c r="B13" s="33"/>
      <c r="C13" s="40"/>
      <c r="D13" s="40"/>
      <c r="E13" s="32"/>
      <c r="F13" s="129"/>
      <c r="G13" s="130"/>
      <c r="H13" s="130">
        <v>0</v>
      </c>
      <c r="I13" s="129"/>
      <c r="J13" s="36"/>
      <c r="K13" s="36"/>
      <c r="L13" s="37"/>
      <c r="M13" s="37"/>
    </row>
    <row r="14" s="14" customFormat="1" customHeight="1" spans="1:13">
      <c r="A14" s="32"/>
      <c r="B14" s="33"/>
      <c r="C14" s="40"/>
      <c r="D14" s="40"/>
      <c r="E14" s="32"/>
      <c r="F14" s="129"/>
      <c r="G14" s="130"/>
      <c r="H14" s="130">
        <v>0</v>
      </c>
      <c r="I14" s="129"/>
      <c r="J14" s="36"/>
      <c r="K14" s="36"/>
      <c r="L14" s="37"/>
      <c r="M14" s="37"/>
    </row>
    <row r="15" s="14" customFormat="1" customHeight="1" spans="1:13">
      <c r="A15" s="32"/>
      <c r="B15" s="33"/>
      <c r="C15" s="40"/>
      <c r="D15" s="40"/>
      <c r="E15" s="32"/>
      <c r="F15" s="129"/>
      <c r="G15" s="130"/>
      <c r="H15" s="130"/>
      <c r="I15" s="129"/>
      <c r="J15" s="36"/>
      <c r="K15" s="36"/>
      <c r="L15" s="37"/>
      <c r="M15" s="37"/>
    </row>
    <row r="16" s="14" customFormat="1" customHeight="1" spans="1:13">
      <c r="A16" s="32"/>
      <c r="B16" s="33"/>
      <c r="C16" s="40"/>
      <c r="D16" s="40"/>
      <c r="E16" s="32"/>
      <c r="F16" s="129"/>
      <c r="G16" s="130"/>
      <c r="H16" s="130"/>
      <c r="I16" s="129"/>
      <c r="J16" s="36"/>
      <c r="K16" s="36"/>
      <c r="L16" s="37"/>
      <c r="M16" s="37"/>
    </row>
    <row r="17" s="14" customFormat="1" customHeight="1" spans="1:13">
      <c r="A17" s="32"/>
      <c r="B17" s="33"/>
      <c r="C17" s="40"/>
      <c r="D17" s="40"/>
      <c r="E17" s="32"/>
      <c r="F17" s="129"/>
      <c r="G17" s="130"/>
      <c r="H17" s="130"/>
      <c r="I17" s="129"/>
      <c r="J17" s="36"/>
      <c r="K17" s="36"/>
      <c r="L17" s="37"/>
      <c r="M17" s="37"/>
    </row>
    <row r="18" s="14" customFormat="1" customHeight="1" spans="1:13">
      <c r="A18" s="32"/>
      <c r="B18" s="33"/>
      <c r="C18" s="40"/>
      <c r="D18" s="40"/>
      <c r="E18" s="32"/>
      <c r="F18" s="129"/>
      <c r="G18" s="130"/>
      <c r="H18" s="130"/>
      <c r="I18" s="129"/>
      <c r="J18" s="36"/>
      <c r="K18" s="36"/>
      <c r="L18" s="37"/>
      <c r="M18" s="37"/>
    </row>
    <row r="19" s="14" customFormat="1" customHeight="1" spans="1:13">
      <c r="A19" s="32"/>
      <c r="B19" s="33"/>
      <c r="C19" s="40"/>
      <c r="D19" s="40"/>
      <c r="E19" s="32"/>
      <c r="F19" s="129"/>
      <c r="G19" s="130"/>
      <c r="H19" s="130"/>
      <c r="I19" s="129"/>
      <c r="J19" s="36"/>
      <c r="K19" s="36"/>
      <c r="L19" s="37"/>
      <c r="M19" s="37"/>
    </row>
    <row r="20" s="14" customFormat="1" customHeight="1" spans="1:13">
      <c r="A20" s="32"/>
      <c r="B20" s="33"/>
      <c r="C20" s="40"/>
      <c r="D20" s="40"/>
      <c r="E20" s="32"/>
      <c r="F20" s="129"/>
      <c r="G20" s="130"/>
      <c r="H20" s="130"/>
      <c r="I20" s="129"/>
      <c r="J20" s="36"/>
      <c r="K20" s="36"/>
      <c r="L20" s="37"/>
      <c r="M20" s="37"/>
    </row>
    <row r="21" s="14" customFormat="1" customHeight="1" spans="1:13">
      <c r="A21" s="32"/>
      <c r="B21" s="33"/>
      <c r="C21" s="40"/>
      <c r="D21" s="40"/>
      <c r="E21" s="32"/>
      <c r="F21" s="129"/>
      <c r="G21" s="130"/>
      <c r="H21" s="130"/>
      <c r="I21" s="129"/>
      <c r="J21" s="36"/>
      <c r="K21" s="36"/>
      <c r="L21" s="37"/>
      <c r="M21" s="37"/>
    </row>
    <row r="22" s="14" customFormat="1" customHeight="1" spans="1:13">
      <c r="A22" s="32"/>
      <c r="B22" s="33"/>
      <c r="C22" s="40"/>
      <c r="D22" s="40"/>
      <c r="E22" s="32"/>
      <c r="F22" s="129"/>
      <c r="G22" s="130"/>
      <c r="H22" s="130"/>
      <c r="I22" s="129"/>
      <c r="J22" s="36"/>
      <c r="K22" s="36"/>
      <c r="L22" s="37"/>
      <c r="M22" s="37"/>
    </row>
    <row r="23" s="14" customFormat="1" customHeight="1" spans="1:13">
      <c r="A23" s="32"/>
      <c r="B23" s="33"/>
      <c r="C23" s="40"/>
      <c r="D23" s="40"/>
      <c r="E23" s="32"/>
      <c r="F23" s="129"/>
      <c r="G23" s="130"/>
      <c r="H23" s="130"/>
      <c r="I23" s="129"/>
      <c r="J23" s="36"/>
      <c r="K23" s="36"/>
      <c r="L23" s="37"/>
      <c r="M23" s="37"/>
    </row>
    <row r="24" s="14" customFormat="1" customHeight="1" spans="1:13">
      <c r="A24" s="32"/>
      <c r="B24" s="33"/>
      <c r="C24" s="40"/>
      <c r="D24" s="40"/>
      <c r="E24" s="32"/>
      <c r="F24" s="129"/>
      <c r="G24" s="130"/>
      <c r="H24" s="130"/>
      <c r="I24" s="129"/>
      <c r="J24" s="36"/>
      <c r="K24" s="36"/>
      <c r="L24" s="37"/>
      <c r="M24" s="37"/>
    </row>
    <row r="25" s="14" customFormat="1" customHeight="1" spans="1:13">
      <c r="A25" s="32"/>
      <c r="B25" s="33"/>
      <c r="C25" s="40"/>
      <c r="D25" s="40"/>
      <c r="E25" s="32"/>
      <c r="F25" s="129"/>
      <c r="G25" s="130"/>
      <c r="H25" s="130"/>
      <c r="I25" s="129"/>
      <c r="J25" s="36"/>
      <c r="K25" s="36"/>
      <c r="L25" s="37"/>
      <c r="M25" s="37"/>
    </row>
    <row r="26" s="14" customFormat="1" customHeight="1" spans="1:13">
      <c r="A26" s="32"/>
      <c r="B26" s="33"/>
      <c r="C26" s="40"/>
      <c r="D26" s="40"/>
      <c r="E26" s="32"/>
      <c r="F26" s="129"/>
      <c r="G26" s="130"/>
      <c r="H26" s="130"/>
      <c r="I26" s="129"/>
      <c r="J26" s="36"/>
      <c r="K26" s="36"/>
      <c r="L26" s="37"/>
      <c r="M26" s="37"/>
    </row>
    <row r="27" s="14" customFormat="1" customHeight="1" spans="1:13">
      <c r="A27" s="32"/>
      <c r="B27" s="33"/>
      <c r="C27" s="40"/>
      <c r="D27" s="40"/>
      <c r="E27" s="32"/>
      <c r="F27" s="129"/>
      <c r="G27" s="130"/>
      <c r="H27" s="130"/>
      <c r="I27" s="129"/>
      <c r="J27" s="36"/>
      <c r="K27" s="36"/>
      <c r="L27" s="37"/>
      <c r="M27" s="37"/>
    </row>
    <row r="28" s="14" customFormat="1" customHeight="1" spans="1:13">
      <c r="A28" s="32"/>
      <c r="B28" s="33"/>
      <c r="C28" s="40"/>
      <c r="D28" s="40"/>
      <c r="E28" s="32"/>
      <c r="F28" s="129"/>
      <c r="G28" s="130"/>
      <c r="H28" s="130"/>
      <c r="I28" s="129"/>
      <c r="J28" s="36"/>
      <c r="K28" s="36"/>
      <c r="L28" s="37"/>
      <c r="M28" s="37"/>
    </row>
    <row r="29" s="14" customFormat="1" customHeight="1" spans="1:13">
      <c r="A29" s="32"/>
      <c r="B29" s="33"/>
      <c r="C29" s="40"/>
      <c r="D29" s="40"/>
      <c r="E29" s="32"/>
      <c r="F29" s="129"/>
      <c r="G29" s="130"/>
      <c r="H29" s="130"/>
      <c r="I29" s="129"/>
      <c r="J29" s="36"/>
      <c r="K29" s="36"/>
      <c r="L29" s="37"/>
      <c r="M29" s="37"/>
    </row>
    <row r="30" s="14" customFormat="1" customHeight="1" spans="1:13">
      <c r="A30" s="32"/>
      <c r="B30" s="33"/>
      <c r="C30" s="40"/>
      <c r="D30" s="40"/>
      <c r="E30" s="32"/>
      <c r="F30" s="129"/>
      <c r="G30" s="130"/>
      <c r="H30" s="130"/>
      <c r="I30" s="129"/>
      <c r="J30" s="36"/>
      <c r="K30" s="36"/>
      <c r="L30" s="37"/>
      <c r="M30" s="37"/>
    </row>
    <row r="31" s="14" customFormat="1" customHeight="1" spans="1:13">
      <c r="A31" s="38" t="s">
        <v>405</v>
      </c>
      <c r="B31" s="39"/>
      <c r="C31" s="40"/>
      <c r="D31" s="40"/>
      <c r="E31" s="53"/>
      <c r="F31" s="53"/>
      <c r="G31" s="53"/>
      <c r="H31" s="53"/>
      <c r="I31" s="53"/>
      <c r="J31" s="36">
        <f>SUM(J8:J30)</f>
        <v>0</v>
      </c>
      <c r="K31" s="36">
        <f>SUM(K8:K30)</f>
        <v>0</v>
      </c>
      <c r="L31" s="37"/>
      <c r="M31" s="37"/>
    </row>
    <row r="32" s="12" customFormat="1" customHeight="1" spans="1:13">
      <c r="A32" s="12" t="e">
        <f>'5-10-3其他应付款'!A32</f>
        <v>#REF!</v>
      </c>
      <c r="B32" s="41"/>
      <c r="C32" s="41"/>
      <c r="D32" s="41"/>
      <c r="J32" s="26"/>
      <c r="K32" s="42" t="e">
        <f>'5-10-3其他应付款'!F32</f>
        <v>#REF!</v>
      </c>
      <c r="L32" s="42"/>
    </row>
    <row r="33" s="12" customFormat="1" customHeight="1" spans="1:11">
      <c r="A33" s="12" t="e">
        <f>'5-10-3其他应付款'!A33</f>
        <v>#REF!</v>
      </c>
      <c r="J33" s="26"/>
      <c r="K33" s="26"/>
    </row>
    <row r="34" s="14" customFormat="1" customHeight="1" spans="1:11">
      <c r="J34" s="43"/>
      <c r="K34" s="43"/>
    </row>
  </sheetData>
  <sheetProtection formatCells="0" formatColumns="0" formatRows="0" insertRows="0" insertColumns="0" insertHyperlinks="0" deleteColumns="0" deleteRows="0" sort="0" autoFilter="0" pivotTables="0"/>
  <mergeCells count="3">
    <mergeCell ref="A2:L2"/>
    <mergeCell ref="A4:L4"/>
    <mergeCell ref="A31:B31"/>
  </mergeCells>
  <dataValidations count="1">
    <dataValidation type="list" allowBlank="1" showInputMessage="1" showErrorMessage="1" sqref="F8:F30">
      <formula1>"信用贷款,抵押贷款,质押贷款,保证贷款,票据贴现"</formula1>
    </dataValidation>
  </dataValidation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&amp;R&amp;"宋体,常规"&amp;10表5-12
共&amp;N页第&amp;P页
 单位：人民币元</oddHeader>
  </headerFooter>
  <legacyDrawing r:id="rId2"/>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2">
    <tabColor indexed="35"/>
  </sheetPr>
  <dimension ref="A1:H35"/>
  <sheetViews>
    <sheetView showZeros="0" workbookViewId="0">
      <pane ySplit="7" topLeftCell="A8" activePane="bottomLeft" state="frozen"/>
      <selection/>
      <selection pane="bottomLeft" activeCell="B9" sqref="B9"/>
    </sheetView>
  </sheetViews>
  <sheetFormatPr defaultColWidth="9" defaultRowHeight="15.75" customHeight="1" outlineLevelCol="7"/>
  <cols>
    <col min="1" max="1" width="5.6" style="15" customWidth="1"/>
    <col min="2" max="2" width="28" style="15" customWidth="1"/>
    <col min="3" max="3" width="15.2" style="15" customWidth="1"/>
    <col min="4" max="4" width="18.7" style="15" customWidth="1"/>
    <col min="5" max="5" width="20.6" style="43" customWidth="1"/>
    <col min="6" max="6" width="19.2" style="43" hidden="1" customWidth="1" outlineLevel="1"/>
    <col min="7" max="7" width="15.5" style="15" customWidth="1" collapsed="1"/>
    <col min="8" max="16384" width="9" style="15"/>
  </cols>
  <sheetData>
    <row r="1" customHeight="1" spans="1:8">
      <c r="A1" s="17" t="s">
        <v>257</v>
      </c>
    </row>
    <row r="2" s="11" customFormat="1" ht="30" customHeight="1" spans="1:8">
      <c r="A2" s="18" t="e">
        <f>"其他流动负债评估"&amp;#REF!</f>
        <v>#REF!</v>
      </c>
      <c r="B2" s="19"/>
      <c r="C2" s="19"/>
      <c r="D2" s="19"/>
      <c r="E2" s="19"/>
      <c r="F2" s="19"/>
      <c r="G2" s="19"/>
    </row>
    <row r="3" s="11" customFormat="1" ht="5.55" customHeight="1" spans="1:8">
      <c r="A3" s="18"/>
      <c r="B3" s="19"/>
      <c r="C3" s="19"/>
      <c r="D3" s="19"/>
      <c r="E3" s="51"/>
      <c r="F3" s="51"/>
      <c r="G3" s="19"/>
    </row>
    <row r="4" s="12" customFormat="1" ht="14.1" customHeight="1" spans="1:8">
      <c r="A4" s="21" t="e">
        <f>'5-12一年到期非流动负债'!A4:L4</f>
        <v>#REF!</v>
      </c>
      <c r="B4" s="21"/>
      <c r="C4" s="21"/>
      <c r="D4" s="21"/>
      <c r="E4" s="21"/>
      <c r="F4" s="21"/>
      <c r="G4" s="22"/>
    </row>
    <row r="5" s="12" customFormat="1" ht="14.1" customHeight="1" spans="1:8">
      <c r="A5" s="21"/>
      <c r="B5" s="21"/>
      <c r="C5" s="21"/>
      <c r="D5" s="21"/>
      <c r="E5" s="23"/>
      <c r="F5" s="23"/>
      <c r="G5" s="24"/>
    </row>
    <row r="6" s="12" customFormat="1" customHeight="1" spans="1:8">
      <c r="A6" s="25" t="e">
        <f>'5-12一年到期非流动负债'!A6</f>
        <v>#REF!</v>
      </c>
      <c r="B6" s="25"/>
      <c r="C6" s="25"/>
      <c r="D6" s="25"/>
      <c r="E6" s="26"/>
      <c r="F6" s="26"/>
      <c r="G6" s="27"/>
    </row>
    <row r="7" s="44" customFormat="1" customHeight="1" spans="1:8">
      <c r="A7" s="28" t="s">
        <v>293</v>
      </c>
      <c r="B7" s="28" t="s">
        <v>394</v>
      </c>
      <c r="C7" s="28" t="s">
        <v>410</v>
      </c>
      <c r="D7" s="28" t="s">
        <v>2309</v>
      </c>
      <c r="E7" s="29" t="s">
        <v>344</v>
      </c>
      <c r="F7" s="30" t="s">
        <v>345</v>
      </c>
      <c r="G7" s="28" t="s">
        <v>296</v>
      </c>
      <c r="H7" s="31" t="s">
        <v>348</v>
      </c>
    </row>
    <row r="8" s="14" customFormat="1" customHeight="1" spans="1:8">
      <c r="A8" s="32">
        <v>1</v>
      </c>
      <c r="B8" s="33"/>
      <c r="C8" s="34">
        <v>43800</v>
      </c>
      <c r="D8" s="35"/>
      <c r="E8" s="36"/>
      <c r="F8" s="36"/>
      <c r="G8" s="37"/>
      <c r="H8" s="37"/>
    </row>
    <row r="9" s="14" customFormat="1" customHeight="1" spans="1:8">
      <c r="A9" s="32"/>
      <c r="B9" s="33"/>
      <c r="C9" s="34"/>
      <c r="D9" s="35"/>
      <c r="E9" s="36"/>
      <c r="F9" s="36"/>
      <c r="G9" s="37"/>
      <c r="H9" s="37"/>
    </row>
    <row r="10" s="14" customFormat="1" customHeight="1" spans="1:8">
      <c r="A10" s="32"/>
      <c r="B10" s="33"/>
      <c r="C10" s="34"/>
      <c r="D10" s="35"/>
      <c r="E10" s="36"/>
      <c r="F10" s="36"/>
      <c r="G10" s="37"/>
      <c r="H10" s="37"/>
    </row>
    <row r="11" s="14" customFormat="1" customHeight="1" spans="1:8">
      <c r="A11" s="32"/>
      <c r="B11" s="33"/>
      <c r="C11" s="34"/>
      <c r="D11" s="35"/>
      <c r="E11" s="36"/>
      <c r="F11" s="36"/>
      <c r="G11" s="37"/>
      <c r="H11" s="37"/>
    </row>
    <row r="12" s="14" customFormat="1" customHeight="1" spans="1:8">
      <c r="A12" s="32"/>
      <c r="B12" s="33"/>
      <c r="C12" s="34"/>
      <c r="D12" s="35"/>
      <c r="E12" s="36"/>
      <c r="F12" s="36"/>
      <c r="G12" s="37"/>
      <c r="H12" s="37"/>
    </row>
    <row r="13" s="14" customFormat="1" customHeight="1" spans="1:8">
      <c r="A13" s="32"/>
      <c r="B13" s="33"/>
      <c r="C13" s="34"/>
      <c r="D13" s="35"/>
      <c r="E13" s="36"/>
      <c r="F13" s="36"/>
      <c r="G13" s="37"/>
      <c r="H13" s="37">
        <v>0</v>
      </c>
    </row>
    <row r="14" s="14" customFormat="1" customHeight="1" spans="1:8">
      <c r="A14" s="32"/>
      <c r="B14" s="33"/>
      <c r="C14" s="34"/>
      <c r="D14" s="35"/>
      <c r="E14" s="36"/>
      <c r="F14" s="36"/>
      <c r="G14" s="37"/>
      <c r="H14" s="37">
        <v>0</v>
      </c>
    </row>
    <row r="15" s="14" customFormat="1" customHeight="1" spans="1:8">
      <c r="A15" s="32"/>
      <c r="B15" s="33"/>
      <c r="C15" s="34"/>
      <c r="D15" s="35"/>
      <c r="E15" s="36"/>
      <c r="F15" s="36"/>
      <c r="G15" s="37"/>
      <c r="H15" s="37"/>
    </row>
    <row r="16" s="14" customFormat="1" customHeight="1" spans="1:8">
      <c r="A16" s="32"/>
      <c r="B16" s="33"/>
      <c r="C16" s="34"/>
      <c r="D16" s="35"/>
      <c r="E16" s="36"/>
      <c r="F16" s="36"/>
      <c r="G16" s="37"/>
      <c r="H16" s="37"/>
    </row>
    <row r="17" s="14" customFormat="1" customHeight="1" spans="1:8">
      <c r="A17" s="32"/>
      <c r="B17" s="33"/>
      <c r="C17" s="34"/>
      <c r="D17" s="35"/>
      <c r="E17" s="36"/>
      <c r="F17" s="36"/>
      <c r="G17" s="37"/>
      <c r="H17" s="37"/>
    </row>
    <row r="18" s="14" customFormat="1" customHeight="1" spans="1:8">
      <c r="A18" s="32"/>
      <c r="B18" s="33"/>
      <c r="C18" s="34"/>
      <c r="D18" s="35"/>
      <c r="E18" s="36"/>
      <c r="F18" s="36"/>
      <c r="G18" s="37"/>
      <c r="H18" s="37"/>
    </row>
    <row r="19" s="14" customFormat="1" customHeight="1" spans="1:8">
      <c r="A19" s="32"/>
      <c r="B19" s="33"/>
      <c r="C19" s="34"/>
      <c r="D19" s="35"/>
      <c r="E19" s="36"/>
      <c r="F19" s="36"/>
      <c r="G19" s="37"/>
      <c r="H19" s="37"/>
    </row>
    <row r="20" s="14" customFormat="1" customHeight="1" spans="1:8">
      <c r="A20" s="32"/>
      <c r="B20" s="33"/>
      <c r="C20" s="34"/>
      <c r="D20" s="35"/>
      <c r="E20" s="36"/>
      <c r="F20" s="36"/>
      <c r="G20" s="37"/>
      <c r="H20" s="37"/>
    </row>
    <row r="21" s="14" customFormat="1" customHeight="1" spans="1:8">
      <c r="A21" s="32"/>
      <c r="B21" s="33"/>
      <c r="C21" s="34"/>
      <c r="D21" s="35"/>
      <c r="E21" s="36"/>
      <c r="F21" s="36"/>
      <c r="G21" s="37"/>
      <c r="H21" s="37"/>
    </row>
    <row r="22" s="14" customFormat="1" customHeight="1" spans="1:8">
      <c r="A22" s="32"/>
      <c r="B22" s="33"/>
      <c r="C22" s="34"/>
      <c r="D22" s="35"/>
      <c r="E22" s="36"/>
      <c r="F22" s="36"/>
      <c r="G22" s="37"/>
      <c r="H22" s="37"/>
    </row>
    <row r="23" s="14" customFormat="1" customHeight="1" spans="1:8">
      <c r="A23" s="32"/>
      <c r="B23" s="33"/>
      <c r="C23" s="34"/>
      <c r="D23" s="35"/>
      <c r="E23" s="36"/>
      <c r="F23" s="36"/>
      <c r="G23" s="37"/>
      <c r="H23" s="37"/>
    </row>
    <row r="24" s="14" customFormat="1" customHeight="1" spans="1:8">
      <c r="A24" s="32"/>
      <c r="B24" s="33"/>
      <c r="C24" s="34"/>
      <c r="D24" s="35"/>
      <c r="E24" s="36"/>
      <c r="F24" s="36"/>
      <c r="G24" s="37"/>
      <c r="H24" s="37"/>
    </row>
    <row r="25" s="14" customFormat="1" customHeight="1" spans="1:8">
      <c r="A25" s="32"/>
      <c r="B25" s="33"/>
      <c r="C25" s="34"/>
      <c r="D25" s="35"/>
      <c r="E25" s="36"/>
      <c r="F25" s="36"/>
      <c r="G25" s="37"/>
      <c r="H25" s="37"/>
    </row>
    <row r="26" s="14" customFormat="1" customHeight="1" spans="1:8">
      <c r="A26" s="32"/>
      <c r="B26" s="33"/>
      <c r="C26" s="34"/>
      <c r="D26" s="35"/>
      <c r="E26" s="36"/>
      <c r="F26" s="36"/>
      <c r="G26" s="37"/>
      <c r="H26" s="37"/>
    </row>
    <row r="27" s="14" customFormat="1" customHeight="1" spans="1:8">
      <c r="A27" s="32"/>
      <c r="B27" s="33"/>
      <c r="C27" s="34"/>
      <c r="D27" s="35"/>
      <c r="E27" s="36"/>
      <c r="F27" s="36"/>
      <c r="G27" s="37"/>
      <c r="H27" s="37"/>
    </row>
    <row r="28" s="14" customFormat="1" customHeight="1" spans="1:8">
      <c r="A28" s="32"/>
      <c r="B28" s="33"/>
      <c r="C28" s="34"/>
      <c r="D28" s="35"/>
      <c r="E28" s="36"/>
      <c r="F28" s="36"/>
      <c r="G28" s="37"/>
      <c r="H28" s="37"/>
    </row>
    <row r="29" s="14" customFormat="1" customHeight="1" spans="1:8">
      <c r="A29" s="32"/>
      <c r="B29" s="33"/>
      <c r="C29" s="34"/>
      <c r="D29" s="35"/>
      <c r="E29" s="36"/>
      <c r="F29" s="36"/>
      <c r="G29" s="37"/>
      <c r="H29" s="37"/>
    </row>
    <row r="30" s="14" customFormat="1" customHeight="1" spans="1:8">
      <c r="A30" s="32"/>
      <c r="B30" s="33"/>
      <c r="C30" s="34"/>
      <c r="D30" s="35"/>
      <c r="E30" s="36"/>
      <c r="F30" s="36"/>
      <c r="G30" s="37"/>
      <c r="H30" s="37"/>
    </row>
    <row r="31" s="14" customFormat="1" customHeight="1" spans="1:8">
      <c r="A31" s="32"/>
      <c r="B31" s="33"/>
      <c r="C31" s="34"/>
      <c r="D31" s="35"/>
      <c r="E31" s="36"/>
      <c r="F31" s="36"/>
      <c r="G31" s="37"/>
      <c r="H31" s="37"/>
    </row>
    <row r="32" s="14" customFormat="1" customHeight="1" spans="1:8">
      <c r="A32" s="38" t="s">
        <v>405</v>
      </c>
      <c r="B32" s="39"/>
      <c r="C32" s="40"/>
      <c r="D32" s="32"/>
      <c r="E32" s="36">
        <f>SUM(E8:E31)</f>
        <v>0</v>
      </c>
      <c r="F32" s="36">
        <f>SUM(F8:F31)</f>
        <v>0</v>
      </c>
      <c r="G32" s="37"/>
      <c r="H32" s="37"/>
    </row>
    <row r="33" s="12" customFormat="1" customHeight="1" spans="1:7">
      <c r="A33" s="12" t="e">
        <f>'5-12一年到期非流动负债'!A32</f>
        <v>#REF!</v>
      </c>
      <c r="B33" s="41"/>
      <c r="C33" s="41"/>
      <c r="D33" s="41"/>
      <c r="E33" s="26"/>
      <c r="F33" s="42" t="e">
        <f>'5-12一年到期非流动负债'!K32</f>
        <v>#REF!</v>
      </c>
      <c r="G33" s="42"/>
    </row>
    <row r="34" s="12" customFormat="1" customHeight="1" spans="1:7">
      <c r="A34" s="12" t="e">
        <f>'5-12一年到期非流动负债'!A33</f>
        <v>#REF!</v>
      </c>
      <c r="E34" s="26"/>
      <c r="F34" s="26"/>
    </row>
    <row r="35" s="14" customFormat="1" customHeight="1" spans="1:7">
      <c r="E35" s="43"/>
      <c r="F35" s="43"/>
    </row>
  </sheetData>
  <sheetProtection formatCells="0" formatColumns="0" formatRows="0" insertRows="0" insertColumns="0" insertHyperlinks="0" deleteColumns="0" deleteRows="0" sort="0" autoFilter="0" pivotTables="0"/>
  <mergeCells count="3">
    <mergeCell ref="A2:G2"/>
    <mergeCell ref="A4:G4"/>
    <mergeCell ref="A32:B32"/>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&amp;R&amp;"宋体,常规"&amp;10表5-13
共&amp;N页第&amp;P页
 单位：人民币元</oddHeader>
  </headerFooter>
  <legacyDrawing r:id="rId2"/>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3">
    <tabColor indexed="53"/>
  </sheetPr>
  <dimension ref="A1:H35"/>
  <sheetViews>
    <sheetView showZeros="0" workbookViewId="0">
      <pane ySplit="7" topLeftCell="A8" activePane="bottomLeft" state="frozen"/>
      <selection/>
      <selection pane="bottomLeft" activeCell="B9" sqref="B9"/>
    </sheetView>
  </sheetViews>
  <sheetFormatPr defaultColWidth="9" defaultRowHeight="15.75" customHeight="1" outlineLevelCol="7"/>
  <cols>
    <col min="1" max="1" width="6.2" style="15" customWidth="1"/>
    <col min="2" max="2" width="25.5" style="15" customWidth="1"/>
    <col min="3" max="3" width="27.1" style="43" customWidth="1"/>
    <col min="4" max="4" width="24.1" style="43" customWidth="1"/>
    <col min="5" max="5" width="21" style="43" customWidth="1"/>
    <col min="6" max="6" width="17.3" style="43" customWidth="1"/>
    <col min="7" max="16384" width="9" style="15"/>
  </cols>
  <sheetData>
    <row r="1" customHeight="1" spans="1:8">
      <c r="A1" s="17" t="s">
        <v>257</v>
      </c>
    </row>
    <row r="2" s="11" customFormat="1" ht="30" customHeight="1" spans="1:8">
      <c r="A2" s="18" t="s">
        <v>2647</v>
      </c>
      <c r="B2" s="19"/>
      <c r="C2" s="19"/>
      <c r="D2" s="19"/>
      <c r="E2" s="19"/>
      <c r="F2" s="19"/>
    </row>
    <row r="3" s="11" customFormat="1" ht="9" customHeight="1" spans="1:8">
      <c r="A3" s="18"/>
      <c r="B3" s="19"/>
      <c r="C3" s="51"/>
      <c r="D3" s="51"/>
      <c r="E3" s="51"/>
      <c r="F3" s="51"/>
    </row>
    <row r="4" s="12" customFormat="1" ht="14.1" customHeight="1" spans="1:8">
      <c r="A4" s="21" t="e">
        <f>'5-13其他流动负债'!A4:G4</f>
        <v>#REF!</v>
      </c>
      <c r="B4" s="21"/>
      <c r="C4" s="21"/>
      <c r="D4" s="21"/>
      <c r="E4" s="21"/>
      <c r="F4" s="21"/>
    </row>
    <row r="5" s="12" customFormat="1" ht="14.1" customHeight="1" spans="1:8">
      <c r="A5" s="21"/>
      <c r="B5" s="21"/>
      <c r="C5" s="23"/>
      <c r="D5" s="23"/>
      <c r="E5" s="23"/>
      <c r="F5" s="118"/>
    </row>
    <row r="6" s="12" customFormat="1" customHeight="1" spans="1:8">
      <c r="A6" s="25" t="e">
        <f>'5-13其他流动负债'!A6</f>
        <v>#REF!</v>
      </c>
      <c r="B6" s="25"/>
      <c r="C6" s="119"/>
      <c r="D6" s="26"/>
      <c r="E6" s="26"/>
      <c r="F6" s="120"/>
    </row>
    <row r="7" s="44" customFormat="1" customHeight="1" spans="1:8">
      <c r="A7" s="121" t="s">
        <v>361</v>
      </c>
      <c r="B7" s="121" t="s">
        <v>362</v>
      </c>
      <c r="C7" s="30" t="s">
        <v>344</v>
      </c>
      <c r="D7" s="30" t="s">
        <v>345</v>
      </c>
      <c r="E7" s="30" t="s">
        <v>2288</v>
      </c>
      <c r="F7" s="30" t="s">
        <v>347</v>
      </c>
    </row>
    <row r="8" s="14" customFormat="1" customHeight="1" spans="1:8">
      <c r="A8" s="122" t="s">
        <v>2648</v>
      </c>
      <c r="B8" s="37" t="s">
        <v>47</v>
      </c>
      <c r="C8" s="36">
        <f>'6-1长期借款'!M30</f>
        <v>0</v>
      </c>
      <c r="D8" s="36">
        <f>'6-1长期借款'!N30</f>
        <v>0</v>
      </c>
      <c r="E8" s="36">
        <f t="shared" ref="E8:E15" si="0">D8-C8</f>
        <v>0</v>
      </c>
      <c r="F8" s="36" t="str">
        <f t="shared" ref="F8:F15" si="1">IF(C8=0,"",E8/C8*100)</f>
        <v/>
      </c>
    </row>
    <row r="9" s="14" customFormat="1" customHeight="1" spans="1:8">
      <c r="A9" s="122" t="s">
        <v>2649</v>
      </c>
      <c r="B9" s="37" t="s">
        <v>49</v>
      </c>
      <c r="C9" s="36">
        <f>'6-2应付债券'!G31</f>
        <v>0</v>
      </c>
      <c r="D9" s="36">
        <f>'6-2应付债券'!H31</f>
        <v>0</v>
      </c>
      <c r="E9" s="36">
        <f t="shared" si="0"/>
        <v>0</v>
      </c>
      <c r="F9" s="36" t="str">
        <f t="shared" si="1"/>
        <v/>
      </c>
    </row>
    <row r="10" s="14" customFormat="1" customHeight="1" spans="1:8">
      <c r="A10" s="122" t="s">
        <v>2650</v>
      </c>
      <c r="B10" s="37" t="s">
        <v>51</v>
      </c>
      <c r="C10" s="36">
        <f>'6-3租赁负债'!L30</f>
        <v>0</v>
      </c>
      <c r="D10" s="36">
        <f>'6-3租赁负债'!M30</f>
        <v>0</v>
      </c>
      <c r="E10" s="36">
        <f t="shared" si="0"/>
        <v>0</v>
      </c>
      <c r="F10" s="36" t="str">
        <f t="shared" si="1"/>
        <v/>
      </c>
    </row>
    <row r="11" s="14" customFormat="1" customHeight="1" spans="1:8">
      <c r="A11" s="122" t="s">
        <v>2651</v>
      </c>
      <c r="B11" s="37" t="s">
        <v>53</v>
      </c>
      <c r="C11" s="36">
        <f>'6-4长期应付款'!G31</f>
        <v>0</v>
      </c>
      <c r="D11" s="36">
        <f>'6-4长期应付款'!H31</f>
        <v>0</v>
      </c>
      <c r="E11" s="36">
        <f t="shared" si="0"/>
        <v>0</v>
      </c>
      <c r="F11" s="36" t="str">
        <f t="shared" si="1"/>
        <v/>
      </c>
    </row>
    <row r="12" s="14" customFormat="1" customHeight="1" spans="1:8">
      <c r="A12" s="122" t="s">
        <v>2652</v>
      </c>
      <c r="B12" s="37" t="s">
        <v>55</v>
      </c>
      <c r="C12" s="36">
        <f>'6-5预计负债'!E31</f>
        <v>0</v>
      </c>
      <c r="D12" s="36">
        <f>'6-5预计负债'!F31</f>
        <v>0</v>
      </c>
      <c r="E12" s="36">
        <f t="shared" si="0"/>
        <v>0</v>
      </c>
      <c r="F12" s="36" t="str">
        <f t="shared" si="1"/>
        <v/>
      </c>
    </row>
    <row r="13" s="14" customFormat="1" customHeight="1" spans="1:8">
      <c r="A13" s="122" t="s">
        <v>2653</v>
      </c>
      <c r="B13" s="37" t="s">
        <v>57</v>
      </c>
      <c r="C13" s="36">
        <f>'6-6递延收益'!F31</f>
        <v>0</v>
      </c>
      <c r="D13" s="36">
        <f>'6-6递延收益'!G31</f>
        <v>0</v>
      </c>
      <c r="E13" s="36">
        <f t="shared" si="0"/>
        <v>0</v>
      </c>
      <c r="F13" s="36" t="str">
        <f t="shared" si="1"/>
        <v/>
      </c>
      <c r="H13" s="14">
        <v>0</v>
      </c>
    </row>
    <row r="14" s="14" customFormat="1" customHeight="1" spans="1:8">
      <c r="A14" s="122" t="s">
        <v>2654</v>
      </c>
      <c r="B14" s="37" t="s">
        <v>59</v>
      </c>
      <c r="C14" s="36">
        <f>'6-7递延所得税负债'!D31</f>
        <v>0</v>
      </c>
      <c r="D14" s="36">
        <f>'6-7递延所得税负债'!E31</f>
        <v>0</v>
      </c>
      <c r="E14" s="36">
        <f t="shared" si="0"/>
        <v>0</v>
      </c>
      <c r="F14" s="36" t="str">
        <f t="shared" si="1"/>
        <v/>
      </c>
      <c r="H14" s="14">
        <v>0</v>
      </c>
    </row>
    <row r="15" s="14" customFormat="1" customHeight="1" spans="1:8">
      <c r="A15" s="122" t="s">
        <v>2655</v>
      </c>
      <c r="B15" s="37" t="s">
        <v>61</v>
      </c>
      <c r="C15" s="36">
        <f>'6-8其他非流动负债'!E32</f>
        <v>0</v>
      </c>
      <c r="D15" s="36">
        <f>'6-8其他非流动负债'!F32</f>
        <v>0</v>
      </c>
      <c r="E15" s="36">
        <f t="shared" si="0"/>
        <v>0</v>
      </c>
      <c r="F15" s="36" t="str">
        <f t="shared" si="1"/>
        <v/>
      </c>
    </row>
    <row r="16" s="14" customFormat="1" customHeight="1" spans="1:8">
      <c r="A16" s="32"/>
      <c r="B16" s="53"/>
      <c r="C16" s="36"/>
      <c r="D16" s="36"/>
      <c r="E16" s="36"/>
      <c r="F16" s="36"/>
    </row>
    <row r="17" s="14" customFormat="1" customHeight="1" spans="1:6">
      <c r="A17" s="32"/>
      <c r="B17" s="53"/>
      <c r="C17" s="36"/>
      <c r="D17" s="36"/>
      <c r="E17" s="36"/>
      <c r="F17" s="36"/>
    </row>
    <row r="18" s="14" customFormat="1" customHeight="1" spans="1:6">
      <c r="A18" s="32"/>
      <c r="B18" s="53"/>
      <c r="C18" s="36"/>
      <c r="D18" s="36"/>
      <c r="E18" s="36"/>
      <c r="F18" s="36"/>
    </row>
    <row r="19" s="14" customFormat="1" customHeight="1" spans="1:6">
      <c r="A19" s="32"/>
      <c r="B19" s="53"/>
      <c r="C19" s="36"/>
      <c r="D19" s="36"/>
      <c r="E19" s="36"/>
      <c r="F19" s="36"/>
    </row>
    <row r="20" s="14" customFormat="1" customHeight="1" spans="1:6">
      <c r="A20" s="32"/>
      <c r="B20" s="53"/>
      <c r="C20" s="36"/>
      <c r="D20" s="36"/>
      <c r="E20" s="36"/>
      <c r="F20" s="36"/>
    </row>
    <row r="21" s="14" customFormat="1" customHeight="1" spans="1:6">
      <c r="A21" s="32"/>
      <c r="B21" s="53"/>
      <c r="C21" s="36"/>
      <c r="D21" s="36"/>
      <c r="E21" s="36"/>
      <c r="F21" s="36"/>
    </row>
    <row r="22" s="14" customFormat="1" customHeight="1" spans="1:6">
      <c r="A22" s="32"/>
      <c r="B22" s="53"/>
      <c r="C22" s="36"/>
      <c r="D22" s="36"/>
      <c r="E22" s="36"/>
      <c r="F22" s="36"/>
    </row>
    <row r="23" s="14" customFormat="1" customHeight="1" spans="1:6">
      <c r="A23" s="32"/>
      <c r="B23" s="53"/>
      <c r="C23" s="36"/>
      <c r="D23" s="36"/>
      <c r="E23" s="36"/>
      <c r="F23" s="36"/>
    </row>
    <row r="24" s="14" customFormat="1" customHeight="1" spans="1:6">
      <c r="A24" s="32"/>
      <c r="B24" s="53"/>
      <c r="C24" s="36"/>
      <c r="D24" s="36"/>
      <c r="E24" s="36"/>
      <c r="F24" s="36"/>
    </row>
    <row r="25" s="14" customFormat="1" customHeight="1" spans="1:6">
      <c r="A25" s="32"/>
      <c r="B25" s="53"/>
      <c r="C25" s="36"/>
      <c r="D25" s="36"/>
      <c r="E25" s="36"/>
      <c r="F25" s="36"/>
    </row>
    <row r="26" s="14" customFormat="1" customHeight="1" spans="1:6">
      <c r="A26" s="32"/>
      <c r="B26" s="53"/>
      <c r="C26" s="36"/>
      <c r="D26" s="36"/>
      <c r="E26" s="36"/>
      <c r="F26" s="36"/>
    </row>
    <row r="27" s="14" customFormat="1" customHeight="1" spans="1:6">
      <c r="A27" s="32"/>
      <c r="B27" s="53"/>
      <c r="C27" s="36"/>
      <c r="D27" s="36"/>
      <c r="E27" s="36"/>
      <c r="F27" s="36"/>
    </row>
    <row r="28" s="14" customFormat="1" customHeight="1" spans="1:6">
      <c r="A28" s="32"/>
      <c r="B28" s="53"/>
      <c r="C28" s="36"/>
      <c r="D28" s="36"/>
      <c r="E28" s="36"/>
      <c r="F28" s="36"/>
    </row>
    <row r="29" s="14" customFormat="1" customHeight="1" spans="1:6">
      <c r="A29" s="32"/>
      <c r="B29" s="53"/>
      <c r="C29" s="36"/>
      <c r="D29" s="36"/>
      <c r="E29" s="36"/>
      <c r="F29" s="36"/>
    </row>
    <row r="30" s="14" customFormat="1" customHeight="1" spans="1:6">
      <c r="A30" s="32"/>
      <c r="B30" s="53"/>
      <c r="C30" s="36"/>
      <c r="D30" s="36"/>
      <c r="E30" s="36"/>
      <c r="F30" s="36"/>
    </row>
    <row r="31" s="14" customFormat="1" customHeight="1" spans="1:6">
      <c r="A31" s="122"/>
      <c r="B31" s="123"/>
      <c r="C31" s="36"/>
      <c r="D31" s="36"/>
      <c r="E31" s="36"/>
      <c r="F31" s="36"/>
    </row>
    <row r="32" s="14" customFormat="1" customHeight="1" spans="1:6">
      <c r="A32" s="122"/>
      <c r="B32" s="123"/>
      <c r="C32" s="36"/>
      <c r="D32" s="36"/>
      <c r="E32" s="36"/>
      <c r="F32" s="36"/>
    </row>
    <row r="33" s="12" customFormat="1" customHeight="1" spans="1:6">
      <c r="A33" s="38" t="s">
        <v>309</v>
      </c>
      <c r="B33" s="39"/>
      <c r="C33" s="124">
        <f>SUM(C8:C32)</f>
        <v>0</v>
      </c>
      <c r="D33" s="124">
        <f>SUM(D8:D32)</f>
        <v>0</v>
      </c>
      <c r="E33" s="124">
        <f>D33-C33</f>
        <v>0</v>
      </c>
      <c r="F33" s="124" t="str">
        <f>IF(C33=0,"",E33/C33*100)</f>
        <v/>
      </c>
    </row>
    <row r="34" s="14" customFormat="1" customHeight="1" spans="1:6">
      <c r="A34" s="125"/>
      <c r="C34" s="43"/>
      <c r="D34" s="126"/>
      <c r="E34" s="126"/>
      <c r="F34" s="126"/>
    </row>
    <row r="35" customHeight="1" spans="1:6">
      <c r="A35" s="127"/>
    </row>
  </sheetData>
  <sheetProtection formatCells="0" formatColumns="0" formatRows="0" insertRows="0" insertColumns="0" insertHyperlinks="0" deleteColumns="0" deleteRows="0" sort="0" autoFilter="0" pivotTables="0"/>
  <mergeCells count="3">
    <mergeCell ref="A2:F2"/>
    <mergeCell ref="A4:F4"/>
    <mergeCell ref="A33:B33"/>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&amp;R&amp;"宋体,常规"&amp;10表6
共&amp;N页第&amp;P页
 单位：人民币元</oddHeader>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479">
    <tabColor indexed="35"/>
  </sheetPr>
  <dimension ref="A1:P33"/>
  <sheetViews>
    <sheetView showZeros="0" workbookViewId="0">
      <pane ySplit="7" topLeftCell="A8" activePane="bottomLeft" state="frozen"/>
      <selection/>
      <selection pane="bottomLeft" activeCell="B9" sqref="B9"/>
    </sheetView>
  </sheetViews>
  <sheetFormatPr defaultColWidth="9" defaultRowHeight="15.75" customHeight="1"/>
  <cols>
    <col min="1" max="1" width="5.5" style="15" customWidth="1"/>
    <col min="2" max="2" width="22.3" style="15" customWidth="1"/>
    <col min="3" max="3" width="7.5" style="15" customWidth="1"/>
    <col min="4" max="4" width="7.6" style="15" customWidth="1"/>
    <col min="5" max="5" width="7.2" style="15" customWidth="1"/>
    <col min="6" max="6" width="6.1" style="15" customWidth="1"/>
    <col min="7" max="7" width="10" style="16" customWidth="1"/>
    <col min="8" max="9" width="8.2" style="16" customWidth="1" outlineLevel="1"/>
    <col min="10" max="12" width="10" style="16" customWidth="1" outlineLevel="1"/>
    <col min="13" max="13" width="12.2" style="43" customWidth="1"/>
    <col min="14" max="14" width="12.6" style="43" hidden="1" customWidth="1" outlineLevel="1"/>
    <col min="15" max="15" width="8.5" style="15" customWidth="1" collapsed="1"/>
    <col min="16" max="16384" width="9" style="15"/>
  </cols>
  <sheetData>
    <row r="1" customHeight="1" spans="1:16">
      <c r="A1" s="17" t="s">
        <v>257</v>
      </c>
    </row>
    <row r="2" s="11" customFormat="1" ht="30" customHeight="1" spans="1:16">
      <c r="A2" s="18" t="e">
        <f>"长期借款评估"&amp;#REF!</f>
        <v>#REF!</v>
      </c>
      <c r="B2" s="19"/>
      <c r="C2" s="19"/>
      <c r="D2" s="19"/>
      <c r="E2" s="19"/>
      <c r="F2" s="19"/>
      <c r="G2" s="19"/>
      <c r="H2" s="19"/>
      <c r="I2" s="19"/>
      <c r="J2" s="19"/>
      <c r="K2" s="19"/>
      <c r="L2" s="19"/>
      <c r="M2" s="19"/>
      <c r="N2" s="19"/>
      <c r="O2" s="19"/>
    </row>
    <row r="3" s="104" customFormat="1" ht="9" customHeight="1" spans="1:16">
      <c r="A3" s="105"/>
      <c r="B3" s="105"/>
      <c r="C3" s="105"/>
      <c r="D3" s="105"/>
      <c r="E3" s="105"/>
      <c r="F3" s="105"/>
      <c r="G3" s="51"/>
      <c r="H3" s="51"/>
      <c r="I3" s="51"/>
      <c r="J3" s="51"/>
      <c r="K3" s="51"/>
      <c r="L3" s="51"/>
      <c r="M3" s="51"/>
      <c r="N3" s="51"/>
      <c r="O3" s="105"/>
    </row>
    <row r="4" s="12" customFormat="1" ht="14.1" customHeight="1" spans="1:16">
      <c r="A4" s="21" t="e">
        <f>'5-13其他流动负债'!A4:G4</f>
        <v>#REF!</v>
      </c>
      <c r="B4" s="21"/>
      <c r="C4" s="21"/>
      <c r="D4" s="21"/>
      <c r="E4" s="21"/>
      <c r="F4" s="21"/>
      <c r="G4" s="21"/>
      <c r="H4" s="21"/>
      <c r="I4" s="21"/>
      <c r="J4" s="21"/>
      <c r="K4" s="21"/>
      <c r="L4" s="21"/>
      <c r="M4" s="22"/>
      <c r="N4" s="22"/>
      <c r="O4" s="22"/>
    </row>
    <row r="5" s="12" customFormat="1" ht="14.1" customHeight="1" spans="1:16">
      <c r="A5" s="21"/>
      <c r="B5" s="21"/>
      <c r="C5" s="21"/>
      <c r="D5" s="21"/>
      <c r="E5" s="21"/>
      <c r="F5" s="21"/>
      <c r="G5" s="23"/>
      <c r="H5" s="23"/>
      <c r="I5" s="23"/>
      <c r="J5" s="23"/>
      <c r="K5" s="23"/>
      <c r="L5" s="23"/>
      <c r="M5" s="23"/>
      <c r="N5" s="23"/>
      <c r="O5" s="24"/>
    </row>
    <row r="6" s="12" customFormat="1" customHeight="1" spans="1:16">
      <c r="A6" s="25" t="e">
        <f>'5-13其他流动负债'!A6</f>
        <v>#REF!</v>
      </c>
      <c r="B6" s="25"/>
      <c r="C6" s="25"/>
      <c r="D6" s="25"/>
      <c r="E6" s="25"/>
      <c r="G6" s="26"/>
      <c r="H6" s="26"/>
      <c r="I6" s="26"/>
      <c r="J6" s="26"/>
      <c r="K6" s="26"/>
      <c r="L6" s="26"/>
      <c r="M6" s="26"/>
      <c r="N6" s="26"/>
      <c r="O6" s="27"/>
    </row>
    <row r="7" s="13" customFormat="1" ht="46" spans="1:16">
      <c r="A7" s="106" t="s">
        <v>2656</v>
      </c>
      <c r="B7" s="106" t="s">
        <v>2657</v>
      </c>
      <c r="C7" s="106" t="s">
        <v>2658</v>
      </c>
      <c r="D7" s="106" t="s">
        <v>2659</v>
      </c>
      <c r="E7" s="106" t="s">
        <v>2660</v>
      </c>
      <c r="F7" s="106" t="s">
        <v>2661</v>
      </c>
      <c r="G7" s="107" t="s">
        <v>2662</v>
      </c>
      <c r="H7" s="108" t="s">
        <v>2663</v>
      </c>
      <c r="I7" s="109" t="s">
        <v>2610</v>
      </c>
      <c r="J7" s="108" t="s">
        <v>2664</v>
      </c>
      <c r="K7" s="108" t="s">
        <v>2665</v>
      </c>
      <c r="L7" s="108" t="s">
        <v>2666</v>
      </c>
      <c r="M7" s="110" t="s">
        <v>2667</v>
      </c>
      <c r="N7" s="107" t="s">
        <v>2668</v>
      </c>
      <c r="O7" s="106" t="s">
        <v>335</v>
      </c>
      <c r="P7" s="111" t="s">
        <v>2669</v>
      </c>
    </row>
    <row r="8" s="14" customFormat="1" customHeight="1" spans="1:16">
      <c r="A8" s="32">
        <v>1</v>
      </c>
      <c r="B8" s="33"/>
      <c r="C8" s="40">
        <v>43830</v>
      </c>
      <c r="D8" s="40">
        <v>45656</v>
      </c>
      <c r="E8" s="40"/>
      <c r="F8" s="35"/>
      <c r="G8" s="36"/>
      <c r="H8" s="112"/>
      <c r="I8" s="113"/>
      <c r="J8" s="113"/>
      <c r="K8" s="113"/>
      <c r="L8" s="114"/>
      <c r="M8" s="36"/>
      <c r="N8" s="36"/>
      <c r="O8" s="37"/>
      <c r="P8" s="37"/>
    </row>
    <row r="9" s="14" customFormat="1" customHeight="1" spans="1:16">
      <c r="A9" s="32"/>
      <c r="B9" s="33"/>
      <c r="C9" s="40"/>
      <c r="D9" s="40"/>
      <c r="E9" s="32"/>
      <c r="F9" s="35"/>
      <c r="G9" s="36"/>
      <c r="H9" s="112"/>
      <c r="I9" s="113"/>
      <c r="J9" s="113"/>
      <c r="K9" s="113"/>
      <c r="L9" s="114"/>
      <c r="M9" s="36"/>
      <c r="N9" s="36"/>
      <c r="O9" s="37"/>
      <c r="P9" s="37"/>
    </row>
    <row r="10" s="14" customFormat="1" customHeight="1" spans="1:16">
      <c r="A10" s="32"/>
      <c r="B10" s="33"/>
      <c r="C10" s="40"/>
      <c r="D10" s="40"/>
      <c r="E10" s="32"/>
      <c r="F10" s="35"/>
      <c r="G10" s="36"/>
      <c r="H10" s="112"/>
      <c r="I10" s="113"/>
      <c r="J10" s="113"/>
      <c r="K10" s="113"/>
      <c r="L10" s="114"/>
      <c r="M10" s="36"/>
      <c r="N10" s="36"/>
      <c r="O10" s="37"/>
      <c r="P10" s="37"/>
    </row>
    <row r="11" s="14" customFormat="1" customHeight="1" spans="1:16">
      <c r="A11" s="32"/>
      <c r="B11" s="33"/>
      <c r="C11" s="40"/>
      <c r="D11" s="40"/>
      <c r="E11" s="32"/>
      <c r="F11" s="35"/>
      <c r="G11" s="36"/>
      <c r="H11" s="112"/>
      <c r="I11" s="113"/>
      <c r="J11" s="113"/>
      <c r="K11" s="113"/>
      <c r="L11" s="114"/>
      <c r="M11" s="36"/>
      <c r="N11" s="36"/>
      <c r="O11" s="37"/>
      <c r="P11" s="37"/>
    </row>
    <row r="12" s="14" customFormat="1" customHeight="1" spans="1:16">
      <c r="A12" s="32"/>
      <c r="B12" s="33"/>
      <c r="C12" s="40"/>
      <c r="D12" s="40"/>
      <c r="E12" s="32"/>
      <c r="F12" s="35"/>
      <c r="G12" s="36"/>
      <c r="H12" s="112"/>
      <c r="I12" s="113"/>
      <c r="J12" s="113"/>
      <c r="K12" s="113"/>
      <c r="L12" s="114"/>
      <c r="M12" s="36"/>
      <c r="N12" s="36"/>
      <c r="O12" s="37"/>
      <c r="P12" s="37"/>
    </row>
    <row r="13" s="14" customFormat="1" customHeight="1" spans="1:16">
      <c r="A13" s="32"/>
      <c r="B13" s="33"/>
      <c r="C13" s="40"/>
      <c r="D13" s="40"/>
      <c r="E13" s="32"/>
      <c r="F13" s="35"/>
      <c r="G13" s="36"/>
      <c r="H13" s="112">
        <v>0</v>
      </c>
      <c r="I13" s="113"/>
      <c r="J13" s="113"/>
      <c r="K13" s="113"/>
      <c r="L13" s="114"/>
      <c r="M13" s="36"/>
      <c r="N13" s="36"/>
      <c r="O13" s="37"/>
      <c r="P13" s="37"/>
    </row>
    <row r="14" s="14" customFormat="1" customHeight="1" spans="1:16">
      <c r="A14" s="32"/>
      <c r="B14" s="33"/>
      <c r="C14" s="40"/>
      <c r="D14" s="40"/>
      <c r="E14" s="32"/>
      <c r="F14" s="35"/>
      <c r="G14" s="36"/>
      <c r="H14" s="112">
        <v>0</v>
      </c>
      <c r="I14" s="113"/>
      <c r="J14" s="113"/>
      <c r="K14" s="113"/>
      <c r="L14" s="114"/>
      <c r="M14" s="36"/>
      <c r="N14" s="36"/>
      <c r="O14" s="37"/>
      <c r="P14" s="37"/>
    </row>
    <row r="15" s="14" customFormat="1" customHeight="1" spans="1:16">
      <c r="A15" s="32"/>
      <c r="B15" s="33"/>
      <c r="C15" s="40"/>
      <c r="D15" s="40"/>
      <c r="E15" s="32"/>
      <c r="F15" s="35"/>
      <c r="G15" s="36"/>
      <c r="H15" s="112"/>
      <c r="I15" s="113"/>
      <c r="J15" s="113"/>
      <c r="K15" s="113"/>
      <c r="L15" s="114"/>
      <c r="M15" s="36"/>
      <c r="N15" s="36"/>
      <c r="O15" s="37"/>
      <c r="P15" s="37"/>
    </row>
    <row r="16" s="14" customFormat="1" customHeight="1" spans="1:16">
      <c r="A16" s="32"/>
      <c r="B16" s="33"/>
      <c r="C16" s="40"/>
      <c r="D16" s="40"/>
      <c r="E16" s="32"/>
      <c r="F16" s="35"/>
      <c r="G16" s="36"/>
      <c r="H16" s="112"/>
      <c r="I16" s="113"/>
      <c r="J16" s="113"/>
      <c r="K16" s="113"/>
      <c r="L16" s="114"/>
      <c r="M16" s="36"/>
      <c r="N16" s="36"/>
      <c r="O16" s="37"/>
      <c r="P16" s="37"/>
    </row>
    <row r="17" s="14" customFormat="1" customHeight="1" spans="1:16">
      <c r="A17" s="32"/>
      <c r="B17" s="33"/>
      <c r="C17" s="40"/>
      <c r="D17" s="40"/>
      <c r="E17" s="32"/>
      <c r="F17" s="35"/>
      <c r="G17" s="36"/>
      <c r="H17" s="112"/>
      <c r="I17" s="113"/>
      <c r="J17" s="113"/>
      <c r="K17" s="113"/>
      <c r="L17" s="114"/>
      <c r="M17" s="36"/>
      <c r="N17" s="36"/>
      <c r="O17" s="37"/>
      <c r="P17" s="37"/>
    </row>
    <row r="18" s="14" customFormat="1" customHeight="1" spans="1:16">
      <c r="A18" s="32"/>
      <c r="B18" s="33"/>
      <c r="C18" s="40"/>
      <c r="D18" s="40"/>
      <c r="E18" s="32"/>
      <c r="F18" s="35"/>
      <c r="G18" s="36"/>
      <c r="H18" s="112"/>
      <c r="I18" s="113"/>
      <c r="J18" s="113"/>
      <c r="K18" s="113"/>
      <c r="L18" s="114"/>
      <c r="M18" s="36"/>
      <c r="N18" s="36"/>
      <c r="O18" s="37"/>
      <c r="P18" s="37"/>
    </row>
    <row r="19" s="14" customFormat="1" customHeight="1" spans="1:16">
      <c r="A19" s="32"/>
      <c r="B19" s="33"/>
      <c r="C19" s="40"/>
      <c r="D19" s="40"/>
      <c r="E19" s="32"/>
      <c r="F19" s="35"/>
      <c r="G19" s="36"/>
      <c r="H19" s="112"/>
      <c r="I19" s="113"/>
      <c r="J19" s="113"/>
      <c r="K19" s="113"/>
      <c r="L19" s="114"/>
      <c r="M19" s="36"/>
      <c r="N19" s="36"/>
      <c r="O19" s="37"/>
      <c r="P19" s="37"/>
    </row>
    <row r="20" s="14" customFormat="1" customHeight="1" spans="1:16">
      <c r="A20" s="32"/>
      <c r="B20" s="33"/>
      <c r="C20" s="40"/>
      <c r="D20" s="40"/>
      <c r="E20" s="32"/>
      <c r="F20" s="35"/>
      <c r="G20" s="36"/>
      <c r="H20" s="112"/>
      <c r="I20" s="113"/>
      <c r="J20" s="113"/>
      <c r="K20" s="113"/>
      <c r="L20" s="114"/>
      <c r="M20" s="36"/>
      <c r="N20" s="36"/>
      <c r="O20" s="37"/>
      <c r="P20" s="37"/>
    </row>
    <row r="21" s="14" customFormat="1" customHeight="1" spans="1:16">
      <c r="A21" s="32"/>
      <c r="B21" s="33"/>
      <c r="C21" s="40"/>
      <c r="D21" s="40"/>
      <c r="E21" s="32"/>
      <c r="F21" s="35"/>
      <c r="G21" s="36"/>
      <c r="H21" s="112"/>
      <c r="I21" s="113"/>
      <c r="J21" s="113"/>
      <c r="K21" s="113"/>
      <c r="L21" s="114"/>
      <c r="M21" s="36"/>
      <c r="N21" s="36"/>
      <c r="O21" s="37"/>
      <c r="P21" s="37"/>
    </row>
    <row r="22" s="14" customFormat="1" customHeight="1" spans="1:16">
      <c r="A22" s="32"/>
      <c r="B22" s="33"/>
      <c r="C22" s="40"/>
      <c r="D22" s="40"/>
      <c r="E22" s="32"/>
      <c r="F22" s="35"/>
      <c r="G22" s="36"/>
      <c r="H22" s="112"/>
      <c r="I22" s="113"/>
      <c r="J22" s="113"/>
      <c r="K22" s="113"/>
      <c r="L22" s="114"/>
      <c r="M22" s="36"/>
      <c r="N22" s="36"/>
      <c r="O22" s="37"/>
      <c r="P22" s="37"/>
    </row>
    <row r="23" s="14" customFormat="1" customHeight="1" spans="1:16">
      <c r="A23" s="32"/>
      <c r="B23" s="33"/>
      <c r="C23" s="40"/>
      <c r="D23" s="40"/>
      <c r="E23" s="32"/>
      <c r="F23" s="35"/>
      <c r="G23" s="36"/>
      <c r="H23" s="112"/>
      <c r="I23" s="113"/>
      <c r="J23" s="113"/>
      <c r="K23" s="113"/>
      <c r="L23" s="114"/>
      <c r="M23" s="36"/>
      <c r="N23" s="36"/>
      <c r="O23" s="37"/>
      <c r="P23" s="37"/>
    </row>
    <row r="24" s="14" customFormat="1" customHeight="1" spans="1:16">
      <c r="A24" s="32"/>
      <c r="B24" s="33"/>
      <c r="C24" s="40"/>
      <c r="D24" s="40"/>
      <c r="E24" s="32"/>
      <c r="F24" s="35"/>
      <c r="G24" s="36"/>
      <c r="H24" s="112"/>
      <c r="I24" s="113"/>
      <c r="J24" s="113"/>
      <c r="K24" s="113"/>
      <c r="L24" s="114"/>
      <c r="M24" s="36"/>
      <c r="N24" s="36"/>
      <c r="O24" s="37"/>
      <c r="P24" s="37"/>
    </row>
    <row r="25" s="14" customFormat="1" customHeight="1" spans="1:16">
      <c r="A25" s="32"/>
      <c r="B25" s="33"/>
      <c r="C25" s="40"/>
      <c r="D25" s="40"/>
      <c r="E25" s="32"/>
      <c r="F25" s="35"/>
      <c r="G25" s="36"/>
      <c r="H25" s="112"/>
      <c r="I25" s="113"/>
      <c r="J25" s="113"/>
      <c r="K25" s="113"/>
      <c r="L25" s="114"/>
      <c r="M25" s="36"/>
      <c r="N25" s="36"/>
      <c r="O25" s="37"/>
      <c r="P25" s="37"/>
    </row>
    <row r="26" s="14" customFormat="1" customHeight="1" spans="1:16">
      <c r="A26" s="32"/>
      <c r="B26" s="33"/>
      <c r="C26" s="40"/>
      <c r="D26" s="40"/>
      <c r="E26" s="32"/>
      <c r="F26" s="35"/>
      <c r="G26" s="36"/>
      <c r="H26" s="112"/>
      <c r="I26" s="113"/>
      <c r="J26" s="113"/>
      <c r="K26" s="113"/>
      <c r="L26" s="114"/>
      <c r="M26" s="36"/>
      <c r="N26" s="36"/>
      <c r="O26" s="37"/>
      <c r="P26" s="37"/>
    </row>
    <row r="27" s="14" customFormat="1" customHeight="1" spans="1:16">
      <c r="A27" s="32"/>
      <c r="B27" s="33"/>
      <c r="C27" s="40"/>
      <c r="D27" s="40"/>
      <c r="E27" s="32"/>
      <c r="F27" s="35"/>
      <c r="G27" s="36"/>
      <c r="H27" s="112"/>
      <c r="I27" s="113"/>
      <c r="J27" s="113"/>
      <c r="K27" s="113"/>
      <c r="L27" s="114"/>
      <c r="M27" s="36"/>
      <c r="N27" s="36"/>
      <c r="O27" s="37"/>
      <c r="P27" s="37"/>
    </row>
    <row r="28" s="14" customFormat="1" customHeight="1" spans="1:16">
      <c r="A28" s="32"/>
      <c r="B28" s="33"/>
      <c r="C28" s="40"/>
      <c r="D28" s="40"/>
      <c r="E28" s="32"/>
      <c r="F28" s="35"/>
      <c r="G28" s="36"/>
      <c r="H28" s="112"/>
      <c r="I28" s="113"/>
      <c r="J28" s="113"/>
      <c r="K28" s="113"/>
      <c r="L28" s="114"/>
      <c r="M28" s="36"/>
      <c r="N28" s="36"/>
      <c r="O28" s="37"/>
      <c r="P28" s="37"/>
    </row>
    <row r="29" s="14" customFormat="1" customHeight="1" spans="1:16">
      <c r="A29" s="32"/>
      <c r="B29" s="33"/>
      <c r="C29" s="40"/>
      <c r="D29" s="40"/>
      <c r="E29" s="32"/>
      <c r="F29" s="35"/>
      <c r="G29" s="36"/>
      <c r="H29" s="112"/>
      <c r="I29" s="113"/>
      <c r="J29" s="113"/>
      <c r="K29" s="113"/>
      <c r="L29" s="114"/>
      <c r="M29" s="36"/>
      <c r="N29" s="36"/>
      <c r="O29" s="37"/>
      <c r="P29" s="37"/>
    </row>
    <row r="30" s="14" customFormat="1" customHeight="1" spans="1:16">
      <c r="A30" s="38" t="s">
        <v>405</v>
      </c>
      <c r="B30" s="39"/>
      <c r="C30" s="40"/>
      <c r="D30" s="40"/>
      <c r="E30" s="32"/>
      <c r="F30" s="35"/>
      <c r="G30" s="36"/>
      <c r="H30" s="115"/>
      <c r="I30" s="113"/>
      <c r="J30" s="116"/>
      <c r="K30" s="116"/>
      <c r="L30" s="117"/>
      <c r="M30" s="36">
        <f>SUM(M8:M29)</f>
        <v>0</v>
      </c>
      <c r="N30" s="36">
        <f>SUM(N8:N29)</f>
        <v>0</v>
      </c>
      <c r="O30" s="37"/>
      <c r="P30" s="37"/>
    </row>
    <row r="31" s="12" customFormat="1" customHeight="1" spans="1:16">
      <c r="A31" s="12" t="e">
        <f>'5-13其他流动负债'!A33</f>
        <v>#REF!</v>
      </c>
      <c r="B31" s="41"/>
      <c r="C31" s="41"/>
      <c r="D31" s="41"/>
      <c r="G31" s="26"/>
      <c r="H31" s="73"/>
      <c r="I31" s="73"/>
      <c r="J31" s="73"/>
      <c r="K31" s="73"/>
      <c r="L31" s="73"/>
      <c r="M31" s="73"/>
      <c r="N31" s="42" t="e">
        <f>'5-13其他流动负债'!F33</f>
        <v>#REF!</v>
      </c>
      <c r="O31" s="42"/>
    </row>
    <row r="32" s="12" customFormat="1" customHeight="1" spans="1:16">
      <c r="A32" s="12" t="e">
        <f>'5-13其他流动负债'!A34</f>
        <v>#REF!</v>
      </c>
      <c r="G32" s="26"/>
      <c r="H32" s="26"/>
      <c r="I32" s="26"/>
      <c r="J32" s="26"/>
      <c r="K32" s="26"/>
      <c r="L32" s="26"/>
      <c r="M32" s="26"/>
      <c r="N32" s="26"/>
    </row>
    <row r="33" s="12" customFormat="1" customHeight="1" spans="7:14">
      <c r="G33" s="26"/>
      <c r="H33" s="26"/>
      <c r="I33" s="26"/>
      <c r="J33" s="26"/>
      <c r="K33" s="26"/>
      <c r="L33" s="26"/>
      <c r="M33" s="26"/>
      <c r="N33" s="26"/>
    </row>
  </sheetData>
  <sheetProtection formatCells="0" formatColumns="0" formatRows="0" insertRows="0" insertColumns="0" insertHyperlinks="0" deleteColumns="0" deleteRows="0" sort="0" autoFilter="0" pivotTables="0"/>
  <mergeCells count="3">
    <mergeCell ref="A2:O2"/>
    <mergeCell ref="A4:O4"/>
    <mergeCell ref="A30:B30"/>
  </mergeCells>
  <dataValidations count="1">
    <dataValidation type="list" allowBlank="1" showInputMessage="1" showErrorMessage="1" sqref="H8:H29">
      <formula1>"信用贷款,抵押贷款,质押贷款,保证贷款,票据贴现"</formula1>
    </dataValidation>
  </dataValidations>
  <hyperlinks>
    <hyperlink ref="A1" location="索引目录!A1" display="返回索引目录"/>
  </hyperlinks>
  <printOptions horizontalCentered="1"/>
  <pageMargins left="0.31496062992126" right="0.31496062992126" top="0.78740157480315" bottom="0.15748031496063" header="1.14173228346457" footer="0.196850393700787"/>
  <pageSetup paperSize="9" scale="90" fitToHeight="0" orientation="landscape"/>
  <headerFooter scaleWithDoc="0">
    <oddHeader>&amp;R&amp;"宋体,常规"&amp;10表6-1
共&amp;N页第&amp;P页
 单位：人民币元</oddHeader>
  </headerFooter>
  <legacyDrawing r:id="rId2"/>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0">
    <tabColor indexed="35"/>
  </sheetPr>
  <dimension ref="A1:S34"/>
  <sheetViews>
    <sheetView showGridLines="0" showZeros="0" workbookViewId="0">
      <pane ySplit="7" topLeftCell="A8" activePane="bottomLeft" state="frozen"/>
      <selection/>
      <selection pane="bottomLeft" activeCell="B9" sqref="B9"/>
    </sheetView>
  </sheetViews>
  <sheetFormatPr defaultColWidth="8.7" defaultRowHeight="15.2"/>
  <cols>
    <col min="1" max="1" width="5.6" style="58" customWidth="1"/>
    <col min="2" max="2" width="27.6" style="58" customWidth="1"/>
    <col min="3" max="3" width="9.6" style="58" customWidth="1"/>
    <col min="4" max="5" width="11.6" style="58" customWidth="1"/>
    <col min="6" max="6" width="11.2" style="58" customWidth="1"/>
    <col min="7" max="7" width="16" style="57" customWidth="1"/>
    <col min="8" max="8" width="16.2" style="57" hidden="1" customWidth="1" outlineLevel="1"/>
    <col min="9" max="9" width="12.8" style="58" customWidth="1" collapsed="1"/>
    <col min="10" max="16384" width="8.7" style="58"/>
  </cols>
  <sheetData>
    <row r="1" ht="16" spans="1:10">
      <c r="A1" s="17" t="s">
        <v>257</v>
      </c>
      <c r="B1" s="89"/>
      <c r="C1" s="90"/>
      <c r="D1" s="90"/>
      <c r="E1" s="90"/>
      <c r="F1" s="90"/>
      <c r="G1" s="91"/>
      <c r="H1" s="91"/>
      <c r="I1" s="90"/>
    </row>
    <row r="2" s="88" customFormat="1" ht="29.55" customHeight="1" spans="1:10">
      <c r="A2" s="92" t="e">
        <f>"应付债券评估"&amp;#REF!</f>
        <v>#REF!</v>
      </c>
      <c r="B2" s="93"/>
      <c r="C2" s="93"/>
      <c r="D2" s="93"/>
      <c r="E2" s="93"/>
      <c r="F2" s="93"/>
      <c r="G2" s="93"/>
      <c r="H2" s="93"/>
      <c r="I2" s="93"/>
    </row>
    <row r="3" s="88" customFormat="1" ht="6.6" customHeight="1" spans="1:10">
      <c r="A3" s="92"/>
      <c r="B3" s="93"/>
      <c r="C3" s="93"/>
      <c r="D3" s="93"/>
      <c r="E3" s="93"/>
      <c r="F3" s="93"/>
      <c r="G3" s="94"/>
      <c r="H3" s="94"/>
      <c r="I3" s="93"/>
    </row>
    <row r="4" s="54" customFormat="1" ht="14.1" customHeight="1" spans="1:10">
      <c r="A4" s="95" t="e">
        <f>'6-1长期借款'!A4:O4</f>
        <v>#REF!</v>
      </c>
      <c r="B4" s="95"/>
      <c r="C4" s="95"/>
      <c r="D4" s="95"/>
      <c r="E4" s="95"/>
      <c r="F4" s="95"/>
      <c r="G4" s="95"/>
      <c r="H4" s="96"/>
      <c r="I4" s="96"/>
    </row>
    <row r="5" s="54" customFormat="1" ht="14.1" customHeight="1" spans="1:10">
      <c r="B5" s="95"/>
      <c r="C5" s="95"/>
      <c r="D5" s="95"/>
      <c r="E5" s="95"/>
      <c r="F5" s="95"/>
      <c r="G5" s="97"/>
      <c r="H5" s="97"/>
      <c r="I5" s="98"/>
    </row>
    <row r="6" s="54" customFormat="1" ht="15.75" customHeight="1" spans="1:10">
      <c r="A6" s="52" t="e">
        <f>'6-1长期借款'!A6</f>
        <v>#REF!</v>
      </c>
      <c r="B6" s="52"/>
      <c r="C6" s="52"/>
      <c r="D6" s="52"/>
      <c r="G6" s="55"/>
      <c r="H6" s="55"/>
      <c r="I6" s="99"/>
    </row>
    <row r="7" s="54" customFormat="1" ht="15.75" customHeight="1" spans="1:10">
      <c r="A7" s="28" t="s">
        <v>293</v>
      </c>
      <c r="B7" s="28" t="s">
        <v>2670</v>
      </c>
      <c r="C7" s="28" t="s">
        <v>378</v>
      </c>
      <c r="D7" s="28" t="s">
        <v>410</v>
      </c>
      <c r="E7" s="28" t="s">
        <v>2310</v>
      </c>
      <c r="F7" s="28" t="s">
        <v>2671</v>
      </c>
      <c r="G7" s="100" t="s">
        <v>344</v>
      </c>
      <c r="H7" s="30" t="s">
        <v>345</v>
      </c>
      <c r="I7" s="28" t="s">
        <v>2672</v>
      </c>
      <c r="J7" s="31" t="s">
        <v>348</v>
      </c>
    </row>
    <row r="8" s="56" customFormat="1" ht="15.75" customHeight="1" spans="1:10">
      <c r="A8" s="32">
        <v>1</v>
      </c>
      <c r="B8" s="33"/>
      <c r="C8" s="35"/>
      <c r="D8" s="40"/>
      <c r="E8" s="32"/>
      <c r="F8" s="32"/>
      <c r="G8" s="36"/>
      <c r="H8" s="36"/>
      <c r="I8" s="37"/>
      <c r="J8" s="37"/>
    </row>
    <row r="9" s="56" customFormat="1" ht="15.75" customHeight="1" spans="1:10">
      <c r="A9" s="32"/>
      <c r="B9" s="33"/>
      <c r="C9" s="35"/>
      <c r="D9" s="32"/>
      <c r="E9" s="32"/>
      <c r="F9" s="32"/>
      <c r="G9" s="36"/>
      <c r="H9" s="36"/>
      <c r="I9" s="37"/>
      <c r="J9" s="37"/>
    </row>
    <row r="10" s="56" customFormat="1" ht="15.75" customHeight="1" spans="1:10">
      <c r="A10" s="32"/>
      <c r="B10" s="33"/>
      <c r="C10" s="35"/>
      <c r="D10" s="32"/>
      <c r="E10" s="32"/>
      <c r="F10" s="32"/>
      <c r="G10" s="36"/>
      <c r="H10" s="36"/>
      <c r="I10" s="37"/>
      <c r="J10" s="37"/>
    </row>
    <row r="11" s="56" customFormat="1" ht="15.75" customHeight="1" spans="1:10">
      <c r="A11" s="32"/>
      <c r="B11" s="33"/>
      <c r="C11" s="35"/>
      <c r="D11" s="32"/>
      <c r="E11" s="32"/>
      <c r="F11" s="32"/>
      <c r="G11" s="36"/>
      <c r="H11" s="36"/>
      <c r="I11" s="37"/>
      <c r="J11" s="37"/>
    </row>
    <row r="12" s="56" customFormat="1" ht="15.75" customHeight="1" spans="1:10">
      <c r="A12" s="32"/>
      <c r="B12" s="33"/>
      <c r="C12" s="35"/>
      <c r="D12" s="32"/>
      <c r="E12" s="32"/>
      <c r="F12" s="32"/>
      <c r="G12" s="36"/>
      <c r="H12" s="36"/>
      <c r="I12" s="37"/>
      <c r="J12" s="37"/>
    </row>
    <row r="13" s="56" customFormat="1" ht="15.75" customHeight="1" spans="1:10">
      <c r="A13" s="32"/>
      <c r="B13" s="33"/>
      <c r="C13" s="35"/>
      <c r="D13" s="32"/>
      <c r="E13" s="32"/>
      <c r="F13" s="32"/>
      <c r="G13" s="36"/>
      <c r="H13" s="36">
        <v>0</v>
      </c>
      <c r="I13" s="37"/>
      <c r="J13" s="37"/>
    </row>
    <row r="14" s="56" customFormat="1" ht="15.75" customHeight="1" spans="1:10">
      <c r="A14" s="32"/>
      <c r="B14" s="33"/>
      <c r="C14" s="35"/>
      <c r="D14" s="32"/>
      <c r="E14" s="32"/>
      <c r="F14" s="32"/>
      <c r="G14" s="36"/>
      <c r="H14" s="36">
        <v>0</v>
      </c>
      <c r="I14" s="37"/>
      <c r="J14" s="37"/>
    </row>
    <row r="15" s="56" customFormat="1" ht="15.75" customHeight="1" spans="1:10">
      <c r="A15" s="32"/>
      <c r="B15" s="33"/>
      <c r="C15" s="35"/>
      <c r="D15" s="32"/>
      <c r="E15" s="32"/>
      <c r="F15" s="32"/>
      <c r="G15" s="36"/>
      <c r="H15" s="36"/>
      <c r="I15" s="37"/>
      <c r="J15" s="37"/>
    </row>
    <row r="16" s="56" customFormat="1" ht="15.75" customHeight="1" spans="1:10">
      <c r="A16" s="32"/>
      <c r="B16" s="33"/>
      <c r="C16" s="35"/>
      <c r="D16" s="32"/>
      <c r="E16" s="32"/>
      <c r="F16" s="32"/>
      <c r="G16" s="36"/>
      <c r="H16" s="36"/>
      <c r="I16" s="37"/>
      <c r="J16" s="37"/>
    </row>
    <row r="17" s="56" customFormat="1" ht="15.75" customHeight="1" spans="1:19">
      <c r="A17" s="32"/>
      <c r="B17" s="33"/>
      <c r="C17" s="35"/>
      <c r="D17" s="32"/>
      <c r="E17" s="32"/>
      <c r="F17" s="32"/>
      <c r="G17" s="36"/>
      <c r="H17" s="36"/>
      <c r="I17" s="37"/>
      <c r="J17" s="37"/>
    </row>
    <row r="18" s="56" customFormat="1" ht="15.75" customHeight="1" spans="1:19">
      <c r="A18" s="32"/>
      <c r="B18" s="33"/>
      <c r="C18" s="35"/>
      <c r="D18" s="32"/>
      <c r="E18" s="32"/>
      <c r="F18" s="32"/>
      <c r="G18" s="36"/>
      <c r="H18" s="36"/>
      <c r="I18" s="37"/>
      <c r="J18" s="37"/>
    </row>
    <row r="19" s="56" customFormat="1" ht="15.75" customHeight="1" spans="1:19">
      <c r="A19" s="32"/>
      <c r="B19" s="33"/>
      <c r="C19" s="35"/>
      <c r="D19" s="32"/>
      <c r="E19" s="32"/>
      <c r="F19" s="32"/>
      <c r="G19" s="36"/>
      <c r="H19" s="36"/>
      <c r="I19" s="37"/>
      <c r="J19" s="37"/>
    </row>
    <row r="20" s="56" customFormat="1" ht="15.75" customHeight="1" spans="1:19">
      <c r="A20" s="32"/>
      <c r="B20" s="33"/>
      <c r="C20" s="35"/>
      <c r="D20" s="32"/>
      <c r="E20" s="32"/>
      <c r="F20" s="32"/>
      <c r="G20" s="36"/>
      <c r="H20" s="36"/>
      <c r="I20" s="37"/>
      <c r="J20" s="37"/>
    </row>
    <row r="21" s="56" customFormat="1" ht="15.75" customHeight="1" spans="1:19">
      <c r="A21" s="32"/>
      <c r="B21" s="33"/>
      <c r="C21" s="35"/>
      <c r="D21" s="32"/>
      <c r="E21" s="32"/>
      <c r="F21" s="32"/>
      <c r="G21" s="36"/>
      <c r="H21" s="36"/>
      <c r="I21" s="37"/>
      <c r="J21" s="37"/>
    </row>
    <row r="22" s="56" customFormat="1" ht="15.75" customHeight="1" spans="1:19">
      <c r="A22" s="32"/>
      <c r="B22" s="33"/>
      <c r="C22" s="35"/>
      <c r="D22" s="32"/>
      <c r="E22" s="32"/>
      <c r="F22" s="32"/>
      <c r="G22" s="36"/>
      <c r="H22" s="36"/>
      <c r="I22" s="37"/>
      <c r="J22" s="37"/>
    </row>
    <row r="23" s="56" customFormat="1" ht="15.75" customHeight="1" spans="1:19">
      <c r="A23" s="32"/>
      <c r="B23" s="33"/>
      <c r="C23" s="35"/>
      <c r="D23" s="32"/>
      <c r="E23" s="32"/>
      <c r="F23" s="32"/>
      <c r="G23" s="36"/>
      <c r="H23" s="36"/>
      <c r="I23" s="37"/>
      <c r="J23" s="37"/>
    </row>
    <row r="24" s="56" customFormat="1" ht="15.75" customHeight="1" spans="1:19">
      <c r="A24" s="32"/>
      <c r="B24" s="33"/>
      <c r="C24" s="35"/>
      <c r="D24" s="32"/>
      <c r="E24" s="32"/>
      <c r="F24" s="32"/>
      <c r="G24" s="36"/>
      <c r="H24" s="36"/>
      <c r="I24" s="37"/>
      <c r="J24" s="37"/>
    </row>
    <row r="25" s="56" customFormat="1" ht="15.75" customHeight="1" spans="1:19">
      <c r="A25" s="32"/>
      <c r="B25" s="33"/>
      <c r="C25" s="35"/>
      <c r="D25" s="32"/>
      <c r="E25" s="32"/>
      <c r="F25" s="32"/>
      <c r="G25" s="36"/>
      <c r="H25" s="36"/>
      <c r="I25" s="37"/>
      <c r="J25" s="37"/>
    </row>
    <row r="26" s="56" customFormat="1" ht="15.75" customHeight="1" spans="1:19">
      <c r="A26" s="32"/>
      <c r="B26" s="33"/>
      <c r="C26" s="35"/>
      <c r="D26" s="32"/>
      <c r="E26" s="32"/>
      <c r="F26" s="32"/>
      <c r="G26" s="36"/>
      <c r="H26" s="36"/>
      <c r="I26" s="37"/>
      <c r="J26" s="37"/>
    </row>
    <row r="27" s="56" customFormat="1" ht="15.75" customHeight="1" spans="1:19">
      <c r="A27" s="32"/>
      <c r="B27" s="33"/>
      <c r="C27" s="35"/>
      <c r="D27" s="32"/>
      <c r="E27" s="32"/>
      <c r="F27" s="32"/>
      <c r="G27" s="36"/>
      <c r="H27" s="36"/>
      <c r="I27" s="37"/>
      <c r="J27" s="37"/>
    </row>
    <row r="28" s="56" customFormat="1" ht="15.75" customHeight="1" spans="1:19">
      <c r="A28" s="32"/>
      <c r="B28" s="33"/>
      <c r="C28" s="35"/>
      <c r="D28" s="32"/>
      <c r="E28" s="32"/>
      <c r="F28" s="32"/>
      <c r="G28" s="36"/>
      <c r="H28" s="36"/>
      <c r="I28" s="37"/>
      <c r="J28" s="37"/>
    </row>
    <row r="29" s="56" customFormat="1" ht="15.75" customHeight="1" spans="1:19">
      <c r="A29" s="32"/>
      <c r="B29" s="33"/>
      <c r="C29" s="35"/>
      <c r="D29" s="32"/>
      <c r="E29" s="32"/>
      <c r="F29" s="32"/>
      <c r="G29" s="36"/>
      <c r="H29" s="36"/>
      <c r="I29" s="37"/>
      <c r="J29" s="37"/>
    </row>
    <row r="30" s="56" customFormat="1" ht="15.75" customHeight="1" spans="1:19">
      <c r="A30" s="32"/>
      <c r="B30" s="33"/>
      <c r="C30" s="35"/>
      <c r="D30" s="32"/>
      <c r="E30" s="32"/>
      <c r="F30" s="32"/>
      <c r="G30" s="36"/>
      <c r="H30" s="36"/>
      <c r="I30" s="37"/>
      <c r="J30" s="37"/>
    </row>
    <row r="31" s="56" customFormat="1" ht="15.75" customHeight="1" spans="1:19">
      <c r="A31" s="35" t="s">
        <v>405</v>
      </c>
      <c r="B31" s="35"/>
      <c r="C31" s="35"/>
      <c r="D31" s="53"/>
      <c r="E31" s="32"/>
      <c r="F31" s="32"/>
      <c r="G31" s="36">
        <f>SUM(G8:G30)</f>
        <v>0</v>
      </c>
      <c r="H31" s="36">
        <f>SUM(H8:H30)</f>
        <v>0</v>
      </c>
      <c r="I31" s="101"/>
      <c r="J31" s="101"/>
      <c r="K31" s="102"/>
      <c r="L31" s="102"/>
      <c r="M31" s="102"/>
      <c r="N31" s="102"/>
      <c r="O31" s="102"/>
      <c r="P31" s="102"/>
      <c r="Q31" s="102"/>
      <c r="R31" s="102"/>
      <c r="S31" s="102"/>
    </row>
    <row r="32" s="54" customFormat="1" ht="15.75" customHeight="1" spans="1:19">
      <c r="A32" s="54" t="e">
        <f>'6-1长期借款'!A31</f>
        <v>#REF!</v>
      </c>
      <c r="G32" s="103"/>
      <c r="H32" s="42" t="e">
        <f>'6-1长期借款'!N31</f>
        <v>#REF!</v>
      </c>
      <c r="I32" s="42"/>
    </row>
    <row r="33" s="54" customFormat="1" ht="15.75" customHeight="1" spans="1:8">
      <c r="A33" s="54" t="e">
        <f>'6-1长期借款'!A32</f>
        <v>#REF!</v>
      </c>
      <c r="G33" s="55"/>
      <c r="H33" s="55"/>
    </row>
    <row r="34" s="56" customFormat="1" spans="1:8">
      <c r="G34" s="57"/>
      <c r="H34" s="57"/>
    </row>
  </sheetData>
  <sheetProtection formatCells="0" formatColumns="0" formatRows="0" insertRows="0" insertColumns="0" insertHyperlinks="0" deleteColumns="0" deleteRows="0" sort="0" autoFilter="0" pivotTables="0"/>
  <mergeCells count="3">
    <mergeCell ref="A2:I2"/>
    <mergeCell ref="A4:I4"/>
    <mergeCell ref="A31:C31"/>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&amp;R&amp;"宋体,常规"&amp;10表6-2
共&amp;N页第&amp;P页
 单位：人民币元</oddHeader>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1">
    <tabColor indexed="35"/>
    <pageSetUpPr fitToPage="1"/>
  </sheetPr>
  <dimension ref="A1:O33"/>
  <sheetViews>
    <sheetView showZeros="0" workbookViewId="0">
      <pane ySplit="8" topLeftCell="A9" activePane="bottomLeft" state="frozen"/>
      <selection/>
      <selection pane="bottomLeft" activeCell="B9" sqref="B9"/>
    </sheetView>
  </sheetViews>
  <sheetFormatPr defaultColWidth="9" defaultRowHeight="15.2"/>
  <cols>
    <col min="1" max="1" width="4.3" style="15" customWidth="1"/>
    <col min="2" max="2" width="7.8" style="15" customWidth="1"/>
    <col min="3" max="3" width="6.8" style="15" customWidth="1"/>
    <col min="4" max="6" width="13.5" style="15" customWidth="1"/>
    <col min="7" max="7" width="11.3" style="15" customWidth="1"/>
    <col min="8" max="9" width="4.3" style="15" customWidth="1"/>
    <col min="10" max="10" width="6.3" style="15" customWidth="1"/>
    <col min="11" max="11" width="7" style="15" customWidth="1"/>
    <col min="12" max="12" width="10.1" style="43" customWidth="1"/>
    <col min="13" max="13" width="8.7" style="43" hidden="1" customWidth="1" outlineLevel="1"/>
    <col min="14" max="14" width="5.5" style="15" customWidth="1" collapsed="1"/>
    <col min="15" max="16384" width="9" style="15"/>
  </cols>
  <sheetData>
    <row r="1" ht="15.75" customHeight="1" spans="1:15">
      <c r="A1" s="17" t="s">
        <v>257</v>
      </c>
    </row>
    <row r="2" s="11" customFormat="1" ht="30" customHeight="1" spans="1:15">
      <c r="A2" s="18" t="e">
        <f>"租赁负债评估"&amp;#REF!</f>
        <v>#REF!</v>
      </c>
      <c r="B2" s="18"/>
      <c r="C2" s="19"/>
      <c r="D2" s="19"/>
      <c r="E2" s="19"/>
      <c r="F2" s="19"/>
      <c r="G2" s="19"/>
      <c r="H2" s="19"/>
      <c r="I2" s="19"/>
      <c r="J2" s="19"/>
      <c r="K2" s="19"/>
      <c r="L2" s="19"/>
      <c r="M2" s="19"/>
      <c r="N2" s="19"/>
    </row>
    <row r="3" s="11" customFormat="1" ht="6" customHeight="1" spans="1:15">
      <c r="A3" s="18"/>
      <c r="B3" s="18"/>
      <c r="C3" s="19"/>
      <c r="D3" s="19"/>
      <c r="E3" s="19"/>
      <c r="F3" s="19"/>
      <c r="G3" s="19"/>
      <c r="H3" s="19"/>
      <c r="I3" s="19"/>
      <c r="J3" s="19"/>
      <c r="K3" s="19"/>
      <c r="L3" s="51"/>
      <c r="M3" s="51"/>
      <c r="N3" s="19"/>
    </row>
    <row r="4" s="12" customFormat="1" ht="14.1" customHeight="1" spans="1:15">
      <c r="A4" s="21" t="e">
        <f>'4-8-3管道沟槽'!A4:S4</f>
        <v>#REF!</v>
      </c>
      <c r="B4" s="21"/>
      <c r="C4" s="21"/>
      <c r="D4" s="21"/>
      <c r="E4" s="21"/>
      <c r="F4" s="21"/>
      <c r="G4" s="21"/>
      <c r="H4" s="21"/>
      <c r="I4" s="21"/>
      <c r="J4" s="22"/>
      <c r="K4" s="22"/>
      <c r="L4" s="22"/>
      <c r="M4" s="22"/>
      <c r="N4" s="22"/>
    </row>
    <row r="5" s="12" customFormat="1" ht="14.1" customHeight="1" spans="1:15">
      <c r="A5" s="21"/>
      <c r="B5" s="21"/>
      <c r="C5" s="21"/>
      <c r="D5" s="21"/>
      <c r="E5" s="21"/>
      <c r="F5" s="21"/>
      <c r="G5" s="21"/>
      <c r="H5" s="21"/>
      <c r="I5" s="21"/>
      <c r="J5" s="22"/>
      <c r="K5" s="22"/>
      <c r="L5" s="23"/>
      <c r="M5" s="74"/>
      <c r="N5" s="74"/>
    </row>
    <row r="6" s="12" customFormat="1" ht="15.75" customHeight="1" spans="1:15">
      <c r="A6" s="75" t="e">
        <f>'4-8-3管道沟槽'!A6</f>
        <v>#REF!</v>
      </c>
      <c r="B6" s="75"/>
      <c r="L6" s="26"/>
      <c r="M6" s="76"/>
      <c r="N6" s="76"/>
    </row>
    <row r="7" s="44" customFormat="1" ht="15.75" customHeight="1" spans="1:15">
      <c r="A7" s="77" t="s">
        <v>293</v>
      </c>
      <c r="B7" s="78" t="s">
        <v>2547</v>
      </c>
      <c r="C7" s="77" t="s">
        <v>2548</v>
      </c>
      <c r="D7" s="78" t="s">
        <v>2302</v>
      </c>
      <c r="E7" s="78" t="s">
        <v>2549</v>
      </c>
      <c r="F7" s="78" t="s">
        <v>2550</v>
      </c>
      <c r="G7" s="78" t="s">
        <v>2551</v>
      </c>
      <c r="H7" s="78" t="s">
        <v>446</v>
      </c>
      <c r="I7" s="78" t="s">
        <v>450</v>
      </c>
      <c r="J7" s="78" t="s">
        <v>2552</v>
      </c>
      <c r="K7" s="78" t="s">
        <v>2553</v>
      </c>
      <c r="L7" s="79" t="s">
        <v>344</v>
      </c>
      <c r="M7" s="79" t="s">
        <v>345</v>
      </c>
      <c r="N7" s="78" t="s">
        <v>296</v>
      </c>
      <c r="O7" s="31" t="s">
        <v>348</v>
      </c>
    </row>
    <row r="8" s="44" customFormat="1" ht="15.75" customHeight="1" spans="1:15">
      <c r="A8" s="80"/>
      <c r="B8" s="80"/>
      <c r="C8" s="80"/>
      <c r="D8" s="80"/>
      <c r="E8" s="81"/>
      <c r="F8" s="81"/>
      <c r="G8" s="81"/>
      <c r="H8" s="80"/>
      <c r="I8" s="80"/>
      <c r="J8" s="80"/>
      <c r="K8" s="80"/>
      <c r="L8" s="82"/>
      <c r="M8" s="82"/>
      <c r="N8" s="80"/>
      <c r="O8" s="31"/>
    </row>
    <row r="9" s="14" customFormat="1" ht="15.75" customHeight="1" spans="1:15">
      <c r="A9" s="32">
        <v>1</v>
      </c>
      <c r="B9" s="35"/>
      <c r="C9" s="83"/>
      <c r="D9" s="33"/>
      <c r="E9" s="35"/>
      <c r="F9" s="32"/>
      <c r="G9" s="32"/>
      <c r="H9" s="35"/>
      <c r="I9" s="32"/>
      <c r="J9" s="40">
        <v>43466</v>
      </c>
      <c r="K9" s="40">
        <v>43831</v>
      </c>
      <c r="L9" s="36"/>
      <c r="M9" s="36"/>
      <c r="N9" s="37"/>
      <c r="O9" s="37"/>
    </row>
    <row r="10" s="14" customFormat="1" ht="15.75" customHeight="1" spans="1:15">
      <c r="A10" s="32"/>
      <c r="B10" s="35"/>
      <c r="C10" s="83"/>
      <c r="D10" s="33"/>
      <c r="E10" s="35"/>
      <c r="F10" s="32"/>
      <c r="G10" s="32"/>
      <c r="H10" s="35"/>
      <c r="I10" s="32"/>
      <c r="J10" s="40"/>
      <c r="K10" s="40"/>
      <c r="L10" s="36"/>
      <c r="M10" s="36"/>
      <c r="N10" s="37"/>
      <c r="O10" s="37"/>
    </row>
    <row r="11" s="14" customFormat="1" ht="15.75" customHeight="1" spans="1:15">
      <c r="A11" s="32"/>
      <c r="B11" s="35"/>
      <c r="C11" s="83"/>
      <c r="D11" s="33"/>
      <c r="E11" s="35"/>
      <c r="F11" s="32"/>
      <c r="G11" s="32"/>
      <c r="H11" s="35"/>
      <c r="I11" s="32"/>
      <c r="J11" s="40"/>
      <c r="K11" s="40"/>
      <c r="L11" s="36"/>
      <c r="M11" s="36"/>
      <c r="N11" s="37"/>
      <c r="O11" s="37"/>
    </row>
    <row r="12" s="14" customFormat="1" ht="15.75" customHeight="1" spans="1:15">
      <c r="A12" s="32"/>
      <c r="B12" s="35"/>
      <c r="C12" s="83"/>
      <c r="D12" s="33"/>
      <c r="E12" s="35"/>
      <c r="F12" s="32"/>
      <c r="G12" s="32"/>
      <c r="H12" s="35"/>
      <c r="I12" s="32"/>
      <c r="J12" s="40"/>
      <c r="K12" s="40"/>
      <c r="L12" s="36"/>
      <c r="M12" s="36"/>
      <c r="N12" s="37"/>
      <c r="O12" s="37"/>
    </row>
    <row r="13" s="14" customFormat="1" ht="15.75" customHeight="1" spans="1:15">
      <c r="A13" s="32"/>
      <c r="B13" s="35"/>
      <c r="C13" s="83"/>
      <c r="D13" s="33"/>
      <c r="E13" s="35"/>
      <c r="F13" s="32"/>
      <c r="G13" s="32"/>
      <c r="H13" s="35">
        <v>0</v>
      </c>
      <c r="I13" s="32"/>
      <c r="J13" s="40"/>
      <c r="K13" s="40"/>
      <c r="L13" s="36"/>
      <c r="M13" s="36"/>
      <c r="N13" s="37"/>
      <c r="O13" s="37"/>
    </row>
    <row r="14" s="14" customFormat="1" ht="15.75" customHeight="1" spans="1:15">
      <c r="A14" s="32"/>
      <c r="B14" s="35"/>
      <c r="C14" s="83"/>
      <c r="D14" s="33"/>
      <c r="E14" s="35"/>
      <c r="F14" s="32"/>
      <c r="G14" s="32"/>
      <c r="H14" s="35">
        <v>0</v>
      </c>
      <c r="I14" s="32"/>
      <c r="J14" s="40"/>
      <c r="K14" s="40"/>
      <c r="L14" s="36"/>
      <c r="M14" s="36"/>
      <c r="N14" s="37"/>
      <c r="O14" s="37"/>
    </row>
    <row r="15" s="14" customFormat="1" ht="15.75" customHeight="1" spans="1:15">
      <c r="A15" s="32"/>
      <c r="B15" s="35"/>
      <c r="C15" s="83"/>
      <c r="D15" s="33"/>
      <c r="E15" s="35"/>
      <c r="F15" s="32"/>
      <c r="G15" s="32"/>
      <c r="H15" s="35"/>
      <c r="I15" s="32"/>
      <c r="J15" s="40"/>
      <c r="K15" s="40"/>
      <c r="L15" s="36"/>
      <c r="M15" s="36"/>
      <c r="N15" s="37"/>
      <c r="O15" s="37"/>
    </row>
    <row r="16" s="14" customFormat="1" ht="15.75" customHeight="1" spans="1:15">
      <c r="A16" s="32"/>
      <c r="B16" s="35"/>
      <c r="C16" s="83"/>
      <c r="D16" s="33"/>
      <c r="E16" s="35"/>
      <c r="F16" s="32"/>
      <c r="G16" s="32"/>
      <c r="H16" s="35"/>
      <c r="I16" s="32"/>
      <c r="J16" s="40"/>
      <c r="K16" s="40"/>
      <c r="L16" s="36"/>
      <c r="M16" s="36"/>
      <c r="N16" s="37"/>
      <c r="O16" s="37"/>
    </row>
    <row r="17" s="14" customFormat="1" ht="15.75" customHeight="1" spans="1:15">
      <c r="A17" s="32"/>
      <c r="B17" s="35"/>
      <c r="C17" s="83"/>
      <c r="D17" s="33"/>
      <c r="E17" s="35"/>
      <c r="F17" s="32"/>
      <c r="G17" s="32"/>
      <c r="H17" s="35"/>
      <c r="I17" s="32"/>
      <c r="J17" s="40"/>
      <c r="K17" s="40"/>
      <c r="L17" s="36"/>
      <c r="M17" s="36"/>
      <c r="N17" s="37"/>
      <c r="O17" s="37"/>
    </row>
    <row r="18" s="14" customFormat="1" ht="15.75" customHeight="1" spans="1:15">
      <c r="A18" s="32"/>
      <c r="B18" s="35"/>
      <c r="C18" s="83"/>
      <c r="D18" s="33"/>
      <c r="E18" s="35"/>
      <c r="F18" s="32"/>
      <c r="G18" s="32"/>
      <c r="H18" s="35"/>
      <c r="I18" s="32"/>
      <c r="J18" s="40"/>
      <c r="K18" s="40"/>
      <c r="L18" s="36"/>
      <c r="M18" s="36"/>
      <c r="N18" s="37"/>
      <c r="O18" s="37"/>
    </row>
    <row r="19" s="14" customFormat="1" ht="15.75" customHeight="1" spans="1:15">
      <c r="A19" s="32"/>
      <c r="B19" s="35"/>
      <c r="C19" s="83"/>
      <c r="D19" s="33"/>
      <c r="E19" s="35"/>
      <c r="F19" s="32"/>
      <c r="G19" s="32"/>
      <c r="H19" s="35"/>
      <c r="I19" s="32"/>
      <c r="J19" s="40"/>
      <c r="K19" s="40"/>
      <c r="L19" s="36"/>
      <c r="M19" s="36"/>
      <c r="N19" s="37"/>
      <c r="O19" s="37"/>
    </row>
    <row r="20" s="14" customFormat="1" ht="15.75" customHeight="1" spans="1:15">
      <c r="A20" s="32"/>
      <c r="B20" s="35"/>
      <c r="C20" s="83"/>
      <c r="D20" s="33"/>
      <c r="E20" s="35"/>
      <c r="F20" s="32"/>
      <c r="G20" s="32"/>
      <c r="H20" s="35"/>
      <c r="I20" s="32"/>
      <c r="J20" s="40"/>
      <c r="K20" s="40"/>
      <c r="L20" s="36"/>
      <c r="M20" s="36"/>
      <c r="N20" s="37"/>
      <c r="O20" s="37"/>
    </row>
    <row r="21" s="14" customFormat="1" ht="15.75" customHeight="1" spans="1:15">
      <c r="A21" s="32"/>
      <c r="B21" s="35"/>
      <c r="C21" s="83"/>
      <c r="D21" s="33"/>
      <c r="E21" s="35"/>
      <c r="F21" s="32"/>
      <c r="G21" s="32"/>
      <c r="H21" s="35"/>
      <c r="I21" s="32"/>
      <c r="J21" s="40"/>
      <c r="K21" s="40"/>
      <c r="L21" s="36"/>
      <c r="M21" s="36"/>
      <c r="N21" s="37"/>
      <c r="O21" s="37"/>
    </row>
    <row r="22" s="14" customFormat="1" ht="15.75" customHeight="1" spans="1:15">
      <c r="A22" s="32"/>
      <c r="B22" s="35"/>
      <c r="C22" s="83"/>
      <c r="D22" s="33"/>
      <c r="E22" s="35"/>
      <c r="F22" s="32"/>
      <c r="G22" s="32"/>
      <c r="H22" s="35"/>
      <c r="I22" s="32"/>
      <c r="J22" s="40"/>
      <c r="K22" s="40"/>
      <c r="L22" s="36"/>
      <c r="M22" s="36"/>
      <c r="N22" s="37"/>
      <c r="O22" s="37"/>
    </row>
    <row r="23" s="14" customFormat="1" ht="15.75" customHeight="1" spans="1:15">
      <c r="A23" s="32"/>
      <c r="B23" s="35"/>
      <c r="C23" s="83"/>
      <c r="D23" s="33"/>
      <c r="E23" s="35"/>
      <c r="F23" s="32"/>
      <c r="G23" s="32"/>
      <c r="H23" s="35"/>
      <c r="I23" s="32"/>
      <c r="J23" s="40"/>
      <c r="K23" s="40"/>
      <c r="L23" s="36"/>
      <c r="M23" s="36"/>
      <c r="N23" s="37"/>
      <c r="O23" s="37"/>
    </row>
    <row r="24" s="14" customFormat="1" ht="15.75" customHeight="1" spans="1:15">
      <c r="A24" s="32"/>
      <c r="B24" s="35"/>
      <c r="C24" s="83"/>
      <c r="D24" s="33"/>
      <c r="E24" s="35"/>
      <c r="F24" s="32"/>
      <c r="G24" s="32"/>
      <c r="H24" s="35"/>
      <c r="I24" s="32"/>
      <c r="J24" s="40"/>
      <c r="K24" s="40"/>
      <c r="L24" s="36"/>
      <c r="M24" s="36"/>
      <c r="N24" s="37"/>
      <c r="O24" s="37"/>
    </row>
    <row r="25" s="14" customFormat="1" ht="15.75" customHeight="1" spans="1:15">
      <c r="A25" s="32"/>
      <c r="B25" s="35"/>
      <c r="C25" s="83"/>
      <c r="D25" s="33"/>
      <c r="E25" s="35"/>
      <c r="F25" s="32"/>
      <c r="G25" s="32"/>
      <c r="H25" s="35"/>
      <c r="I25" s="32"/>
      <c r="J25" s="40"/>
      <c r="K25" s="40"/>
      <c r="L25" s="36"/>
      <c r="M25" s="36"/>
      <c r="N25" s="37"/>
      <c r="O25" s="37"/>
    </row>
    <row r="26" s="14" customFormat="1" ht="15.75" customHeight="1" spans="1:15">
      <c r="A26" s="32"/>
      <c r="B26" s="35"/>
      <c r="C26" s="83"/>
      <c r="D26" s="33"/>
      <c r="E26" s="35"/>
      <c r="F26" s="32"/>
      <c r="G26" s="32"/>
      <c r="H26" s="35"/>
      <c r="I26" s="32"/>
      <c r="J26" s="40"/>
      <c r="K26" s="40"/>
      <c r="L26" s="36"/>
      <c r="M26" s="36"/>
      <c r="N26" s="37"/>
      <c r="O26" s="37"/>
    </row>
    <row r="27" s="14" customFormat="1" ht="15.75" customHeight="1" spans="1:15">
      <c r="A27" s="32"/>
      <c r="B27" s="35"/>
      <c r="C27" s="83"/>
      <c r="D27" s="33"/>
      <c r="E27" s="35"/>
      <c r="F27" s="32"/>
      <c r="G27" s="32"/>
      <c r="H27" s="35"/>
      <c r="I27" s="32"/>
      <c r="J27" s="40"/>
      <c r="K27" s="40"/>
      <c r="L27" s="36"/>
      <c r="M27" s="36"/>
      <c r="N27" s="37"/>
      <c r="O27" s="37"/>
    </row>
    <row r="28" s="14" customFormat="1" ht="15.75" customHeight="1" spans="1:15">
      <c r="A28" s="32"/>
      <c r="B28" s="35"/>
      <c r="C28" s="83"/>
      <c r="D28" s="33"/>
      <c r="E28" s="35"/>
      <c r="F28" s="32"/>
      <c r="G28" s="32"/>
      <c r="H28" s="35"/>
      <c r="I28" s="32"/>
      <c r="J28" s="40"/>
      <c r="K28" s="40"/>
      <c r="L28" s="36"/>
      <c r="M28" s="36"/>
      <c r="N28" s="37"/>
      <c r="O28" s="37"/>
    </row>
    <row r="29" s="14" customFormat="1" ht="15.75" customHeight="1" spans="1:15">
      <c r="A29" s="32"/>
      <c r="B29" s="35"/>
      <c r="C29" s="83"/>
      <c r="D29" s="33"/>
      <c r="E29" s="35"/>
      <c r="F29" s="32"/>
      <c r="G29" s="32"/>
      <c r="H29" s="35"/>
      <c r="I29" s="32"/>
      <c r="J29" s="40"/>
      <c r="K29" s="40"/>
      <c r="L29" s="36"/>
      <c r="M29" s="36"/>
      <c r="N29" s="37"/>
      <c r="O29" s="37"/>
    </row>
    <row r="30" s="14" customFormat="1" ht="15.75" customHeight="1" spans="1:15">
      <c r="A30" s="38" t="s">
        <v>405</v>
      </c>
      <c r="B30" s="84"/>
      <c r="C30" s="84"/>
      <c r="D30" s="39"/>
      <c r="E30" s="72"/>
      <c r="F30" s="72"/>
      <c r="G30" s="32"/>
      <c r="H30" s="85"/>
      <c r="I30" s="53"/>
      <c r="J30" s="86"/>
      <c r="K30" s="86"/>
      <c r="L30" s="36">
        <f>SUM(L9:L29)</f>
        <v>0</v>
      </c>
      <c r="M30" s="36">
        <f>SUM(M9:M29)</f>
        <v>0</v>
      </c>
      <c r="N30" s="33"/>
      <c r="O30" s="37"/>
    </row>
    <row r="31" s="12" customFormat="1" ht="15.75" customHeight="1" spans="1:15">
      <c r="A31" s="12" t="e">
        <f>'4-8-3管道沟槽'!A31</f>
        <v>#REF!</v>
      </c>
      <c r="B31" s="41"/>
      <c r="C31" s="41"/>
      <c r="D31" s="41"/>
      <c r="E31" s="41"/>
      <c r="F31" s="41"/>
      <c r="G31" s="41"/>
      <c r="L31" s="47"/>
      <c r="M31" s="42" t="e">
        <f>'6-2应付债券'!H32</f>
        <v>#REF!</v>
      </c>
      <c r="N31" s="42"/>
    </row>
    <row r="32" s="12" customFormat="1" ht="15.75" customHeight="1" spans="1:15">
      <c r="A32" s="12" t="e">
        <f>'4-8-3管道沟槽'!A32</f>
        <v>#REF!</v>
      </c>
      <c r="B32" s="87"/>
      <c r="L32" s="26"/>
      <c r="M32" s="26"/>
    </row>
    <row r="33" s="14" customFormat="1" ht="15.75" customHeight="1" spans="12:13">
      <c r="L33" s="43"/>
      <c r="M33" s="43"/>
    </row>
  </sheetData>
  <sheetProtection formatCells="0" formatColumns="0" formatRows="0" insertRows="0" insertColumns="0" insertHyperlinks="0" deleteColumns="0" deleteRows="0" sort="0" autoFilter="0" pivotTables="0"/>
  <mergeCells count="20">
    <mergeCell ref="A2:N2"/>
    <mergeCell ref="A4:N4"/>
    <mergeCell ref="M5:N5"/>
    <mergeCell ref="M6:N6"/>
    <mergeCell ref="A30:D30"/>
    <mergeCell ref="A7:A8"/>
    <mergeCell ref="B7:B8"/>
    <mergeCell ref="C7:C8"/>
    <mergeCell ref="D7:D8"/>
    <mergeCell ref="E7:E8"/>
    <mergeCell ref="F7:F8"/>
    <mergeCell ref="G7:G8"/>
    <mergeCell ref="H7:H8"/>
    <mergeCell ref="I7:I8"/>
    <mergeCell ref="J7:J8"/>
    <mergeCell ref="K7:K8"/>
    <mergeCell ref="L7:L8"/>
    <mergeCell ref="M7:M8"/>
    <mergeCell ref="N7:N8"/>
    <mergeCell ref="O7:O8"/>
  </mergeCells>
  <dataValidations count="1">
    <dataValidation type="list" allowBlank="1" showInputMessage="1" showErrorMessage="1" sqref="B9:B29">
      <formula1>"房屋建筑物,机器设备,运输设备,土地,其他"</formula1>
    </dataValidation>
  </dataValidations>
  <hyperlinks>
    <hyperlink ref="A1" location="索引目录!A1" display="返回索引目录"/>
  </hyperlinks>
  <printOptions horizontalCentered="1"/>
  <pageMargins left="0.708661417322835" right="0.708661417322835" top="0.78740157480315" bottom="0.15748031496063" header="1.14173228346457" footer="0.196850393700787"/>
  <pageSetup paperSize="9" fitToHeight="0" orientation="landscape"/>
  <headerFooter>
    <oddHeader>&amp;R&amp;"-,常规"&amp;10表6-3
共&amp;N页第&amp;P页
单位：人民币元</oddHeader>
  </headerFooter>
  <legacyDrawing r:id="rId2"/>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582">
    <tabColor indexed="35"/>
  </sheetPr>
  <dimension ref="A1:J34"/>
  <sheetViews>
    <sheetView showZeros="0" workbookViewId="0">
      <pane ySplit="8" topLeftCell="A9" activePane="bottomLeft" state="frozen"/>
      <selection/>
      <selection pane="bottomLeft" activeCell="B9" sqref="B9"/>
    </sheetView>
  </sheetViews>
  <sheetFormatPr defaultColWidth="9" defaultRowHeight="15.75" customHeight="1"/>
  <cols>
    <col min="1" max="1" width="5.1" style="15" customWidth="1"/>
    <col min="2" max="2" width="25.1" style="15" customWidth="1"/>
    <col min="3" max="3" width="9.2" style="15" customWidth="1"/>
    <col min="4" max="4" width="12.5" style="15" customWidth="1"/>
    <col min="5" max="5" width="13.3" style="43" customWidth="1"/>
    <col min="6" max="6" width="15.2" style="43" customWidth="1"/>
    <col min="7" max="7" width="16.5" style="43" customWidth="1"/>
    <col min="8" max="8" width="16.3" style="43" hidden="1" customWidth="1" outlineLevel="1"/>
    <col min="9" max="9" width="10.2" style="15" customWidth="1" collapsed="1"/>
    <col min="10" max="16384" width="9" style="15"/>
  </cols>
  <sheetData>
    <row r="1" customHeight="1" spans="1:10">
      <c r="A1" s="17" t="s">
        <v>257</v>
      </c>
    </row>
    <row r="2" s="11" customFormat="1" ht="30" customHeight="1" spans="1:10">
      <c r="A2" s="18" t="e">
        <f>"长期应付款评估"&amp;#REF!</f>
        <v>#REF!</v>
      </c>
      <c r="B2" s="19"/>
      <c r="C2" s="19"/>
      <c r="D2" s="19"/>
      <c r="E2" s="19"/>
      <c r="F2" s="19"/>
      <c r="G2" s="19"/>
      <c r="H2" s="19"/>
      <c r="I2" s="19"/>
    </row>
    <row r="3" s="11" customFormat="1" ht="6" customHeight="1" spans="1:10">
      <c r="A3" s="18"/>
      <c r="B3" s="19"/>
      <c r="C3" s="19"/>
      <c r="D3" s="19"/>
      <c r="E3" s="51"/>
      <c r="F3" s="51"/>
      <c r="G3" s="51"/>
      <c r="H3" s="51"/>
      <c r="I3" s="19"/>
    </row>
    <row r="4" s="12" customFormat="1" ht="14.1" customHeight="1" spans="1:10">
      <c r="A4" s="21" t="e">
        <f>'6-2应付债券'!A4:I4</f>
        <v>#REF!</v>
      </c>
      <c r="B4" s="21"/>
      <c r="C4" s="21"/>
      <c r="D4" s="21"/>
      <c r="E4" s="21"/>
      <c r="F4" s="21"/>
      <c r="G4" s="21"/>
      <c r="H4" s="22"/>
      <c r="I4" s="22"/>
    </row>
    <row r="5" s="12" customFormat="1" ht="14.1" customHeight="1" spans="1:10">
      <c r="A5" s="21"/>
      <c r="B5" s="21"/>
      <c r="C5" s="21"/>
      <c r="D5" s="21"/>
      <c r="E5" s="23"/>
      <c r="F5" s="23"/>
      <c r="G5" s="23"/>
      <c r="H5" s="23"/>
      <c r="I5" s="24"/>
    </row>
    <row r="6" s="12" customFormat="1" customHeight="1" spans="1:10">
      <c r="A6" s="25" t="e">
        <f>'6-2应付债券'!A6</f>
        <v>#REF!</v>
      </c>
      <c r="B6" s="25"/>
      <c r="C6" s="25"/>
      <c r="D6" s="25"/>
      <c r="E6" s="26"/>
      <c r="F6" s="26"/>
      <c r="G6" s="26"/>
      <c r="H6" s="26"/>
      <c r="I6" s="27"/>
    </row>
    <row r="7" s="44" customFormat="1" customHeight="1" spans="1:10">
      <c r="A7" s="28" t="s">
        <v>293</v>
      </c>
      <c r="B7" s="28" t="s">
        <v>394</v>
      </c>
      <c r="C7" s="28" t="s">
        <v>410</v>
      </c>
      <c r="D7" s="28" t="s">
        <v>409</v>
      </c>
      <c r="E7" s="30" t="s">
        <v>344</v>
      </c>
      <c r="F7" s="30"/>
      <c r="G7" s="30"/>
      <c r="H7" s="30" t="s">
        <v>345</v>
      </c>
      <c r="I7" s="28" t="s">
        <v>296</v>
      </c>
      <c r="J7" s="31" t="s">
        <v>348</v>
      </c>
    </row>
    <row r="8" s="44" customFormat="1" customHeight="1" spans="1:10">
      <c r="A8" s="28"/>
      <c r="B8" s="28"/>
      <c r="C8" s="28"/>
      <c r="D8" s="28"/>
      <c r="E8" s="30" t="s">
        <v>2673</v>
      </c>
      <c r="F8" s="30" t="s">
        <v>2674</v>
      </c>
      <c r="G8" s="30" t="s">
        <v>436</v>
      </c>
      <c r="H8" s="30"/>
      <c r="I8" s="28"/>
      <c r="J8" s="31"/>
    </row>
    <row r="9" s="14" customFormat="1" customHeight="1" spans="1:10">
      <c r="A9" s="32">
        <v>1</v>
      </c>
      <c r="B9" s="33"/>
      <c r="C9" s="40">
        <v>43830</v>
      </c>
      <c r="D9" s="35"/>
      <c r="E9" s="36"/>
      <c r="F9" s="36"/>
      <c r="G9" s="36"/>
      <c r="H9" s="36"/>
      <c r="I9" s="35"/>
      <c r="J9" s="37"/>
    </row>
    <row r="10" s="14" customFormat="1" customHeight="1" spans="1:10">
      <c r="A10" s="32"/>
      <c r="B10" s="33"/>
      <c r="C10" s="40"/>
      <c r="D10" s="35"/>
      <c r="E10" s="36"/>
      <c r="F10" s="36"/>
      <c r="G10" s="36"/>
      <c r="H10" s="36"/>
      <c r="I10" s="35"/>
      <c r="J10" s="37"/>
    </row>
    <row r="11" s="14" customFormat="1" customHeight="1" spans="1:10">
      <c r="A11" s="32"/>
      <c r="B11" s="33"/>
      <c r="C11" s="40"/>
      <c r="D11" s="35"/>
      <c r="E11" s="36"/>
      <c r="F11" s="36"/>
      <c r="G11" s="36"/>
      <c r="H11" s="36"/>
      <c r="I11" s="35"/>
      <c r="J11" s="37"/>
    </row>
    <row r="12" s="14" customFormat="1" customHeight="1" spans="1:10">
      <c r="A12" s="32"/>
      <c r="B12" s="33"/>
      <c r="C12" s="40"/>
      <c r="D12" s="35"/>
      <c r="E12" s="36"/>
      <c r="F12" s="36"/>
      <c r="G12" s="36"/>
      <c r="H12" s="36"/>
      <c r="I12" s="35"/>
      <c r="J12" s="37"/>
    </row>
    <row r="13" s="14" customFormat="1" customHeight="1" spans="1:10">
      <c r="A13" s="32"/>
      <c r="B13" s="33"/>
      <c r="C13" s="40"/>
      <c r="D13" s="35"/>
      <c r="E13" s="36"/>
      <c r="F13" s="36"/>
      <c r="G13" s="36"/>
      <c r="H13" s="36">
        <v>0</v>
      </c>
      <c r="I13" s="35"/>
      <c r="J13" s="37"/>
    </row>
    <row r="14" s="14" customFormat="1" customHeight="1" spans="1:10">
      <c r="A14" s="32"/>
      <c r="B14" s="33"/>
      <c r="C14" s="40"/>
      <c r="D14" s="35"/>
      <c r="E14" s="36"/>
      <c r="F14" s="36"/>
      <c r="G14" s="36"/>
      <c r="H14" s="36">
        <v>0</v>
      </c>
      <c r="I14" s="35"/>
      <c r="J14" s="37"/>
    </row>
    <row r="15" s="14" customFormat="1" customHeight="1" spans="1:10">
      <c r="A15" s="32"/>
      <c r="B15" s="33"/>
      <c r="C15" s="40"/>
      <c r="D15" s="35"/>
      <c r="E15" s="36"/>
      <c r="F15" s="36"/>
      <c r="G15" s="36"/>
      <c r="H15" s="36"/>
      <c r="I15" s="35"/>
      <c r="J15" s="37"/>
    </row>
    <row r="16" s="14" customFormat="1" customHeight="1" spans="1:10">
      <c r="A16" s="32"/>
      <c r="B16" s="33"/>
      <c r="C16" s="40"/>
      <c r="D16" s="35"/>
      <c r="E16" s="36"/>
      <c r="F16" s="36"/>
      <c r="G16" s="36"/>
      <c r="H16" s="36"/>
      <c r="I16" s="35"/>
      <c r="J16" s="37"/>
    </row>
    <row r="17" s="14" customFormat="1" customHeight="1" spans="1:10">
      <c r="A17" s="32"/>
      <c r="B17" s="33"/>
      <c r="C17" s="40"/>
      <c r="D17" s="35"/>
      <c r="E17" s="36"/>
      <c r="F17" s="36"/>
      <c r="G17" s="36"/>
      <c r="H17" s="36"/>
      <c r="I17" s="35"/>
      <c r="J17" s="37"/>
    </row>
    <row r="18" s="14" customFormat="1" customHeight="1" spans="1:10">
      <c r="A18" s="32"/>
      <c r="B18" s="33"/>
      <c r="C18" s="40"/>
      <c r="D18" s="35"/>
      <c r="E18" s="36"/>
      <c r="F18" s="36"/>
      <c r="G18" s="36"/>
      <c r="H18" s="36"/>
      <c r="I18" s="35"/>
      <c r="J18" s="37"/>
    </row>
    <row r="19" s="14" customFormat="1" customHeight="1" spans="1:10">
      <c r="A19" s="32"/>
      <c r="B19" s="33"/>
      <c r="C19" s="40"/>
      <c r="D19" s="35"/>
      <c r="E19" s="36"/>
      <c r="F19" s="36"/>
      <c r="G19" s="36"/>
      <c r="H19" s="36"/>
      <c r="I19" s="35"/>
      <c r="J19" s="37"/>
    </row>
    <row r="20" s="14" customFormat="1" customHeight="1" spans="1:10">
      <c r="A20" s="32"/>
      <c r="B20" s="33"/>
      <c r="C20" s="40"/>
      <c r="D20" s="35"/>
      <c r="E20" s="36"/>
      <c r="F20" s="36"/>
      <c r="G20" s="36"/>
      <c r="H20" s="36"/>
      <c r="I20" s="35"/>
      <c r="J20" s="37"/>
    </row>
    <row r="21" s="14" customFormat="1" customHeight="1" spans="1:10">
      <c r="A21" s="32"/>
      <c r="B21" s="33"/>
      <c r="C21" s="40"/>
      <c r="D21" s="35"/>
      <c r="E21" s="36"/>
      <c r="F21" s="36"/>
      <c r="G21" s="36"/>
      <c r="H21" s="36"/>
      <c r="I21" s="35"/>
      <c r="J21" s="37"/>
    </row>
    <row r="22" s="14" customFormat="1" customHeight="1" spans="1:10">
      <c r="A22" s="32"/>
      <c r="B22" s="33"/>
      <c r="C22" s="40"/>
      <c r="D22" s="35"/>
      <c r="E22" s="36"/>
      <c r="F22" s="36"/>
      <c r="G22" s="36"/>
      <c r="H22" s="36"/>
      <c r="I22" s="35"/>
      <c r="J22" s="37"/>
    </row>
    <row r="23" s="14" customFormat="1" customHeight="1" spans="1:10">
      <c r="A23" s="32"/>
      <c r="B23" s="33"/>
      <c r="C23" s="40"/>
      <c r="D23" s="35"/>
      <c r="E23" s="36"/>
      <c r="F23" s="36"/>
      <c r="G23" s="36"/>
      <c r="H23" s="36"/>
      <c r="I23" s="35"/>
      <c r="J23" s="37"/>
    </row>
    <row r="24" s="14" customFormat="1" customHeight="1" spans="1:10">
      <c r="A24" s="32"/>
      <c r="B24" s="33"/>
      <c r="C24" s="40"/>
      <c r="D24" s="35"/>
      <c r="E24" s="36"/>
      <c r="F24" s="36"/>
      <c r="G24" s="36"/>
      <c r="H24" s="36"/>
      <c r="I24" s="35"/>
      <c r="J24" s="37"/>
    </row>
    <row r="25" s="14" customFormat="1" customHeight="1" spans="1:10">
      <c r="A25" s="32"/>
      <c r="B25" s="33"/>
      <c r="C25" s="40"/>
      <c r="D25" s="35"/>
      <c r="E25" s="36"/>
      <c r="F25" s="36"/>
      <c r="G25" s="36"/>
      <c r="H25" s="36"/>
      <c r="I25" s="35"/>
      <c r="J25" s="37"/>
    </row>
    <row r="26" s="14" customFormat="1" customHeight="1" spans="1:10">
      <c r="A26" s="32"/>
      <c r="B26" s="33"/>
      <c r="C26" s="40"/>
      <c r="D26" s="35"/>
      <c r="E26" s="36"/>
      <c r="F26" s="36"/>
      <c r="G26" s="36"/>
      <c r="H26" s="36"/>
      <c r="I26" s="35"/>
      <c r="J26" s="37"/>
    </row>
    <row r="27" s="14" customFormat="1" customHeight="1" spans="1:10">
      <c r="A27" s="32"/>
      <c r="B27" s="33"/>
      <c r="C27" s="40"/>
      <c r="D27" s="35"/>
      <c r="E27" s="36"/>
      <c r="F27" s="36"/>
      <c r="G27" s="36"/>
      <c r="H27" s="36"/>
      <c r="I27" s="35"/>
      <c r="J27" s="37"/>
    </row>
    <row r="28" s="14" customFormat="1" customHeight="1" spans="1:10">
      <c r="A28" s="32"/>
      <c r="B28" s="33"/>
      <c r="C28" s="40"/>
      <c r="D28" s="35"/>
      <c r="E28" s="36"/>
      <c r="F28" s="36"/>
      <c r="G28" s="36"/>
      <c r="H28" s="36"/>
      <c r="I28" s="35"/>
      <c r="J28" s="37"/>
    </row>
    <row r="29" s="14" customFormat="1" customHeight="1" spans="1:10">
      <c r="A29" s="32"/>
      <c r="B29" s="33"/>
      <c r="C29" s="40"/>
      <c r="D29" s="35"/>
      <c r="E29" s="36"/>
      <c r="F29" s="36"/>
      <c r="G29" s="36"/>
      <c r="H29" s="36"/>
      <c r="I29" s="35"/>
      <c r="J29" s="37"/>
    </row>
    <row r="30" s="14" customFormat="1" customHeight="1" spans="1:10">
      <c r="A30" s="32"/>
      <c r="B30" s="33"/>
      <c r="C30" s="40"/>
      <c r="D30" s="35"/>
      <c r="E30" s="36"/>
      <c r="F30" s="36"/>
      <c r="G30" s="36"/>
      <c r="H30" s="36"/>
      <c r="I30" s="35"/>
      <c r="J30" s="37"/>
    </row>
    <row r="31" s="14" customFormat="1" customHeight="1" spans="1:10">
      <c r="A31" s="38" t="s">
        <v>405</v>
      </c>
      <c r="B31" s="39"/>
      <c r="C31" s="40"/>
      <c r="D31" s="72"/>
      <c r="E31" s="36"/>
      <c r="F31" s="36"/>
      <c r="G31" s="36">
        <f>SUM(G9:G30)</f>
        <v>0</v>
      </c>
      <c r="H31" s="36">
        <f>SUM(H9:H30)</f>
        <v>0</v>
      </c>
      <c r="I31" s="35"/>
      <c r="J31" s="37"/>
    </row>
    <row r="32" s="12" customFormat="1" customHeight="1" spans="1:10">
      <c r="A32" s="12" t="e">
        <f>'6-2应付债券'!A32</f>
        <v>#REF!</v>
      </c>
      <c r="B32" s="41"/>
      <c r="C32" s="41"/>
      <c r="D32" s="41"/>
      <c r="E32" s="26"/>
      <c r="F32" s="26"/>
      <c r="G32" s="73"/>
      <c r="H32" s="42" t="e">
        <f>'6-2应付债券'!H32:I32</f>
        <v>#REF!</v>
      </c>
      <c r="I32" s="42"/>
    </row>
    <row r="33" s="12" customFormat="1" customHeight="1" spans="1:8">
      <c r="A33" s="12" t="e">
        <f>'6-2应付债券'!A33</f>
        <v>#REF!</v>
      </c>
      <c r="E33" s="26"/>
      <c r="F33" s="26"/>
      <c r="G33" s="26"/>
      <c r="H33" s="26"/>
    </row>
    <row r="34" s="14" customFormat="1" customHeight="1" spans="1:8">
      <c r="E34" s="43"/>
      <c r="F34" s="43"/>
      <c r="G34" s="43"/>
      <c r="H34" s="43"/>
    </row>
  </sheetData>
  <sheetProtection formatCells="0" formatColumns="0" formatRows="0" insertRows="0" insertColumns="0" insertHyperlinks="0" deleteColumns="0" deleteRows="0" sort="0" autoFilter="0" pivotTables="0"/>
  <mergeCells count="11">
    <mergeCell ref="A2:I2"/>
    <mergeCell ref="A4:I4"/>
    <mergeCell ref="E7:G7"/>
    <mergeCell ref="A31:B31"/>
    <mergeCell ref="A7:A8"/>
    <mergeCell ref="B7:B8"/>
    <mergeCell ref="C7:C8"/>
    <mergeCell ref="D7:D8"/>
    <mergeCell ref="H7:H8"/>
    <mergeCell ref="I7:I8"/>
    <mergeCell ref="J7:J8"/>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&amp;R&amp;"宋体,常规"&amp;10表6-4
共&amp;N页第&amp;P页
 单位：人民币元</oddHeader>
  </headerFooter>
  <legacyDrawing r:id="rId2"/>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3">
    <tabColor indexed="35"/>
  </sheetPr>
  <dimension ref="A1:H34"/>
  <sheetViews>
    <sheetView showZeros="0" workbookViewId="0">
      <pane ySplit="7" topLeftCell="A8" activePane="bottomLeft" state="frozen"/>
      <selection/>
      <selection pane="bottomLeft" activeCell="B9" sqref="B9"/>
    </sheetView>
  </sheetViews>
  <sheetFormatPr defaultColWidth="9" defaultRowHeight="15.75" customHeight="1" outlineLevelCol="7"/>
  <cols>
    <col min="1" max="1" width="6.5" style="15" customWidth="1"/>
    <col min="2" max="2" width="30.3" style="15" customWidth="1"/>
    <col min="3" max="3" width="12.8" style="15" customWidth="1"/>
    <col min="4" max="4" width="17.1" style="15" customWidth="1"/>
    <col min="5" max="5" width="21.1" style="43" customWidth="1"/>
    <col min="6" max="6" width="18.8" style="43" hidden="1" customWidth="1" outlineLevel="1"/>
    <col min="7" max="7" width="16.8" style="15" customWidth="1" collapsed="1"/>
    <col min="8" max="16384" width="9" style="15"/>
  </cols>
  <sheetData>
    <row r="1" customHeight="1" spans="1:8">
      <c r="A1" s="17" t="s">
        <v>257</v>
      </c>
    </row>
    <row r="2" s="11" customFormat="1" ht="30" customHeight="1" spans="1:8">
      <c r="A2" s="18" t="e">
        <f>"预计负债评估"&amp;#REF!</f>
        <v>#REF!</v>
      </c>
      <c r="B2" s="19"/>
      <c r="C2" s="19"/>
      <c r="D2" s="19"/>
      <c r="E2" s="19"/>
      <c r="F2" s="19"/>
      <c r="G2" s="19"/>
    </row>
    <row r="3" s="11" customFormat="1" ht="7.95" customHeight="1" spans="1:8">
      <c r="A3" s="18"/>
      <c r="B3" s="19"/>
      <c r="C3" s="19"/>
      <c r="D3" s="19"/>
      <c r="E3" s="51"/>
      <c r="F3" s="51"/>
      <c r="G3" s="19"/>
    </row>
    <row r="4" s="59" customFormat="1" ht="14.1" customHeight="1" spans="1:8">
      <c r="A4" s="61" t="e">
        <f>'6-6递延收益'!A4:H4</f>
        <v>#REF!</v>
      </c>
      <c r="B4" s="61"/>
      <c r="C4" s="61"/>
      <c r="D4" s="61"/>
      <c r="E4" s="61"/>
      <c r="F4" s="61"/>
      <c r="G4" s="62"/>
    </row>
    <row r="5" s="59" customFormat="1" ht="14.1" customHeight="1" spans="1:8">
      <c r="A5" s="61"/>
      <c r="B5" s="61"/>
      <c r="C5" s="61"/>
      <c r="D5" s="61"/>
      <c r="E5" s="63"/>
      <c r="F5" s="63"/>
      <c r="G5" s="64"/>
    </row>
    <row r="6" s="59" customFormat="1" customHeight="1" spans="1:8">
      <c r="A6" s="65" t="e">
        <f>'6-6递延收益'!A6</f>
        <v>#REF!</v>
      </c>
      <c r="B6" s="65"/>
      <c r="C6" s="65"/>
      <c r="D6" s="65"/>
      <c r="E6" s="66"/>
      <c r="F6" s="66"/>
      <c r="G6" s="67"/>
    </row>
    <row r="7" s="60" customFormat="1" customHeight="1" spans="1:8">
      <c r="A7" s="68" t="s">
        <v>293</v>
      </c>
      <c r="B7" s="68" t="s">
        <v>394</v>
      </c>
      <c r="C7" s="68" t="s">
        <v>410</v>
      </c>
      <c r="D7" s="68" t="s">
        <v>2645</v>
      </c>
      <c r="E7" s="69" t="s">
        <v>344</v>
      </c>
      <c r="F7" s="70" t="s">
        <v>345</v>
      </c>
      <c r="G7" s="68" t="s">
        <v>296</v>
      </c>
      <c r="H7" s="71" t="s">
        <v>348</v>
      </c>
    </row>
    <row r="8" s="14" customFormat="1" customHeight="1" spans="1:8">
      <c r="A8" s="32">
        <v>1</v>
      </c>
      <c r="B8" s="33"/>
      <c r="C8" s="34">
        <v>43800</v>
      </c>
      <c r="D8" s="35"/>
      <c r="E8" s="36"/>
      <c r="F8" s="36"/>
      <c r="G8" s="35"/>
      <c r="H8" s="37"/>
    </row>
    <row r="9" s="14" customFormat="1" customHeight="1" spans="1:8">
      <c r="A9" s="32"/>
      <c r="B9" s="33"/>
      <c r="C9" s="34"/>
      <c r="D9" s="35"/>
      <c r="E9" s="36"/>
      <c r="F9" s="36"/>
      <c r="G9" s="35"/>
      <c r="H9" s="37"/>
    </row>
    <row r="10" s="14" customFormat="1" customHeight="1" spans="1:8">
      <c r="A10" s="32"/>
      <c r="B10" s="33"/>
      <c r="C10" s="34"/>
      <c r="D10" s="35"/>
      <c r="E10" s="36"/>
      <c r="F10" s="36"/>
      <c r="G10" s="35"/>
      <c r="H10" s="37"/>
    </row>
    <row r="11" s="14" customFormat="1" customHeight="1" spans="1:8">
      <c r="A11" s="32"/>
      <c r="B11" s="33"/>
      <c r="C11" s="34"/>
      <c r="D11" s="35"/>
      <c r="E11" s="36"/>
      <c r="F11" s="36"/>
      <c r="G11" s="35"/>
      <c r="H11" s="37"/>
    </row>
    <row r="12" s="14" customFormat="1" customHeight="1" spans="1:8">
      <c r="A12" s="32"/>
      <c r="B12" s="33"/>
      <c r="C12" s="34"/>
      <c r="D12" s="35"/>
      <c r="E12" s="36"/>
      <c r="F12" s="36"/>
      <c r="G12" s="35"/>
      <c r="H12" s="37"/>
    </row>
    <row r="13" s="14" customFormat="1" customHeight="1" spans="1:8">
      <c r="A13" s="32"/>
      <c r="B13" s="33"/>
      <c r="C13" s="34"/>
      <c r="D13" s="35"/>
      <c r="E13" s="36"/>
      <c r="F13" s="36"/>
      <c r="G13" s="35"/>
      <c r="H13" s="37">
        <v>0</v>
      </c>
    </row>
    <row r="14" s="14" customFormat="1" customHeight="1" spans="1:8">
      <c r="A14" s="32"/>
      <c r="B14" s="33"/>
      <c r="C14" s="34"/>
      <c r="D14" s="35"/>
      <c r="E14" s="36"/>
      <c r="F14" s="36"/>
      <c r="G14" s="35"/>
      <c r="H14" s="37">
        <v>0</v>
      </c>
    </row>
    <row r="15" s="14" customFormat="1" customHeight="1" spans="1:8">
      <c r="A15" s="32"/>
      <c r="B15" s="33"/>
      <c r="C15" s="34"/>
      <c r="D15" s="35"/>
      <c r="E15" s="36"/>
      <c r="F15" s="36"/>
      <c r="G15" s="35"/>
      <c r="H15" s="37"/>
    </row>
    <row r="16" s="14" customFormat="1" customHeight="1" spans="1:8">
      <c r="A16" s="32"/>
      <c r="B16" s="33"/>
      <c r="C16" s="34"/>
      <c r="D16" s="35"/>
      <c r="E16" s="36"/>
      <c r="F16" s="36"/>
      <c r="G16" s="35"/>
      <c r="H16" s="37"/>
    </row>
    <row r="17" s="14" customFormat="1" customHeight="1" spans="1:8">
      <c r="A17" s="32"/>
      <c r="B17" s="33"/>
      <c r="C17" s="34"/>
      <c r="D17" s="35"/>
      <c r="E17" s="36"/>
      <c r="F17" s="36"/>
      <c r="G17" s="35"/>
      <c r="H17" s="37"/>
    </row>
    <row r="18" s="14" customFormat="1" customHeight="1" spans="1:8">
      <c r="A18" s="32"/>
      <c r="B18" s="33"/>
      <c r="C18" s="34"/>
      <c r="D18" s="35"/>
      <c r="E18" s="36"/>
      <c r="F18" s="36"/>
      <c r="G18" s="35"/>
      <c r="H18" s="37"/>
    </row>
    <row r="19" s="14" customFormat="1" customHeight="1" spans="1:8">
      <c r="A19" s="32"/>
      <c r="B19" s="33"/>
      <c r="C19" s="34"/>
      <c r="D19" s="35"/>
      <c r="E19" s="36"/>
      <c r="F19" s="36"/>
      <c r="G19" s="35"/>
      <c r="H19" s="37"/>
    </row>
    <row r="20" s="14" customFormat="1" customHeight="1" spans="1:8">
      <c r="A20" s="32"/>
      <c r="B20" s="33"/>
      <c r="C20" s="34"/>
      <c r="D20" s="35"/>
      <c r="E20" s="36"/>
      <c r="F20" s="36"/>
      <c r="G20" s="35"/>
      <c r="H20" s="37"/>
    </row>
    <row r="21" s="14" customFormat="1" customHeight="1" spans="1:8">
      <c r="A21" s="32"/>
      <c r="B21" s="33"/>
      <c r="C21" s="34"/>
      <c r="D21" s="35"/>
      <c r="E21" s="36"/>
      <c r="F21" s="36"/>
      <c r="G21" s="35"/>
      <c r="H21" s="37"/>
    </row>
    <row r="22" s="14" customFormat="1" customHeight="1" spans="1:8">
      <c r="A22" s="32"/>
      <c r="B22" s="33"/>
      <c r="C22" s="34"/>
      <c r="D22" s="35"/>
      <c r="E22" s="36"/>
      <c r="F22" s="36"/>
      <c r="G22" s="35"/>
      <c r="H22" s="37"/>
    </row>
    <row r="23" s="14" customFormat="1" customHeight="1" spans="1:8">
      <c r="A23" s="32"/>
      <c r="B23" s="33"/>
      <c r="C23" s="34"/>
      <c r="D23" s="35"/>
      <c r="E23" s="36"/>
      <c r="F23" s="36"/>
      <c r="G23" s="35"/>
      <c r="H23" s="37"/>
    </row>
    <row r="24" s="14" customFormat="1" customHeight="1" spans="1:8">
      <c r="A24" s="32"/>
      <c r="B24" s="33"/>
      <c r="C24" s="34"/>
      <c r="D24" s="35"/>
      <c r="E24" s="36"/>
      <c r="F24" s="36"/>
      <c r="G24" s="35"/>
      <c r="H24" s="37"/>
    </row>
    <row r="25" s="14" customFormat="1" customHeight="1" spans="1:8">
      <c r="A25" s="32"/>
      <c r="B25" s="33"/>
      <c r="C25" s="34"/>
      <c r="D25" s="35"/>
      <c r="E25" s="36"/>
      <c r="F25" s="36"/>
      <c r="G25" s="35"/>
      <c r="H25" s="37"/>
    </row>
    <row r="26" s="14" customFormat="1" customHeight="1" spans="1:8">
      <c r="A26" s="32"/>
      <c r="B26" s="33"/>
      <c r="C26" s="34"/>
      <c r="D26" s="35"/>
      <c r="E26" s="36"/>
      <c r="F26" s="36"/>
      <c r="G26" s="35"/>
      <c r="H26" s="37"/>
    </row>
    <row r="27" s="14" customFormat="1" customHeight="1" spans="1:8">
      <c r="A27" s="32"/>
      <c r="B27" s="33"/>
      <c r="C27" s="34"/>
      <c r="D27" s="35"/>
      <c r="E27" s="36"/>
      <c r="F27" s="36"/>
      <c r="G27" s="35"/>
      <c r="H27" s="37"/>
    </row>
    <row r="28" s="14" customFormat="1" customHeight="1" spans="1:8">
      <c r="A28" s="32"/>
      <c r="B28" s="33"/>
      <c r="C28" s="34"/>
      <c r="D28" s="35"/>
      <c r="E28" s="36"/>
      <c r="F28" s="36"/>
      <c r="G28" s="35"/>
      <c r="H28" s="37"/>
    </row>
    <row r="29" s="14" customFormat="1" customHeight="1" spans="1:8">
      <c r="A29" s="32"/>
      <c r="B29" s="33"/>
      <c r="C29" s="34"/>
      <c r="D29" s="35"/>
      <c r="E29" s="36"/>
      <c r="F29" s="36"/>
      <c r="G29" s="35"/>
      <c r="H29" s="37"/>
    </row>
    <row r="30" s="14" customFormat="1" customHeight="1" spans="1:8">
      <c r="A30" s="32"/>
      <c r="B30" s="33"/>
      <c r="C30" s="34"/>
      <c r="D30" s="35"/>
      <c r="E30" s="36"/>
      <c r="F30" s="36"/>
      <c r="G30" s="35"/>
      <c r="H30" s="37"/>
    </row>
    <row r="31" s="14" customFormat="1" customHeight="1" spans="1:8">
      <c r="A31" s="38" t="s">
        <v>405</v>
      </c>
      <c r="B31" s="39"/>
      <c r="C31" s="40"/>
      <c r="D31" s="32"/>
      <c r="E31" s="36">
        <f>SUM(E8:E30)</f>
        <v>0</v>
      </c>
      <c r="F31" s="36">
        <f>SUM(F8:F30)</f>
        <v>0</v>
      </c>
      <c r="G31" s="35"/>
      <c r="H31" s="37"/>
    </row>
    <row r="32" s="12" customFormat="1" customHeight="1" spans="1:8">
      <c r="A32" s="12" t="e">
        <f>'6-6递延收益'!A32</f>
        <v>#REF!</v>
      </c>
      <c r="B32" s="41"/>
      <c r="C32" s="41"/>
      <c r="D32" s="41"/>
      <c r="E32" s="26"/>
      <c r="F32" s="42" t="e">
        <f>'6-6递延收益'!G32</f>
        <v>#REF!</v>
      </c>
      <c r="G32" s="42"/>
    </row>
    <row r="33" s="12" customFormat="1" customHeight="1" spans="1:6">
      <c r="A33" s="12" t="e">
        <f>'6-6递延收益'!A33</f>
        <v>#REF!</v>
      </c>
      <c r="E33" s="26"/>
      <c r="F33" s="26"/>
    </row>
    <row r="34" s="14" customFormat="1" customHeight="1" spans="1:6">
      <c r="E34" s="43"/>
      <c r="F34" s="43"/>
    </row>
  </sheetData>
  <sheetProtection formatCells="0" formatColumns="0" formatRows="0" insertRows="0" insertColumns="0" insertHyperlinks="0" deleteColumns="0" deleteRows="0" sort="0" autoFilter="0" pivotTables="0"/>
  <mergeCells count="3">
    <mergeCell ref="A2:G2"/>
    <mergeCell ref="A4:G4"/>
    <mergeCell ref="A31:B31"/>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&amp;R&amp;"宋体,常规"&amp;10表6-5
共&amp;N页第&amp;P页
 单位：人民币元</oddHeader>
  </headerFooter>
  <legacyDrawing r:id="rId2"/>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4">
    <tabColor indexed="35"/>
  </sheetPr>
  <dimension ref="A1:I36"/>
  <sheetViews>
    <sheetView showGridLines="0" showZeros="0" workbookViewId="0">
      <pane ySplit="7" topLeftCell="A8" activePane="bottomLeft" state="frozen"/>
      <selection/>
      <selection pane="bottomLeft" activeCell="B9" sqref="B9"/>
    </sheetView>
  </sheetViews>
  <sheetFormatPr defaultColWidth="9" defaultRowHeight="15.75" customHeight="1"/>
  <cols>
    <col min="1" max="1" width="5.8" style="15" customWidth="1"/>
    <col min="2" max="2" width="30" style="15" customWidth="1"/>
    <col min="3" max="3" width="17.5" style="15" customWidth="1"/>
    <col min="4" max="4" width="12.3" style="15" customWidth="1"/>
    <col min="5" max="5" width="12.7" style="15" customWidth="1"/>
    <col min="6" max="6" width="17.7" style="43" customWidth="1"/>
    <col min="7" max="7" width="17.7" style="43" hidden="1" customWidth="1" outlineLevel="1"/>
    <col min="8" max="8" width="14.7" style="15" customWidth="1" collapsed="1"/>
    <col min="9" max="16384" width="9" style="15"/>
  </cols>
  <sheetData>
    <row r="1" ht="16" spans="1:9">
      <c r="A1" s="17" t="s">
        <v>257</v>
      </c>
      <c r="B1" s="48"/>
      <c r="C1" s="48"/>
      <c r="D1" s="48"/>
      <c r="E1" s="49"/>
      <c r="F1" s="50"/>
      <c r="G1" s="50"/>
      <c r="H1" s="49"/>
    </row>
    <row r="2" s="11" customFormat="1" ht="30" customHeight="1" spans="1:9">
      <c r="A2" s="18" t="e">
        <f>"递延收益评估"&amp;#REF!</f>
        <v>#REF!</v>
      </c>
      <c r="B2" s="19"/>
      <c r="C2" s="19"/>
      <c r="D2" s="19"/>
      <c r="E2" s="19"/>
      <c r="F2" s="19"/>
      <c r="G2" s="19"/>
      <c r="H2" s="19"/>
    </row>
    <row r="3" s="11" customFormat="1" ht="5.55" customHeight="1" spans="1:9">
      <c r="A3" s="18"/>
      <c r="B3" s="19"/>
      <c r="C3" s="19"/>
      <c r="D3" s="19"/>
      <c r="E3" s="19"/>
      <c r="F3" s="51"/>
      <c r="G3" s="51"/>
      <c r="H3" s="19"/>
    </row>
    <row r="4" s="12" customFormat="1" ht="14.1" customHeight="1" spans="1:9">
      <c r="A4" s="21" t="e">
        <f>'6-4长期应付款'!A4:I4</f>
        <v>#REF!</v>
      </c>
      <c r="B4" s="21"/>
      <c r="C4" s="21"/>
      <c r="D4" s="21"/>
      <c r="E4" s="21"/>
      <c r="F4" s="21"/>
      <c r="G4" s="21"/>
      <c r="H4" s="22"/>
    </row>
    <row r="5" s="12" customFormat="1" ht="14.1" customHeight="1" spans="1:9">
      <c r="E5" s="21"/>
      <c r="F5" s="23"/>
      <c r="G5" s="23"/>
      <c r="H5" s="24"/>
    </row>
    <row r="6" s="12" customFormat="1" customHeight="1" spans="1:9">
      <c r="A6" s="25" t="e">
        <f>'6-4长期应付款'!A6</f>
        <v>#REF!</v>
      </c>
      <c r="B6" s="25"/>
      <c r="C6" s="25"/>
      <c r="D6" s="52"/>
      <c r="F6" s="26"/>
      <c r="G6" s="26"/>
      <c r="H6" s="27"/>
    </row>
    <row r="7" s="44" customFormat="1" customHeight="1" spans="1:9">
      <c r="A7" s="28" t="s">
        <v>293</v>
      </c>
      <c r="B7" s="28" t="s">
        <v>2675</v>
      </c>
      <c r="C7" s="28" t="s">
        <v>2676</v>
      </c>
      <c r="D7" s="28" t="s">
        <v>2677</v>
      </c>
      <c r="E7" s="28" t="s">
        <v>410</v>
      </c>
      <c r="F7" s="29" t="s">
        <v>344</v>
      </c>
      <c r="G7" s="30" t="s">
        <v>345</v>
      </c>
      <c r="H7" s="28" t="s">
        <v>2672</v>
      </c>
      <c r="I7" s="31" t="s">
        <v>348</v>
      </c>
    </row>
    <row r="8" s="14" customFormat="1" customHeight="1" spans="1:9">
      <c r="A8" s="32">
        <v>1</v>
      </c>
      <c r="B8" s="33"/>
      <c r="C8" s="35"/>
      <c r="D8" s="32"/>
      <c r="E8" s="34">
        <v>43800</v>
      </c>
      <c r="F8" s="36"/>
      <c r="G8" s="36"/>
      <c r="H8" s="35"/>
      <c r="I8" s="37"/>
    </row>
    <row r="9" s="14" customFormat="1" customHeight="1" spans="1:9">
      <c r="A9" s="32"/>
      <c r="B9" s="33"/>
      <c r="C9" s="35"/>
      <c r="D9" s="32"/>
      <c r="E9" s="34"/>
      <c r="F9" s="36"/>
      <c r="G9" s="36"/>
      <c r="H9" s="35"/>
      <c r="I9" s="37"/>
    </row>
    <row r="10" s="14" customFormat="1" customHeight="1" spans="1:9">
      <c r="A10" s="32"/>
      <c r="B10" s="33"/>
      <c r="C10" s="35"/>
      <c r="D10" s="32"/>
      <c r="E10" s="34"/>
      <c r="F10" s="36"/>
      <c r="G10" s="36"/>
      <c r="H10" s="35"/>
      <c r="I10" s="37"/>
    </row>
    <row r="11" s="14" customFormat="1" customHeight="1" spans="1:9">
      <c r="A11" s="32"/>
      <c r="B11" s="33"/>
      <c r="C11" s="35"/>
      <c r="D11" s="32"/>
      <c r="E11" s="34"/>
      <c r="F11" s="36"/>
      <c r="G11" s="36"/>
      <c r="H11" s="35"/>
      <c r="I11" s="37"/>
    </row>
    <row r="12" s="14" customFormat="1" customHeight="1" spans="1:9">
      <c r="A12" s="32"/>
      <c r="B12" s="33"/>
      <c r="C12" s="35"/>
      <c r="D12" s="32"/>
      <c r="E12" s="34"/>
      <c r="F12" s="36"/>
      <c r="G12" s="36"/>
      <c r="H12" s="35"/>
      <c r="I12" s="37"/>
    </row>
    <row r="13" s="14" customFormat="1" customHeight="1" spans="1:9">
      <c r="A13" s="32"/>
      <c r="B13" s="33"/>
      <c r="C13" s="35"/>
      <c r="D13" s="32"/>
      <c r="E13" s="34"/>
      <c r="F13" s="36"/>
      <c r="G13" s="36"/>
      <c r="H13" s="35">
        <v>0</v>
      </c>
      <c r="I13" s="37"/>
    </row>
    <row r="14" s="14" customFormat="1" customHeight="1" spans="1:9">
      <c r="A14" s="32"/>
      <c r="B14" s="33"/>
      <c r="C14" s="35"/>
      <c r="D14" s="32"/>
      <c r="E14" s="34"/>
      <c r="F14" s="36"/>
      <c r="G14" s="36"/>
      <c r="H14" s="35">
        <v>0</v>
      </c>
      <c r="I14" s="37"/>
    </row>
    <row r="15" s="14" customFormat="1" customHeight="1" spans="1:9">
      <c r="A15" s="32"/>
      <c r="B15" s="33"/>
      <c r="C15" s="35"/>
      <c r="D15" s="32"/>
      <c r="E15" s="34"/>
      <c r="F15" s="36"/>
      <c r="G15" s="36"/>
      <c r="H15" s="35"/>
      <c r="I15" s="37"/>
    </row>
    <row r="16" s="14" customFormat="1" customHeight="1" spans="1:9">
      <c r="A16" s="32"/>
      <c r="B16" s="33"/>
      <c r="C16" s="35"/>
      <c r="D16" s="32"/>
      <c r="E16" s="34"/>
      <c r="F16" s="36"/>
      <c r="G16" s="36"/>
      <c r="H16" s="35"/>
      <c r="I16" s="37"/>
    </row>
    <row r="17" s="14" customFormat="1" customHeight="1" spans="1:9">
      <c r="A17" s="32"/>
      <c r="B17" s="33"/>
      <c r="C17" s="35"/>
      <c r="D17" s="32"/>
      <c r="E17" s="34"/>
      <c r="F17" s="36"/>
      <c r="G17" s="36"/>
      <c r="H17" s="35"/>
      <c r="I17" s="37"/>
    </row>
    <row r="18" s="14" customFormat="1" customHeight="1" spans="1:9">
      <c r="A18" s="32"/>
      <c r="B18" s="33"/>
      <c r="C18" s="35"/>
      <c r="D18" s="32"/>
      <c r="E18" s="34"/>
      <c r="F18" s="36"/>
      <c r="G18" s="36"/>
      <c r="H18" s="35"/>
      <c r="I18" s="37"/>
    </row>
    <row r="19" s="14" customFormat="1" customHeight="1" spans="1:9">
      <c r="A19" s="32"/>
      <c r="B19" s="33"/>
      <c r="C19" s="35"/>
      <c r="D19" s="32"/>
      <c r="E19" s="34"/>
      <c r="F19" s="36"/>
      <c r="G19" s="36"/>
      <c r="H19" s="35"/>
      <c r="I19" s="37"/>
    </row>
    <row r="20" s="14" customFormat="1" customHeight="1" spans="1:9">
      <c r="A20" s="32"/>
      <c r="B20" s="33"/>
      <c r="C20" s="35"/>
      <c r="D20" s="32"/>
      <c r="E20" s="34"/>
      <c r="F20" s="36"/>
      <c r="G20" s="36"/>
      <c r="H20" s="35"/>
      <c r="I20" s="37"/>
    </row>
    <row r="21" s="14" customFormat="1" customHeight="1" spans="1:9">
      <c r="A21" s="32"/>
      <c r="B21" s="33"/>
      <c r="C21" s="35"/>
      <c r="D21" s="32"/>
      <c r="E21" s="34"/>
      <c r="F21" s="36"/>
      <c r="G21" s="36"/>
      <c r="H21" s="35"/>
      <c r="I21" s="37"/>
    </row>
    <row r="22" s="14" customFormat="1" customHeight="1" spans="1:9">
      <c r="A22" s="32"/>
      <c r="B22" s="33"/>
      <c r="C22" s="35"/>
      <c r="D22" s="32"/>
      <c r="E22" s="34"/>
      <c r="F22" s="36"/>
      <c r="G22" s="36"/>
      <c r="H22" s="35"/>
      <c r="I22" s="37"/>
    </row>
    <row r="23" s="14" customFormat="1" customHeight="1" spans="1:9">
      <c r="A23" s="32"/>
      <c r="B23" s="33"/>
      <c r="C23" s="35"/>
      <c r="D23" s="32"/>
      <c r="E23" s="34"/>
      <c r="F23" s="36"/>
      <c r="G23" s="36"/>
      <c r="H23" s="35"/>
      <c r="I23" s="37"/>
    </row>
    <row r="24" s="14" customFormat="1" customHeight="1" spans="1:9">
      <c r="A24" s="32"/>
      <c r="B24" s="33"/>
      <c r="C24" s="35"/>
      <c r="D24" s="32"/>
      <c r="E24" s="34"/>
      <c r="F24" s="36"/>
      <c r="G24" s="36"/>
      <c r="H24" s="35"/>
      <c r="I24" s="37"/>
    </row>
    <row r="25" s="14" customFormat="1" customHeight="1" spans="1:9">
      <c r="A25" s="32"/>
      <c r="B25" s="33"/>
      <c r="C25" s="35"/>
      <c r="D25" s="32"/>
      <c r="E25" s="34"/>
      <c r="F25" s="36"/>
      <c r="G25" s="36"/>
      <c r="H25" s="35"/>
      <c r="I25" s="37"/>
    </row>
    <row r="26" s="14" customFormat="1" customHeight="1" spans="1:9">
      <c r="A26" s="32"/>
      <c r="B26" s="33"/>
      <c r="C26" s="35"/>
      <c r="D26" s="32"/>
      <c r="E26" s="34"/>
      <c r="F26" s="36"/>
      <c r="G26" s="36"/>
      <c r="H26" s="35"/>
      <c r="I26" s="37"/>
    </row>
    <row r="27" s="14" customFormat="1" customHeight="1" spans="1:9">
      <c r="A27" s="32"/>
      <c r="B27" s="33"/>
      <c r="C27" s="35"/>
      <c r="D27" s="32"/>
      <c r="E27" s="34"/>
      <c r="F27" s="36"/>
      <c r="G27" s="36"/>
      <c r="H27" s="35"/>
      <c r="I27" s="37"/>
    </row>
    <row r="28" s="14" customFormat="1" customHeight="1" spans="1:9">
      <c r="A28" s="32"/>
      <c r="B28" s="33"/>
      <c r="C28" s="35"/>
      <c r="D28" s="32"/>
      <c r="E28" s="34"/>
      <c r="F28" s="36"/>
      <c r="G28" s="36"/>
      <c r="H28" s="35"/>
      <c r="I28" s="37"/>
    </row>
    <row r="29" s="14" customFormat="1" customHeight="1" spans="1:9">
      <c r="A29" s="32"/>
      <c r="B29" s="33"/>
      <c r="C29" s="35"/>
      <c r="D29" s="32"/>
      <c r="E29" s="34"/>
      <c r="F29" s="36"/>
      <c r="G29" s="36"/>
      <c r="H29" s="35"/>
      <c r="I29" s="37"/>
    </row>
    <row r="30" s="14" customFormat="1" customHeight="1" spans="1:9">
      <c r="A30" s="32"/>
      <c r="B30" s="33"/>
      <c r="C30" s="35"/>
      <c r="D30" s="32"/>
      <c r="E30" s="34"/>
      <c r="F30" s="36"/>
      <c r="G30" s="36"/>
      <c r="H30" s="35"/>
      <c r="I30" s="37"/>
    </row>
    <row r="31" s="14" customFormat="1" customHeight="1" spans="1:9">
      <c r="A31" s="38" t="s">
        <v>405</v>
      </c>
      <c r="B31" s="39"/>
      <c r="C31" s="32"/>
      <c r="D31" s="32"/>
      <c r="E31" s="53"/>
      <c r="F31" s="36">
        <f>SUM(F8:F30)</f>
        <v>0</v>
      </c>
      <c r="G31" s="36">
        <f>SUM(G8:G30)</f>
        <v>0</v>
      </c>
      <c r="H31" s="35"/>
      <c r="I31" s="37"/>
    </row>
    <row r="32" s="12" customFormat="1" customHeight="1" spans="1:9">
      <c r="A32" s="54" t="e">
        <f>'6-4长期应付款'!A32</f>
        <v>#REF!</v>
      </c>
      <c r="B32" s="42"/>
      <c r="C32" s="42"/>
      <c r="D32" s="42"/>
      <c r="E32" s="42"/>
      <c r="F32" s="26"/>
      <c r="G32" s="42" t="e">
        <f>'6-4长期应付款'!H32</f>
        <v>#REF!</v>
      </c>
      <c r="H32" s="42"/>
    </row>
    <row r="33" s="12" customFormat="1" customHeight="1" spans="1:8">
      <c r="A33" s="54" t="e">
        <f>'6-4长期应付款'!A33</f>
        <v>#REF!</v>
      </c>
      <c r="B33" s="54"/>
      <c r="C33" s="54"/>
      <c r="D33" s="54"/>
      <c r="E33" s="54"/>
      <c r="F33" s="55"/>
      <c r="G33" s="55"/>
      <c r="H33" s="54"/>
    </row>
    <row r="34" s="14" customFormat="1" customHeight="1" spans="1:8">
      <c r="A34" s="56"/>
      <c r="B34" s="56"/>
      <c r="C34" s="56"/>
      <c r="D34" s="56"/>
      <c r="E34" s="56"/>
      <c r="F34" s="57"/>
      <c r="G34" s="57"/>
      <c r="H34" s="56"/>
    </row>
    <row r="35" customHeight="1" spans="1:8">
      <c r="A35" s="58"/>
      <c r="C35" s="58"/>
      <c r="D35" s="58"/>
      <c r="E35" s="58"/>
      <c r="F35" s="57"/>
      <c r="G35" s="57"/>
      <c r="H35" s="58"/>
    </row>
    <row r="36" customHeight="1" spans="1:8">
      <c r="A36" s="58"/>
      <c r="C36" s="58"/>
      <c r="D36" s="58"/>
      <c r="E36" s="58"/>
      <c r="F36" s="57"/>
      <c r="G36" s="57"/>
      <c r="H36" s="58"/>
    </row>
  </sheetData>
  <sheetProtection formatCells="0" formatColumns="0" formatRows="0" insertRows="0" insertColumns="0" insertHyperlinks="0" deleteColumns="0" deleteRows="0" sort="0" autoFilter="0" pivotTables="0"/>
  <mergeCells count="3">
    <mergeCell ref="A2:H2"/>
    <mergeCell ref="A4:H4"/>
    <mergeCell ref="A31:B31"/>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&amp;R&amp;"宋体,常规"&amp;10表6-6
共&amp;N页第&amp;P页
 单位：人民币元</oddHeader>
  </headerFooter>
  <legacyDrawing r:id="rId2"/>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7">
    <tabColor indexed="35"/>
  </sheetPr>
  <dimension ref="A1:H34"/>
  <sheetViews>
    <sheetView showZeros="0" workbookViewId="0">
      <pane ySplit="7" topLeftCell="A8" activePane="bottomLeft" state="frozen"/>
      <selection/>
      <selection pane="bottomLeft" activeCell="B9" sqref="B9"/>
    </sheetView>
  </sheetViews>
  <sheetFormatPr defaultColWidth="9" defaultRowHeight="15.75" customHeight="1" outlineLevelCol="7"/>
  <cols>
    <col min="1" max="1" width="7" style="15" customWidth="1"/>
    <col min="2" max="2" width="33.8" style="15" customWidth="1"/>
    <col min="3" max="3" width="12.1" style="15" customWidth="1"/>
    <col min="4" max="4" width="25.1" style="43" customWidth="1"/>
    <col min="5" max="5" width="25" style="43" hidden="1" customWidth="1" outlineLevel="1"/>
    <col min="6" max="6" width="14.1" style="15" customWidth="1" collapsed="1"/>
    <col min="7" max="16384" width="9" style="15"/>
  </cols>
  <sheetData>
    <row r="1" customHeight="1" spans="1:8">
      <c r="A1" s="17" t="s">
        <v>257</v>
      </c>
    </row>
    <row r="2" s="11" customFormat="1" ht="30" customHeight="1" spans="1:8">
      <c r="A2" s="18" t="e">
        <f>"递延所得税负债评估"&amp;#REF!</f>
        <v>#REF!</v>
      </c>
      <c r="B2" s="45"/>
      <c r="C2" s="45"/>
      <c r="D2" s="45"/>
      <c r="E2" s="45"/>
      <c r="F2" s="45"/>
    </row>
    <row r="3" s="11" customFormat="1" ht="6.6" customHeight="1" spans="1:8">
      <c r="A3" s="18"/>
      <c r="B3" s="45"/>
      <c r="C3" s="45"/>
      <c r="D3" s="46"/>
      <c r="E3" s="46"/>
      <c r="F3" s="45"/>
    </row>
    <row r="4" s="12" customFormat="1" ht="14.1" customHeight="1" spans="1:8">
      <c r="A4" s="21" t="e">
        <f>'6-5预计负债'!A4:G4</f>
        <v>#REF!</v>
      </c>
      <c r="B4" s="21"/>
      <c r="C4" s="21"/>
      <c r="D4" s="21"/>
      <c r="E4" s="21"/>
      <c r="F4" s="21"/>
    </row>
    <row r="5" s="12" customFormat="1" ht="14.1" customHeight="1" spans="1:8">
      <c r="A5" s="21"/>
      <c r="B5" s="21"/>
      <c r="C5" s="21"/>
      <c r="D5" s="23"/>
      <c r="E5" s="23"/>
      <c r="F5" s="24"/>
    </row>
    <row r="6" s="12" customFormat="1" customHeight="1" spans="1:8">
      <c r="A6" s="25" t="e">
        <f>'6-5预计负债'!A6</f>
        <v>#REF!</v>
      </c>
      <c r="B6" s="25"/>
      <c r="C6" s="25"/>
      <c r="D6" s="26"/>
      <c r="E6" s="26"/>
      <c r="F6" s="27"/>
    </row>
    <row r="7" s="44" customFormat="1" customHeight="1" spans="1:8">
      <c r="A7" s="28" t="s">
        <v>293</v>
      </c>
      <c r="B7" s="28" t="s">
        <v>2678</v>
      </c>
      <c r="C7" s="28" t="s">
        <v>410</v>
      </c>
      <c r="D7" s="29" t="s">
        <v>344</v>
      </c>
      <c r="E7" s="30" t="s">
        <v>345</v>
      </c>
      <c r="F7" s="28" t="s">
        <v>296</v>
      </c>
      <c r="G7" s="31" t="s">
        <v>348</v>
      </c>
    </row>
    <row r="8" s="14" customFormat="1" customHeight="1" spans="1:8">
      <c r="A8" s="32">
        <v>1</v>
      </c>
      <c r="B8" s="33"/>
      <c r="C8" s="34">
        <v>43374</v>
      </c>
      <c r="D8" s="36"/>
      <c r="E8" s="36"/>
      <c r="F8" s="35"/>
      <c r="G8" s="37"/>
    </row>
    <row r="9" s="14" customFormat="1" customHeight="1" spans="1:8">
      <c r="A9" s="32"/>
      <c r="B9" s="33"/>
      <c r="C9" s="34"/>
      <c r="D9" s="36"/>
      <c r="E9" s="36"/>
      <c r="F9" s="35"/>
      <c r="G9" s="37"/>
    </row>
    <row r="10" s="14" customFormat="1" customHeight="1" spans="1:8">
      <c r="A10" s="32"/>
      <c r="B10" s="33"/>
      <c r="C10" s="34"/>
      <c r="D10" s="36"/>
      <c r="E10" s="36"/>
      <c r="F10" s="35"/>
      <c r="G10" s="37"/>
    </row>
    <row r="11" s="14" customFormat="1" customHeight="1" spans="1:8">
      <c r="A11" s="32"/>
      <c r="B11" s="33"/>
      <c r="C11" s="34"/>
      <c r="D11" s="36"/>
      <c r="E11" s="36"/>
      <c r="F11" s="35"/>
      <c r="G11" s="37"/>
    </row>
    <row r="12" s="14" customFormat="1" customHeight="1" spans="1:8">
      <c r="A12" s="32"/>
      <c r="B12" s="33"/>
      <c r="C12" s="34"/>
      <c r="D12" s="36"/>
      <c r="E12" s="36"/>
      <c r="F12" s="35"/>
      <c r="G12" s="37"/>
    </row>
    <row r="13" s="14" customFormat="1" customHeight="1" spans="1:8">
      <c r="A13" s="32"/>
      <c r="B13" s="33"/>
      <c r="C13" s="34"/>
      <c r="D13" s="36"/>
      <c r="E13" s="36"/>
      <c r="F13" s="35"/>
      <c r="G13" s="37"/>
      <c r="H13" s="14">
        <v>0</v>
      </c>
    </row>
    <row r="14" s="14" customFormat="1" customHeight="1" spans="1:8">
      <c r="A14" s="32"/>
      <c r="B14" s="33"/>
      <c r="C14" s="34"/>
      <c r="D14" s="36"/>
      <c r="E14" s="36"/>
      <c r="F14" s="35"/>
      <c r="G14" s="37"/>
      <c r="H14" s="14">
        <v>0</v>
      </c>
    </row>
    <row r="15" s="14" customFormat="1" customHeight="1" spans="1:8">
      <c r="A15" s="32"/>
      <c r="B15" s="33"/>
      <c r="C15" s="34"/>
      <c r="D15" s="36"/>
      <c r="E15" s="36"/>
      <c r="F15" s="35"/>
      <c r="G15" s="37"/>
    </row>
    <row r="16" s="14" customFormat="1" customHeight="1" spans="1:8">
      <c r="A16" s="32"/>
      <c r="B16" s="33"/>
      <c r="C16" s="34"/>
      <c r="D16" s="36"/>
      <c r="E16" s="36"/>
      <c r="F16" s="35"/>
      <c r="G16" s="37"/>
    </row>
    <row r="17" s="14" customFormat="1" customHeight="1" spans="1:7">
      <c r="A17" s="32"/>
      <c r="B17" s="33"/>
      <c r="C17" s="34"/>
      <c r="D17" s="36"/>
      <c r="E17" s="36"/>
      <c r="F17" s="35"/>
      <c r="G17" s="37"/>
    </row>
    <row r="18" s="14" customFormat="1" customHeight="1" spans="1:7">
      <c r="A18" s="32"/>
      <c r="B18" s="33"/>
      <c r="C18" s="34"/>
      <c r="D18" s="36"/>
      <c r="E18" s="36"/>
      <c r="F18" s="35"/>
      <c r="G18" s="37"/>
    </row>
    <row r="19" s="14" customFormat="1" customHeight="1" spans="1:7">
      <c r="A19" s="32"/>
      <c r="B19" s="33"/>
      <c r="C19" s="34"/>
      <c r="D19" s="36"/>
      <c r="E19" s="36"/>
      <c r="F19" s="35"/>
      <c r="G19" s="37"/>
    </row>
    <row r="20" s="14" customFormat="1" customHeight="1" spans="1:7">
      <c r="A20" s="32"/>
      <c r="B20" s="33"/>
      <c r="C20" s="34"/>
      <c r="D20" s="36"/>
      <c r="E20" s="36"/>
      <c r="F20" s="35"/>
      <c r="G20" s="37"/>
    </row>
    <row r="21" s="14" customFormat="1" customHeight="1" spans="1:7">
      <c r="A21" s="32"/>
      <c r="B21" s="33"/>
      <c r="C21" s="34"/>
      <c r="D21" s="36"/>
      <c r="E21" s="36"/>
      <c r="F21" s="35"/>
      <c r="G21" s="37"/>
    </row>
    <row r="22" s="14" customFormat="1" customHeight="1" spans="1:7">
      <c r="A22" s="32"/>
      <c r="B22" s="33"/>
      <c r="C22" s="34"/>
      <c r="D22" s="36"/>
      <c r="E22" s="36"/>
      <c r="F22" s="35"/>
      <c r="G22" s="37"/>
    </row>
    <row r="23" s="14" customFormat="1" customHeight="1" spans="1:7">
      <c r="A23" s="32"/>
      <c r="B23" s="33"/>
      <c r="C23" s="34"/>
      <c r="D23" s="36"/>
      <c r="E23" s="36"/>
      <c r="F23" s="35"/>
      <c r="G23" s="37"/>
    </row>
    <row r="24" s="14" customFormat="1" customHeight="1" spans="1:7">
      <c r="A24" s="32"/>
      <c r="B24" s="33"/>
      <c r="C24" s="34"/>
      <c r="D24" s="36"/>
      <c r="E24" s="36"/>
      <c r="F24" s="35"/>
      <c r="G24" s="37"/>
    </row>
    <row r="25" s="14" customFormat="1" customHeight="1" spans="1:7">
      <c r="A25" s="32"/>
      <c r="B25" s="33"/>
      <c r="C25" s="34"/>
      <c r="D25" s="36"/>
      <c r="E25" s="36"/>
      <c r="F25" s="35"/>
      <c r="G25" s="37"/>
    </row>
    <row r="26" s="14" customFormat="1" customHeight="1" spans="1:7">
      <c r="A26" s="32"/>
      <c r="B26" s="33"/>
      <c r="C26" s="34"/>
      <c r="D26" s="36"/>
      <c r="E26" s="36"/>
      <c r="F26" s="35"/>
      <c r="G26" s="37"/>
    </row>
    <row r="27" s="14" customFormat="1" customHeight="1" spans="1:7">
      <c r="A27" s="32"/>
      <c r="B27" s="33"/>
      <c r="C27" s="34"/>
      <c r="D27" s="36"/>
      <c r="E27" s="36"/>
      <c r="F27" s="35"/>
      <c r="G27" s="37"/>
    </row>
    <row r="28" s="14" customFormat="1" customHeight="1" spans="1:7">
      <c r="A28" s="32"/>
      <c r="B28" s="33"/>
      <c r="C28" s="34"/>
      <c r="D28" s="36"/>
      <c r="E28" s="36"/>
      <c r="F28" s="35"/>
      <c r="G28" s="37"/>
    </row>
    <row r="29" s="14" customFormat="1" customHeight="1" spans="1:7">
      <c r="A29" s="32"/>
      <c r="B29" s="33"/>
      <c r="C29" s="34"/>
      <c r="D29" s="36"/>
      <c r="E29" s="36"/>
      <c r="F29" s="35"/>
      <c r="G29" s="37"/>
    </row>
    <row r="30" s="14" customFormat="1" customHeight="1" spans="1:7">
      <c r="A30" s="32"/>
      <c r="B30" s="33"/>
      <c r="C30" s="34"/>
      <c r="D30" s="36"/>
      <c r="E30" s="36"/>
      <c r="F30" s="35"/>
      <c r="G30" s="37"/>
    </row>
    <row r="31" s="14" customFormat="1" customHeight="1" spans="1:7">
      <c r="A31" s="38" t="s">
        <v>405</v>
      </c>
      <c r="B31" s="39"/>
      <c r="C31" s="40"/>
      <c r="D31" s="36">
        <f>SUM(D8:D30)</f>
        <v>0</v>
      </c>
      <c r="E31" s="36">
        <f>SUM(E8:E30)</f>
        <v>0</v>
      </c>
      <c r="F31" s="35"/>
      <c r="G31" s="37"/>
    </row>
    <row r="32" s="12" customFormat="1" customHeight="1" spans="1:7">
      <c r="A32" s="12" t="e">
        <f>'6-5预计负债'!A32</f>
        <v>#REF!</v>
      </c>
      <c r="B32" s="41"/>
      <c r="C32" s="41"/>
      <c r="D32" s="47"/>
      <c r="E32" s="42" t="e">
        <f>'6-5预计负债'!F32</f>
        <v>#REF!</v>
      </c>
      <c r="F32" s="42"/>
    </row>
    <row r="33" s="12" customFormat="1" customHeight="1" spans="1:5">
      <c r="A33" s="12" t="e">
        <f>'6-5预计负债'!A33</f>
        <v>#REF!</v>
      </c>
      <c r="D33" s="26"/>
      <c r="E33" s="26"/>
    </row>
    <row r="34" s="14" customFormat="1" customHeight="1" spans="1:5">
      <c r="D34" s="43"/>
      <c r="E34" s="43"/>
    </row>
  </sheetData>
  <sheetProtection formatCells="0" formatColumns="0" formatRows="0" insertRows="0" insertColumns="0" insertHyperlinks="0" deleteColumns="0" deleteRows="0" sort="0" autoFilter="0" pivotTables="0"/>
  <mergeCells count="3">
    <mergeCell ref="A2:F2"/>
    <mergeCell ref="A4:F4"/>
    <mergeCell ref="A31:B31"/>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&amp;R&amp;"宋体,常规"&amp;10表6-7
共&amp;N页第&amp;P页
 单位：人民币元</oddHeader>
  </headerFooter>
  <legacyDrawing r:id="rId2"/>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685">
    <tabColor indexed="35"/>
  </sheetPr>
  <dimension ref="A1:H35"/>
  <sheetViews>
    <sheetView showZeros="0" workbookViewId="0">
      <pane ySplit="7" topLeftCell="A8" activePane="bottomLeft" state="frozen"/>
      <selection/>
      <selection pane="bottomLeft" activeCell="B9" sqref="B9"/>
    </sheetView>
  </sheetViews>
  <sheetFormatPr defaultColWidth="9" defaultRowHeight="15.75" customHeight="1" outlineLevelCol="7"/>
  <cols>
    <col min="1" max="1" width="6.1" style="15" customWidth="1"/>
    <col min="2" max="2" width="31.5" style="15" customWidth="1"/>
    <col min="3" max="3" width="12" style="15" customWidth="1"/>
    <col min="4" max="4" width="17.1" style="15" customWidth="1"/>
    <col min="5" max="5" width="19.7" style="16" customWidth="1"/>
    <col min="6" max="6" width="18.8" style="16" hidden="1" customWidth="1" outlineLevel="1"/>
    <col min="7" max="7" width="17.8" style="15" customWidth="1" collapsed="1"/>
    <col min="8" max="16384" width="9" style="15"/>
  </cols>
  <sheetData>
    <row r="1" customHeight="1" spans="1:8">
      <c r="A1" s="17" t="s">
        <v>257</v>
      </c>
    </row>
    <row r="2" s="11" customFormat="1" ht="30" customHeight="1" spans="1:8">
      <c r="A2" s="18" t="e">
        <f>"其他非流动负债评估"&amp;#REF!</f>
        <v>#REF!</v>
      </c>
      <c r="B2" s="19"/>
      <c r="C2" s="19"/>
      <c r="D2" s="19"/>
      <c r="E2" s="19"/>
      <c r="F2" s="19"/>
      <c r="G2" s="19"/>
    </row>
    <row r="3" s="11" customFormat="1" ht="5.55" customHeight="1" spans="1:8">
      <c r="A3" s="18"/>
      <c r="B3" s="19"/>
      <c r="C3" s="19"/>
      <c r="D3" s="19"/>
      <c r="E3" s="20"/>
      <c r="F3" s="20"/>
      <c r="G3" s="19"/>
    </row>
    <row r="4" s="12" customFormat="1" ht="14.1" customHeight="1" spans="1:8">
      <c r="A4" s="21" t="e">
        <f>'6-7递延所得税负债'!A4:F4</f>
        <v>#REF!</v>
      </c>
      <c r="B4" s="21"/>
      <c r="C4" s="21"/>
      <c r="D4" s="21"/>
      <c r="E4" s="21"/>
      <c r="F4" s="21"/>
      <c r="G4" s="22"/>
    </row>
    <row r="5" s="12" customFormat="1" ht="14.1" customHeight="1" spans="1:8">
      <c r="A5" s="21"/>
      <c r="B5" s="21"/>
      <c r="C5" s="21"/>
      <c r="D5" s="21"/>
      <c r="E5" s="23"/>
      <c r="F5" s="23"/>
      <c r="G5" s="24"/>
    </row>
    <row r="6" s="12" customFormat="1" customHeight="1" spans="1:8">
      <c r="A6" s="25" t="e">
        <f>'6-7递延所得税负债'!A6</f>
        <v>#REF!</v>
      </c>
      <c r="B6" s="25"/>
      <c r="C6" s="25"/>
      <c r="D6" s="25"/>
      <c r="E6" s="26"/>
      <c r="F6" s="26"/>
      <c r="G6" s="27"/>
    </row>
    <row r="7" s="13" customFormat="1" customHeight="1" spans="1:8">
      <c r="A7" s="28" t="s">
        <v>293</v>
      </c>
      <c r="B7" s="28" t="s">
        <v>394</v>
      </c>
      <c r="C7" s="28" t="s">
        <v>410</v>
      </c>
      <c r="D7" s="28" t="s">
        <v>2309</v>
      </c>
      <c r="E7" s="29" t="s">
        <v>344</v>
      </c>
      <c r="F7" s="30" t="s">
        <v>345</v>
      </c>
      <c r="G7" s="28" t="s">
        <v>296</v>
      </c>
      <c r="H7" s="31" t="s">
        <v>348</v>
      </c>
    </row>
    <row r="8" s="14" customFormat="1" customHeight="1" spans="1:8">
      <c r="A8" s="32">
        <v>1</v>
      </c>
      <c r="B8" s="33"/>
      <c r="C8" s="34">
        <v>43800</v>
      </c>
      <c r="D8" s="35"/>
      <c r="E8" s="36"/>
      <c r="F8" s="36"/>
      <c r="G8" s="37"/>
      <c r="H8" s="37"/>
    </row>
    <row r="9" s="14" customFormat="1" customHeight="1" spans="1:8">
      <c r="A9" s="32"/>
      <c r="B9" s="33"/>
      <c r="C9" s="34"/>
      <c r="D9" s="35"/>
      <c r="E9" s="36"/>
      <c r="F9" s="36"/>
      <c r="G9" s="37"/>
      <c r="H9" s="37"/>
    </row>
    <row r="10" s="14" customFormat="1" customHeight="1" spans="1:8">
      <c r="A10" s="32"/>
      <c r="B10" s="33"/>
      <c r="C10" s="34"/>
      <c r="D10" s="35"/>
      <c r="E10" s="36"/>
      <c r="F10" s="36"/>
      <c r="G10" s="37"/>
      <c r="H10" s="37"/>
    </row>
    <row r="11" s="14" customFormat="1" customHeight="1" spans="1:8">
      <c r="A11" s="32"/>
      <c r="B11" s="33"/>
      <c r="C11" s="34"/>
      <c r="D11" s="35"/>
      <c r="E11" s="36"/>
      <c r="F11" s="36"/>
      <c r="G11" s="37"/>
      <c r="H11" s="37"/>
    </row>
    <row r="12" s="14" customFormat="1" customHeight="1" spans="1:8">
      <c r="A12" s="32"/>
      <c r="B12" s="33"/>
      <c r="C12" s="34"/>
      <c r="D12" s="35"/>
      <c r="E12" s="36"/>
      <c r="F12" s="36"/>
      <c r="G12" s="37"/>
      <c r="H12" s="37"/>
    </row>
    <row r="13" s="14" customFormat="1" customHeight="1" spans="1:8">
      <c r="A13" s="32"/>
      <c r="B13" s="33"/>
      <c r="C13" s="34"/>
      <c r="D13" s="35"/>
      <c r="E13" s="36"/>
      <c r="F13" s="36"/>
      <c r="G13" s="37"/>
      <c r="H13" s="37">
        <v>0</v>
      </c>
    </row>
    <row r="14" s="14" customFormat="1" customHeight="1" spans="1:8">
      <c r="A14" s="32"/>
      <c r="B14" s="33"/>
      <c r="C14" s="34"/>
      <c r="D14" s="35"/>
      <c r="E14" s="36"/>
      <c r="F14" s="36"/>
      <c r="G14" s="37"/>
      <c r="H14" s="37">
        <v>0</v>
      </c>
    </row>
    <row r="15" s="14" customFormat="1" customHeight="1" spans="1:8">
      <c r="A15" s="32"/>
      <c r="B15" s="33"/>
      <c r="C15" s="34"/>
      <c r="D15" s="35"/>
      <c r="E15" s="36"/>
      <c r="F15" s="36"/>
      <c r="G15" s="37"/>
      <c r="H15" s="37"/>
    </row>
    <row r="16" s="14" customFormat="1" customHeight="1" spans="1:8">
      <c r="A16" s="32"/>
      <c r="B16" s="33"/>
      <c r="C16" s="34"/>
      <c r="D16" s="35"/>
      <c r="E16" s="36"/>
      <c r="F16" s="36"/>
      <c r="G16" s="37"/>
      <c r="H16" s="37"/>
    </row>
    <row r="17" s="14" customFormat="1" customHeight="1" spans="1:8">
      <c r="A17" s="32"/>
      <c r="B17" s="33"/>
      <c r="C17" s="34"/>
      <c r="D17" s="35"/>
      <c r="E17" s="36"/>
      <c r="F17" s="36"/>
      <c r="G17" s="37"/>
      <c r="H17" s="37"/>
    </row>
    <row r="18" s="14" customFormat="1" customHeight="1" spans="1:8">
      <c r="A18" s="32"/>
      <c r="B18" s="33"/>
      <c r="C18" s="34"/>
      <c r="D18" s="35"/>
      <c r="E18" s="36"/>
      <c r="F18" s="36"/>
      <c r="G18" s="37"/>
      <c r="H18" s="37"/>
    </row>
    <row r="19" s="14" customFormat="1" customHeight="1" spans="1:8">
      <c r="A19" s="32"/>
      <c r="B19" s="33"/>
      <c r="C19" s="34"/>
      <c r="D19" s="35"/>
      <c r="E19" s="36"/>
      <c r="F19" s="36"/>
      <c r="G19" s="37"/>
      <c r="H19" s="37"/>
    </row>
    <row r="20" s="14" customFormat="1" customHeight="1" spans="1:8">
      <c r="A20" s="32"/>
      <c r="B20" s="33"/>
      <c r="C20" s="34"/>
      <c r="D20" s="35"/>
      <c r="E20" s="36"/>
      <c r="F20" s="36"/>
      <c r="G20" s="37"/>
      <c r="H20" s="37"/>
    </row>
    <row r="21" s="14" customFormat="1" customHeight="1" spans="1:8">
      <c r="A21" s="32"/>
      <c r="B21" s="33"/>
      <c r="C21" s="34"/>
      <c r="D21" s="35"/>
      <c r="E21" s="36"/>
      <c r="F21" s="36"/>
      <c r="G21" s="37"/>
      <c r="H21" s="37"/>
    </row>
    <row r="22" s="14" customFormat="1" customHeight="1" spans="1:8">
      <c r="A22" s="32"/>
      <c r="B22" s="33"/>
      <c r="C22" s="34"/>
      <c r="D22" s="35"/>
      <c r="E22" s="36"/>
      <c r="F22" s="36"/>
      <c r="G22" s="37"/>
      <c r="H22" s="37"/>
    </row>
    <row r="23" s="14" customFormat="1" customHeight="1" spans="1:8">
      <c r="A23" s="32"/>
      <c r="B23" s="33"/>
      <c r="C23" s="34"/>
      <c r="D23" s="35"/>
      <c r="E23" s="36"/>
      <c r="F23" s="36"/>
      <c r="G23" s="37"/>
      <c r="H23" s="37"/>
    </row>
    <row r="24" s="14" customFormat="1" customHeight="1" spans="1:8">
      <c r="A24" s="32"/>
      <c r="B24" s="33"/>
      <c r="C24" s="34"/>
      <c r="D24" s="35"/>
      <c r="E24" s="36"/>
      <c r="F24" s="36"/>
      <c r="G24" s="37"/>
      <c r="H24" s="37"/>
    </row>
    <row r="25" s="14" customFormat="1" customHeight="1" spans="1:8">
      <c r="A25" s="32"/>
      <c r="B25" s="33"/>
      <c r="C25" s="34"/>
      <c r="D25" s="35"/>
      <c r="E25" s="36"/>
      <c r="F25" s="36"/>
      <c r="G25" s="37"/>
      <c r="H25" s="37"/>
    </row>
    <row r="26" s="14" customFormat="1" customHeight="1" spans="1:8">
      <c r="A26" s="32"/>
      <c r="B26" s="33"/>
      <c r="C26" s="34"/>
      <c r="D26" s="35"/>
      <c r="E26" s="36"/>
      <c r="F26" s="36"/>
      <c r="G26" s="37"/>
      <c r="H26" s="37"/>
    </row>
    <row r="27" s="14" customFormat="1" customHeight="1" spans="1:8">
      <c r="A27" s="32"/>
      <c r="B27" s="33"/>
      <c r="C27" s="34"/>
      <c r="D27" s="35"/>
      <c r="E27" s="36"/>
      <c r="F27" s="36"/>
      <c r="G27" s="37"/>
      <c r="H27" s="37"/>
    </row>
    <row r="28" s="14" customFormat="1" customHeight="1" spans="1:8">
      <c r="A28" s="32"/>
      <c r="B28" s="33"/>
      <c r="C28" s="34"/>
      <c r="D28" s="35"/>
      <c r="E28" s="36"/>
      <c r="F28" s="36"/>
      <c r="G28" s="37"/>
      <c r="H28" s="37"/>
    </row>
    <row r="29" s="14" customFormat="1" customHeight="1" spans="1:8">
      <c r="A29" s="32"/>
      <c r="B29" s="33"/>
      <c r="C29" s="34"/>
      <c r="D29" s="35"/>
      <c r="E29" s="36"/>
      <c r="F29" s="36"/>
      <c r="G29" s="37"/>
      <c r="H29" s="37"/>
    </row>
    <row r="30" s="14" customFormat="1" customHeight="1" spans="1:8">
      <c r="A30" s="32"/>
      <c r="B30" s="33"/>
      <c r="C30" s="34"/>
      <c r="D30" s="35"/>
      <c r="E30" s="36"/>
      <c r="F30" s="36"/>
      <c r="G30" s="37"/>
      <c r="H30" s="37"/>
    </row>
    <row r="31" s="14" customFormat="1" customHeight="1" spans="1:8">
      <c r="A31" s="32"/>
      <c r="B31" s="33"/>
      <c r="C31" s="34"/>
      <c r="D31" s="35"/>
      <c r="E31" s="36"/>
      <c r="F31" s="36"/>
      <c r="G31" s="37"/>
      <c r="H31" s="37"/>
    </row>
    <row r="32" s="14" customFormat="1" customHeight="1" spans="1:8">
      <c r="A32" s="38" t="s">
        <v>405</v>
      </c>
      <c r="B32" s="39"/>
      <c r="C32" s="40"/>
      <c r="D32" s="35"/>
      <c r="E32" s="36">
        <f>SUM(E8:E31)</f>
        <v>0</v>
      </c>
      <c r="F32" s="36">
        <f>SUM(F8:F31)</f>
        <v>0</v>
      </c>
      <c r="G32" s="37"/>
      <c r="H32" s="37"/>
    </row>
    <row r="33" s="12" customFormat="1" customHeight="1" spans="1:7">
      <c r="A33" s="12" t="e">
        <f>'6-7递延所得税负债'!A32</f>
        <v>#REF!</v>
      </c>
      <c r="B33" s="41"/>
      <c r="C33" s="41"/>
      <c r="D33" s="41"/>
      <c r="E33" s="26"/>
      <c r="F33" s="42" t="e">
        <f>'6-7递延所得税负债'!E32</f>
        <v>#REF!</v>
      </c>
      <c r="G33" s="42"/>
    </row>
    <row r="34" s="12" customFormat="1" customHeight="1" spans="1:7">
      <c r="A34" s="12" t="e">
        <f>'6-7递延所得税负债'!A33</f>
        <v>#REF!</v>
      </c>
      <c r="E34" s="26"/>
      <c r="F34" s="26"/>
    </row>
    <row r="35" s="14" customFormat="1" customHeight="1" spans="1:7">
      <c r="E35" s="43"/>
      <c r="F35" s="43"/>
    </row>
  </sheetData>
  <sheetProtection formatCells="0" formatColumns="0" formatRows="0" insertRows="0" insertColumns="0" insertHyperlinks="0" deleteColumns="0" deleteRows="0" sort="0" autoFilter="0" pivotTables="0"/>
  <mergeCells count="3">
    <mergeCell ref="A2:G2"/>
    <mergeCell ref="A4:G4"/>
    <mergeCell ref="A32:B32"/>
  </mergeCells>
  <hyperlinks>
    <hyperlink ref="A1" location="索引目录!A1" display="返回索引目录"/>
  </hyperlinks>
  <printOptions horizontalCentered="1"/>
  <pageMargins left="0.708661417322835" right="0.590551181102362" top="0.78740157480315" bottom="0.15748031496063" header="1.14173228346457" footer="0.196850393700787"/>
  <pageSetup paperSize="9" scale="90" fitToHeight="0" orientation="landscape"/>
  <headerFooter scaleWithDoc="0">
    <oddHeader>&amp;R&amp;"宋体,常规"&amp;10表6-8
共&amp;N页第&amp;P页
 单位：人民币元</oddHeader>
  </headerFooter>
  <legacyDrawing r:id="rId2"/>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886"/>
  <dimension ref="A1:C26"/>
  <sheetViews>
    <sheetView showFormulas="1" workbookViewId="0">
      <selection activeCell="C1" sqref="C1"/>
    </sheetView>
  </sheetViews>
  <sheetFormatPr defaultColWidth="8.2" defaultRowHeight="15.2" outlineLevelCol="2"/>
  <cols>
    <col min="1" max="1" width="26.8" style="1" customWidth="1"/>
    <col min="2" max="2" width="1.2" style="1" customWidth="1"/>
    <col min="3" max="3" width="28.8" style="1" customWidth="1"/>
    <col min="4" max="16384" width="8.2" style="1"/>
  </cols>
  <sheetData>
    <row r="1" ht="17.6" spans="1:3">
      <c r="A1" t="s">
        <v>2269</v>
      </c>
    </row>
    <row r="2" ht="15.95" spans="1:3">
      <c r="A2" s="2" t="s">
        <v>2679</v>
      </c>
    </row>
    <row r="3" ht="15.95" spans="1:3">
      <c r="A3" s="3" t="s">
        <v>2680</v>
      </c>
      <c r="C3" s="4" t="s">
        <v>2681</v>
      </c>
    </row>
    <row r="4" spans="1:3">
      <c r="A4" s="3">
        <v>3</v>
      </c>
    </row>
    <row r="6" ht="15.95"/>
    <row r="7" spans="1:3">
      <c r="A7" s="5" t="s">
        <v>2682</v>
      </c>
    </row>
    <row r="8" spans="1:3">
      <c r="A8" s="6" t="s">
        <v>2683</v>
      </c>
    </row>
    <row r="9" spans="1:3">
      <c r="A9" s="7" t="s">
        <v>2684</v>
      </c>
    </row>
    <row r="10" spans="1:3">
      <c r="A10" s="6" t="s">
        <v>2685</v>
      </c>
    </row>
    <row r="11" ht="15.95" spans="1:3">
      <c r="A11" s="8" t="s">
        <v>2686</v>
      </c>
    </row>
    <row r="13" ht="15.95"/>
    <row r="14" ht="15.95" spans="1:3">
      <c r="A14" s="4" t="s">
        <v>2687</v>
      </c>
    </row>
    <row r="16" ht="15.95"/>
    <row r="17" ht="15.95" spans="1:3">
      <c r="C17" s="4" t="s">
        <v>2688</v>
      </c>
    </row>
    <row r="20" spans="1:3">
      <c r="A20" s="9" t="s">
        <v>2689</v>
      </c>
    </row>
    <row r="26" ht="15.95" spans="1:3">
      <c r="C26" s="10" t="s">
        <v>2690</v>
      </c>
    </row>
  </sheetData>
  <sheetProtection formatCells="0" formatColumns="0" formatRows="0" insertRows="0" insertColumns="0" insertHyperlinks="0" deleteColumns="0" deleteRows="0" sort="0" autoFilter="0" pivotTables="0"/>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��kXRhQ�ykXRhQ�y�Y��V�^8R05u�R:P8R
�
�lQ�S:P8RkXRhQ�y�Y�
N�bid9h�Q��R�R_>e_0\�_I{-�pN�e�^kXRhQ�y�N�^kX�Q�{�y:P�RUSMOT�y�^kXRhQ�y�N�^�N0WTbNfnx�v�{�ybN�R�Q�[�N�f�Y� .U�l>k I{kXRgTN{P�e�Su���v�eg��egkX�Qb__(JS҉�r`N)�Y�	� k>kUSMO:NsQT��e0;`lQ�S�Q�b,glQ�S�Q�USMO�v��^(WY�lh�lf sQT��e 0 ;`lQ�S�Q�  �Q�USMO �2	� �mɋ>ky��^(WY�l-Nhf�3	�ċ0O�W�Q�eT�]6e�V>ky��v��^�lf�eg�Y t^1g4�e6e�V �4	�vQ�NkXh�USMO��:N�^�f�v�Ny�Z�^:�^�� Rd���Y	gyr�k�`�Q�>eeQY�lkXRgTN{P�e�Su���v�eg��egkX�Qb__(JS҉�r`N)�Y��h�^kXRhQ�y�N�^�N0WTbNfnx�v�{�ybN�R�Q�[�N�f�Y -�
�
���Y>k 0 -��l>k I{kXRgTN{P�e�Su���v�eg��egkX�Qb__(JS҉�r`N)�Y	� k>kUSMO:NsQT��e0;`lQ�S�Q�b�Q�USMO�v��^(WY�lh�lf sQT��e 0 ;`lQ�S�Q�  �Q�USMO �2	� �mɋ>ky��^(WY�l-Nhf�3	�ċ0O�W�Q�eT�]6e0R'�irb6e�V>ky��v��^�lf�eg�Sё����Y �e6e�VCQ b�e0R'���6e�4	�vQ�NkXh�USMO��:N�^�f�v�Ny�kXhQ�y�Su�egc)Ro`�~�{�e�kXR0R�e0kXR0R �e ��Y   0c�v/f)R�mb��)RRM��e��c��)R�Su�vg����Yt^�^6et^�v��)R�R�h�vkX�Q t^ 0�lf�[E��v��Cg�k�OkXRgTN{P�e�Su���v�eg��egkX�Qb__(JS҉�r`N)�Y�peYO���Nu�v�S�VI{0�Y�peYO���Nu�v�S�V0kXRgTN{P�e�Su���v�eg��egkX�Qb__(JS҉�r`N)�Y�kXeQ:P8RT�y�Y� 3t^g�V�^8R 0 5t^g5u�R�Wё:P8R I{-�pN�e���[�b�b�v:P8R�^hf9hncwQSOD��N�Q�[kX�QkXRgTN{P�e�Su���v�eg��egkX�Qb__(JS҉�r`N)�Y��Vyr�k�S�Vl�eQ�vD��N��^(WY�lh�{���f�S�V�	g�S���Su_c1Y�vy��v��^�c�O�vsQ�e�ND��e:P�RUSMOT�y�^kXRhQ�y�N�^�N0WTbNfnx�v�{�ybN�R�Q�[�N�f�Y� �yA� I{kXRgTN{P�e�Su���v�eg��egkX�Qb__(JS҉�r`N)�Y�	� k>kUSMO:NsQT��e0;`lQ�S�Q�b,glQ�S�Q�USMO�v��^(WY�lh�lf sQT��e 0 ;`lQ�S�Q�  �Q�USMO �2	� �mɋ>ky��^(WY�l-Nhf�3	�ċ0O�W�Q�eT�]6e�V>ky��v��^�lf�eg�Y t^7g4�e6e�V �4	�vQ�NkXh�USMO��:N�^�f�v�Ny�kXRhQ�y�Y��Wёc-�pN�eb�NvQ�N�e_��Y^�'�^'`�NfbceQ0�N:PCgbceQI{	��S�_��Cg�vOS��l����eN��Cg��N�c�W�Q�e6e�v�NY�l-N{��f�v�Ny��(1)�[�V9eib�^�]9e�S�N�S	g�^Q{b��y�v�(2)(W�X�Rb��y�vT�e�vQ�v�^�N<P*geQ^�v��lf*geQ^�R�v�^Q{b��y0(3)�v�vD��N�S^�ck8^�r`N�v?bK\��Y� qS?b0�]�bd�0�_�b�^ I{(4)�peYO���(5)?bK\�{t��nx�[:N ݏ�z�^Q{ �v0kX�Q?b�N���S,�e��NkX�Y� x�m0���m0Fh�g0x(g0�{f I{�T{|�W�~�g�v�[IN�S��kXh��f0c�z�]�egbN,��^kX�Q?b�N��@bkX�Q�v�^Q{b��y<P��Y�e?bK\����^kX�Q�]z�i���{fN
N�vb��y<P�&TR1\���͑�eNϑ�(2)�[�V9eib�^�]9e�S�N�S	g�^Q{b��y�v��^�N�W�Q�e�[E��^Q{b��ykX�b�FO�_{�(WY�l-N�R�N�f0�la�(W�X�Rb��y�vT�e��^�X�R^b��S<P�S�Q<P��Y�g�X�Rb��y�v�v�^�N<P*geQ^��^T�e(WY�l-N�lf*geQ^�R�v�^Q{b��y0Y�l-N{��f�v�Ny��(1)�[�V9eib�^�]9e�S�N�S	g�^Q{b��y�v�(2)(W�X�Rb��y�vT�e�vQ�v�^�N<P*geQ^�v��lf*geQ^�R�v�^Q{b��y0(3)�v�vD��N�S^�ck8^�r`N�v?bK\��Y� qS?b0�]�bd�0�_�b�^ I{(4)�peYO���(5)?bK\�{t��nx�[:N ݏ�z�^Q{ �v0kX�Q?b�N���S,�e��NkX�Y� x�m0���m0Fh�g0x(g0�{f I{�T{|�W�~�g�v�[IN�S��kXh��f0c�z�]�egbN,��^kX�Q?b�N��@bkX�Q�v�^Q{b��y<P��Y�e?bK\����^kX�Q�]z�i���{fN
N�vb��y<P�&TR1\���͑�eNϑ�(2)�[�V9eib�^�]9e�S�N�S	g�^Q{b��y�v��^�N�W�Q�e�[E��^Q{b��ykX�b�FO�_{�(WY�l-N�R�N�f0�la�(W�X�Rb��y�vT�e��^�X�R^b��S<P�S�Q<P��Y�g�X�Rb��y�v�v�^�N<P*geQ^��^T�e(WY�l-N�lf*geQ^�R�v�^Q{b��y0Y�l-N{��f�v�Ny��(1)�[�V9eib�^�]9e�S�N�S	g�^Q{b��y�v�(2)(W�X�Rb��y�vT�e�vQ�v�^�N<P*geQ^�v��lf*geQ^�R�v�^Q{b��y0(3)�v�vD��N�S^�ck8^�r`N�v?bK\��Y� qS?b0�]�bd�0�_�b�^ I{(4)�peYO���(5)?bK\�{t��nx�[:N ݏ�z�^Q{ �v0W0WO(uCg��fN�v�S@bkX�Q�[�^NW0W����U_�v&{@bkX�Q�[�^NW0W����U_�v&{@bkX�Q�[�^NW0W����U_�v&{@bkX�Q�[�^NW0W����U_�v&{W0WO(uCg��fN�v�S@bkX�Q�[�^NW0W����U_�v&{@bkX�Q�[�^NW0W����U_�v&{@bkX�Q�[�^NW0W����U_�v&{@bkX�Q�[�^NW0W����U_�v&{kX�Q?b�N���S,�e��NkX�Y� x�m0���m0Fh�g0x(g0�{f I{�T{|�W�~�g�v�[IN�S��kXh��f0c�z�]�egbN,��^kX�Q?b�N��@bkX�Q�v�^Q{b��y<P��Y�e?bK\����^kX�Q�]z�i���{fN
N�vb��y<P�&TR1\���͑�eNϑ�(2)�[�V9eib�^�]9e�S�N�S	g�^Q{b��y�v��^�N�W�Q�e�[E��^Q{b��ykX�b�FO�_{�(WY�l-N�R�N�f0�la�(W�X�Rb��y�vT�e��^�X�R^b��S<P�S�Q<P��Y�g�X�Rb��y�v�v�^�N<P*geQ^��^T�e(WY�l-N�lf*geQ^�R�v�^Q{b��y0Y�l-N{��f�v�Ny��(1)�[�V9eib�^�]9e�S�N�S	g�^Q{b��y�v�(2)(W�X�Rb��y�vT�e�vQ�v�^�N<P*geQ^�v��lf*geQ^�R�v�^Q{b��y0(3)�v�vD��N�S^�ck8^�r`N�v?bK\��Y� qS?b0�]�bd�0�_�b�^ I{(4)�peYO���(5)?bK\�{t��nx�[:N ݏ�z�^Q{ �v0kX�Q�gQ{irbvQ�N���R���e�vhQ�y�Y x0��K{<x0���~�g0x��hFg0<xb�0�lR�b�0xb� I{����kXh��fc�z�]��6e�e�^0�S��N	�0m0*NI{����kXh��f��^0�[�^�T�^Q{b��y�^	c�V�~�QnxkX�QY�l-N{��f�v�Ny��(1)�[�V9eib�^�]9e�S�N�S	g�^Q{b��y�v�(2)9eib�^�X�R�v�v�^�N<P*geQ^�v��lf*geQ^�R�v�^Q{b��y0(3)�v�vD��N�S^�ck8^�r`N�vD��N��Y� �]�bd�0�_�b�^ I{(5)�peYO��kX�Q�{S��T�l�i�vhQ�y��^0�i�m0�l�[*�l�S�{�_*�X�S0Pg(�0�~�e_I{�^	c�V�~�QnxkX�Q�Y x0<x0���{0<x�{ I{c�z�]�egY�l-N{��f�v�Ny��(1)�[�V9eib�^�]9e�S�N�S	g��U_�v�(2)9eib�^�X�R�v�v�^�N<P*geQ^�v��lf*geQ^�R�v:\�[ĉ<hI{0(3)�v�vD��N�S^�ck8^�r`N�vD��N��Y� �]�bd�0�_�b�^ I{(5)�peYO��OND��N�{t@bO(u�v�S��Y	cUS�S�WY	�kXR	c��Y�LrkX�Q	c��Y�LrkX�Q�N�_�N0WTb�~�FUT�y�f�N�S0�N0WY0*NI{c-�pN��Y�eg��Y:N�NKb��Y{�kX�Q�S�Y-�n�e0�egkX�Qb__��Y��S�Y��Y�beQO(u�v�eg�s�Q��/f&T+T�X<Pz�/f&TS+TЏ9�0�[ň�Ջ9�I{�^�lf�v�Ny��(1)�v�v(2)^�ck8^D��N��Y \P(u0N�(u0�_�b�^0�mpl0�v�N I{(3)�NhV�Nh�05u�h0��p0�S�R�[hVI{ĉ�[1u	gsQ�蕚[gt��[�v��Y�^�lf ��h b *g��h (4)�V�b�e�c��I{�S�V �b�peYO���vy��v��^�{���S�V(5)vQ�NcS_0W�N�{�蕁��S�vf���Lrgq�S	cf���L�v���h����vT�y�T�W�SkX�Q	cf���L�v���h����vT�y�T�W�SkX�Q	cf����LrkX�Q�N�_�N0WTb�~�FUT�y�f�N��c-�pN�eg��Y:N�NKbf�{�kX�Q�S�Y-�n�e0�egkX�Qb__(JS҉�r`N)�Y��S�Y�beQO(u�v�eg	c̑zh�>f:ypekXR��̑zh��]_cOWbN�Qnx�R�e�kX�Q�[�_�b�^0�v�N0^YI{Џ��f����^(WY�lhhf�(2)�V�b�e�c��I{�S�V �b�peYO���vy��v��^�{���S�V�3	�vQ�NOND��N�{t@bO(u�v�S��Y	cUS�S�WY	�kXR	c��Y�LrkX�Q	c��Y�LrkX�Q�N�_�N0WTb�~�FUT�y�f�N�S0�N0WY0*NI{c-�pN��Y�eg��Y:N�NKb��Y{�kX�Q�S�Y-�n�e0�egkX�Qb__(JS҉�r`N)�Y��S�Yc-�pN��Y�eg��Y:N�NKb��Y{�kX�Q�S�Y-�n�e0�egkX�Qb__(JS҉�r`N)�Y��S�Y�[\P(u0N�(u0�_�b�^0�mpl0�v�N0�v�vI{5uP[��Y�^(WY�lhhf(2)�V�b�e�c��I{�S�V �b�peYO���vy��v��^�{���S�V(3)vQ�NW0WO(uCg��fN�v�S@bkX�Q�[�^NW0W����U_�v&{@bkX�Q�[�^NW0W����U_�v&{@bkX�Q�[�^NW0W����U_�v&{@bkX�Q�[�^NW0W����U_�v&{b_a�ۏ�^�S�N	c�]z�e�]ۏ�^�v�V*N6��k�Q�0�ZP�[MRg�]z:NN*N6��k��R�]�]	gN�[�e��:N,{�N6��k��[b;NSO�]z:N,{	N6��k�1udk0R�z�]:N,{�V6��k0	�c"��R�[E��N>kNTT;`�N>kKN�kY�N^�ck8^�r`�v(W�^�]zy��v�^(WY�lhh�l(W�^�]z�v�e�]�r�Q��Y� \P�^1t^0c[��'`\P�^ I{��	cgq�]zy��vtetkXR,gh��N�^	cgq"��ReQ&��e��z��^kXR0Y�N^�ck8^�r`�v(W�^�]zy��v�^(WY�lhh�l(W�^�]z�v�e�]�r�Q��Y� \P�^1t^0c[��'`\P�^ I{W0WO(uCg��fN�v�S@bkX�Q�[�^NW0W����U_�v&{@bkX�Q�[�^NW0W����U_�v&{@bkX�Q�[�^NW0W����U_�v&{@bkX�Q�[�^NW0W����U_�v&{�wNCg��fN�v�S@bkX�Q�[�^N�wNCg����U_�v&{@bkX�Q�[�^N�wNCg����U_�v&{�Y� ��N)RCg 0 ��o��N I{ON�[E��b	gFO�W�Q�e*geQ^�vN�^kXeQ,gh�ON�[E��b	gFO�W�Q�e*geQ^�vN�^kXeQ,gh�cJd�g(W1t^�N
N�vT�y9�(u0�Y ���yeQD��N9eo�>k 0 ��D��N'Y�O9�(u I{0�kXh�USMO_�R9�(W,g�y�v8h�{�Rd�	c��BlkX�Q,gh�Y��^�Sgq_�R9�n�gċ0Of�~h��v��Bl(WY�lh�lf9�(uS�b�v���c�Q�[�T�v�^ё���bD�Ny��f�N�S0c_�YJd�MR�vё��0kXRgTN{P�e�Su���v�eg��egkX�Qb__(JS҉�r`N)�Y�kXRgTN{P�e�Su���v�eg��egkX�Qb__(JS҉�r`N)�Y�ё����'Y�vy��v�(WY�lh�lfvQ�Q�[bD��f�y�D��N�v�Q�[�T�N<P�gb�vNy��f0kXhQ�ycP>kTTĉ�[�vP>k/T�Y�e�kXR0R�eNP>kTTĉ�[0Rg�e�^N�NP>kTTĉ�[)R�s�^N�:PCgUSMOT�y�^kXRhQ�y�N�^�N0WTbNfnx�v�{�ybN�R�Q�[�N�fkXRgTN{7��e�Su���v�eg��egkX�Qb__��Y��Y� -��l>k I{	�:PCgUSMO:NsQT��e0;`lQ�S�Q�b,glQ�S�Q�USMO�v��^(WY�lh�lf sQT��e 0 ;`lQ�S�Q�  �Q�USMO �2	� �mɋ>ky��^(WY�l-Nhf�3	�ċ0O�W�Q�eT�]�N>k�vy��v��^�lf�eg0�Y t^1g4�e�N>k �4	�vQ�NkXh�USMO��:N�^�f�v�Ny�:PCgUSMOT�y�^kXRhQ�y�N�^�N0WTbNfnx�v�{�ybN�R�Q�[�N�fkXRhync�v~{�S�eg��egkX�Qb__(JS҉�r`N)�Y�	�:PCgUSMO:NsQT��e0;`lQ�S�Q�b,glQ�S�Q�USMO�v��^(WY�lh�lf sQT��e 0 ;`lQ�S�Q�  �Q�USMO �2	� �mɋ>ky��^(WY�l-Nhf�3	�ċ0O�W�Q�eT�]�N>k�vy��v��^�lf�eg0�Y t^1g4�e�N>k �4	��]0Rg\*g/e�N�v���{���f�S�V0:PCgUSMOT�y�^kXRhQ�y�N�^�N0WTbNfnx�v�{�ybN�R�Q�[�N�fkXRgTN{7��e�Su���v�eg��egkX�Qb__(JS҉�r`N)�Y��Y� -��l>k I{	�:PCgUSMO:NsQT��e0;`lQ�S�Q�b,glQ�S�Q�USMO�v��^(WY�lh�lf sQT��e 0 ;`lQ�S�Q�  �Q�USMO �2	� �mɋ>ky��^(WY�l-Nhf�3	�ċ0O�W�Q�eT�]�N>k�vy��v��^�lf�eg0�Y t^1g4�e�N>k �4	�vQ�NkXh�USMO��:N�^�f�v�Ny�:PCgUSMOT�y�^kXRhQ�y�N�^�N0WTbNfnx�v�{�ybN�R�Q�[�N�fkXRgTN{7��e�Su���v�eg��egkX�Qb__(JS҉�r`N)�Y��Y� -��l>k I{	�:PCgUSMO:NsQT��e0;`lQ�S�Q�b,glQ�S�Q�USMO�v��^(WY�lh�lf sQT��e 0 ;`lQ�S�Q�  �Q�USMO �2	� �mɋ>ky��^(WY�l-Nhf�3	�ċ0O�W�Q�eT�]�N>k�vy��v��^�lf�eg0�Y t^1g4�e�N>k �4	�vQ�NkXh�USMO��:N�^�f�v�Ny�kXRgTN{7��e�Su���v�eg��egkX�Qb__(JS҉�r`N)�Y�kX�Q@b���c�v�^�N�]D��vwQSO�~b�Q�[��Y �]D�0OO?be�4� I{�9hnckXh�USMO"��R�蕄v���c�^�N�]D��v�e_�T�Q�[kX�QkX�Q7��egTN{�Su���v�egY�l-N�^�lf���c�Onc��Y��]Hec��yb�Q���^���NCQ�t^	��S�W�Q�e�^�N�]D�^b�YO���v�nX[g��0kXh�USMO�vN�{z�R:gsQ��^kX�QhQ�ykX�Q7��egTN{�Su���v�eg�^�lfz>k@b^\g��0c�X<Pz0�m9�z0�W�^z0Ye��9�D��RI{kXhQ�y�Su�egc)Ro`�~�{�e�kXR0R�e0kXR0R �e ��Y   0kXRgTN{7��e�Su���v�eg��egkX�Qb__(JS҉�r`N)�Y��[�N�g*g�N�v)R�m���)R	����(WY�lhhf�S�V:PCgUSMOT�y�^kXRhQ�y�N�^�N0WTbNfnx�v�{�ybN�R�Q�[�N�fkXRgTN{7��e�Su���v�eg��egkX�Qb__,�Y��Y� �_eg>k0L��]Ye���~9�0�]O�~9� I{	�:PCgUSMO:NsQT��e0;`lQ�S�Q�b,glQ�S�Q�USMO�v��^(WY�lh�lf sQT��e 0 ;`lQ�S�Q�  �Q�USMO �2	� �mɋ>ky��^(WY�l-Nhf�3	�ċ0O�W�Q�eT�]�N>k�vy��v��^�lf�eg0�Y t^1g4�e�N>k �4	�vQ�NkXh�USMO��:N�^�f�v�Ny�kXRgTN{7��e�Su���v�eg��egkX�Qb__,�Y��S���gP>kh�kXR0R�ekXRgTN{7��e�Su���v�eg��egkX�Qb__,�Y�kXhQ�ycP>kTTĉ�[�vP>k/T�Y�e�kXR0R�eNP>kTTĉ�[0Rg�e�^N�NP>kTTĉ�[)R�s�^N�	cTTOS��nx�[�v_�Y���{�^�N>k�v�eg�kXR0R�e0kXR:PCgUSMOhQ�y	cTTOS��nx�[�v_�Y���{�^�N>k�v�eg�kXR0R�e0c�^�N>k�Q�[��Y _ۏ����Y>kb��D��yA�����Y>k I{����lf^b�R�Y���v�gb0kXRgTN{7��e�Su���v�eg��egkX�Qb__,�Y�kXRgTN{7��e�Su���v�eg��egkX�Qb__,�Y�kXRgTN{7��e�Su���v�eg��egkX�Qb__,�Y�kXRgTN{7��e�Su���v�eg��egkX�Qb__,�Y�
</file>

<file path=customXml/item2.xml>�����S�~�b�O��^�l4l�~�b�O��^�l4l\ON:S���S\ON:S�[!�\ON:S�^�T3�\ON:S�^�S):gsQ.�Y�N�PY�^��[�~�b�O-N�_�^?b���S�~�b�O��^�l4l�~�b�O��^�y�_�S):g,gSO���N,�q:g�zP[g�^�]\ON:S-�^�]�Sl�z�^�^�]\ON:S�^�^�]�Sl�z�^�[!�\ON:S�^�T3�\ON:S�^
</file>

<file path=customXml/item3.xml>��
</file>

<file path=customXml/item4.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D5662047-3127-477A-AC3A-1D340467FB41}">
  <ds:schemaRefs/>
</ds:datastoreItem>
</file>

<file path=customXml/itemProps3.xml><?xml version="1.0" encoding="utf-8"?>
<ds:datastoreItem xmlns:ds="http://schemas.openxmlformats.org/officeDocument/2006/customXml" ds:itemID="{06C82605-B75B-4693-9329-32AAD527C692}">
  <ds:schemaRefs/>
</ds:datastoreItem>
</file>

<file path=customXml/itemProps4.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Company>conqueror</Company>
  <Application>WPS Office WWO_wpscloud_20260324165504-6975d99af8</Application>
  <HeadingPairs>
    <vt:vector size="2" baseType="variant">
      <vt:variant>
        <vt:lpstr>工作表</vt:lpstr>
      </vt:variant>
      <vt:variant>
        <vt:i4>99</vt:i4>
      </vt:variant>
    </vt:vector>
  </HeadingPairs>
  <TitlesOfParts>
    <vt:vector size="99" baseType="lpstr">
      <vt:lpstr>索引目录</vt:lpstr>
      <vt:lpstr>填表说明</vt:lpstr>
      <vt:lpstr>企业基本情况</vt:lpstr>
      <vt:lpstr>资产负债表</vt:lpstr>
      <vt:lpstr>表3-1货币资金汇总表</vt:lpstr>
      <vt:lpstr>3-1-1现金</vt:lpstr>
      <vt:lpstr>3-1-2银行存款</vt:lpstr>
      <vt:lpstr>3-1-3其他货币资金</vt:lpstr>
      <vt:lpstr>3-2交易性金融资产汇总</vt:lpstr>
      <vt:lpstr>3-2-1交易性-股票</vt:lpstr>
      <vt:lpstr>3-2-2交易性-债券</vt:lpstr>
      <vt:lpstr>3-2-3交易性-基金</vt:lpstr>
      <vt:lpstr>3-3衍生金融资产</vt:lpstr>
      <vt:lpstr>3-4应收票据</vt:lpstr>
      <vt:lpstr>3-5应收账款</vt:lpstr>
      <vt:lpstr>3-6应收款项融资</vt:lpstr>
      <vt:lpstr>3-7预付账款</vt:lpstr>
      <vt:lpstr>3-8其他应收款汇总</vt:lpstr>
      <vt:lpstr>3-8-1应收利息</vt:lpstr>
      <vt:lpstr>3-8-2应收股利</vt:lpstr>
      <vt:lpstr>3-8-3其他应收款</vt:lpstr>
      <vt:lpstr>3-9-1材料采购（在途物资）</vt:lpstr>
      <vt:lpstr>标的资产明细表</vt:lpstr>
      <vt:lpstr>3-9-3在库周转材料</vt:lpstr>
      <vt:lpstr>3-9-4委托加工物资</vt:lpstr>
      <vt:lpstr>3-9-5产成品（库存商品）</vt:lpstr>
      <vt:lpstr>3-9-6在产品（自制半成品）</vt:lpstr>
      <vt:lpstr>3-9-7发出商品</vt:lpstr>
      <vt:lpstr>3-9-8在用周转材料</vt:lpstr>
      <vt:lpstr>表3-9-9未结算工程</vt:lpstr>
      <vt:lpstr>3-9-10消耗性生物资产</vt:lpstr>
      <vt:lpstr>3-10合同资产</vt:lpstr>
      <vt:lpstr>3-11持有待售资产</vt:lpstr>
      <vt:lpstr>3-12一年到期非流动资产</vt:lpstr>
      <vt:lpstr>3-13其他流动资产</vt:lpstr>
      <vt:lpstr>4-非流动资产汇总</vt:lpstr>
      <vt:lpstr>4-1债权投资</vt:lpstr>
      <vt:lpstr>4-2其他债权投资</vt:lpstr>
      <vt:lpstr>4-3长期应收款</vt:lpstr>
      <vt:lpstr>4-4长期股权投资</vt:lpstr>
      <vt:lpstr>4-5其他权益工具投资</vt:lpstr>
      <vt:lpstr>4-6其他非流动性金融资产</vt:lpstr>
      <vt:lpstr>4-7投资性房地产汇总</vt:lpstr>
      <vt:lpstr>4-7-1投资性房地产-成本计量</vt:lpstr>
      <vt:lpstr>4-7-2投资性房地产-公允价值</vt:lpstr>
      <vt:lpstr>4-7-3投资性地产-成本计量</vt:lpstr>
      <vt:lpstr>4-7-4投资性地产-公允价值</vt:lpstr>
      <vt:lpstr>4-8固定资产汇总</vt:lpstr>
      <vt:lpstr>4-8-1房屋建筑物</vt:lpstr>
      <vt:lpstr>4-8-2构筑物</vt:lpstr>
      <vt:lpstr>4-8-3管道沟槽</vt:lpstr>
      <vt:lpstr>4-8-4机器设备</vt:lpstr>
      <vt:lpstr>4-8-5车辆</vt:lpstr>
      <vt:lpstr>4-8-6电子设备</vt:lpstr>
      <vt:lpstr>4-8-7土地</vt:lpstr>
      <vt:lpstr>4-8-8固定资产清理</vt:lpstr>
      <vt:lpstr>4-9在建工程汇总</vt:lpstr>
      <vt:lpstr>4-9-1在建（土建）</vt:lpstr>
      <vt:lpstr>4-9-2在建（设备）</vt:lpstr>
      <vt:lpstr>4-9-3工程物资</vt:lpstr>
      <vt:lpstr>4-10生产性生物资产</vt:lpstr>
      <vt:lpstr>4-11油气资产</vt:lpstr>
      <vt:lpstr>4-12使用权资产</vt:lpstr>
      <vt:lpstr>4-13无形资产汇总</vt:lpstr>
      <vt:lpstr>4-13-1无形-土地</vt:lpstr>
      <vt:lpstr>4-13-2无形-矿业权</vt:lpstr>
      <vt:lpstr>4-13-3无形-其他</vt:lpstr>
      <vt:lpstr>4-14开发支出</vt:lpstr>
      <vt:lpstr>4-15商誉</vt:lpstr>
      <vt:lpstr>4-16长期待摊费用</vt:lpstr>
      <vt:lpstr>4-17递延所得税资产</vt:lpstr>
      <vt:lpstr>4-18其他非流动资产</vt:lpstr>
      <vt:lpstr>5-流动负债汇总</vt:lpstr>
      <vt:lpstr>5-1短期借款</vt:lpstr>
      <vt:lpstr>5-2交易性金融负债</vt:lpstr>
      <vt:lpstr>5-3衍生金融负债</vt:lpstr>
      <vt:lpstr>5-4应付票据</vt:lpstr>
      <vt:lpstr>5-5应付账款</vt:lpstr>
      <vt:lpstr>5-6预收账款</vt:lpstr>
      <vt:lpstr>5-7合同负债</vt:lpstr>
      <vt:lpstr>5-8职工薪酬</vt:lpstr>
      <vt:lpstr>5-9应交税费</vt:lpstr>
      <vt:lpstr>5-10其他应付款汇总</vt:lpstr>
      <vt:lpstr>5-10-1应付利息</vt:lpstr>
      <vt:lpstr>5-10-2应付股利（利润）</vt:lpstr>
      <vt:lpstr>5-10-3其他应付款</vt:lpstr>
      <vt:lpstr>5-11持有待售负债</vt:lpstr>
      <vt:lpstr>5-12一年到期非流动负债</vt:lpstr>
      <vt:lpstr>5-13其他流动负债</vt:lpstr>
      <vt:lpstr>6-非流动负债汇总 </vt:lpstr>
      <vt:lpstr>6-1长期借款</vt:lpstr>
      <vt:lpstr>6-2应付债券</vt:lpstr>
      <vt:lpstr>6-3租赁负债</vt:lpstr>
      <vt:lpstr>6-4长期应付款</vt:lpstr>
      <vt:lpstr>6-5预计负债</vt:lpstr>
      <vt:lpstr>6-6递延收益</vt:lpstr>
      <vt:lpstr>6-7递延所得税负债</vt:lpstr>
      <vt:lpstr>6-8其他非流动负债</vt:lpstr>
      <vt:lpstr>00000000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资产评估明细表V2017</dc:title>
  <dc:creator>WANGJUNHUI</dc:creator>
  <cp:lastModifiedBy>yuanfeng</cp:lastModifiedBy>
  <dcterms:created xsi:type="dcterms:W3CDTF">1999-04-18T08:44:00Z</dcterms:created>
  <cp:lastPrinted>2020-12-08T02:40:00Z</cp:lastPrinted>
  <dcterms:modified xsi:type="dcterms:W3CDTF">2026-10-12T17:29:40Z</dcterms:modified>
  <cp:category>业规</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记录者">
    <vt:lpwstr>WANGJUNHUI</vt:lpwstr>
  </property>
  <property fmtid="{D5CDD505-2E9C-101B-9397-08002B2CF9AE}" pid="3" name="所有者">
    <vt:lpwstr>VOCATION</vt:lpwstr>
  </property>
  <property fmtid="{D5CDD505-2E9C-101B-9397-08002B2CF9AE}" pid="4" name="{A44787D4-0540-4523-9961-78E4036D8C6D}">
    <vt:lpwstr>{52A36406-FCB9-4D66-9EC1-6875D60770D6}</vt:lpwstr>
  </property>
  <property fmtid="{D5CDD505-2E9C-101B-9397-08002B2CF9AE}" pid="5" name="ICV">
    <vt:lpwstr>730B4F3655AF45418A530B553FDA87C9_12</vt:lpwstr>
  </property>
  <property fmtid="{D5CDD505-2E9C-101B-9397-08002B2CF9AE}" pid="6" name="KSOProductBuildVer">
    <vt:lpwstr>2052-12.1.28496.28496</vt:lpwstr>
  </property>
  <property fmtid="{D5CDD505-2E9C-101B-9397-08002B2CF9AE}" pid="7" name="CalculationRule">
    <vt:i4>0</vt:i4>
  </property>
</Properties>
</file>